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8A51EFF3-9EF6-4236-B60D-86DBF6D11B1D}"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8" i="2" s="1"/>
  <c r="D51" i="2"/>
  <c r="D52" i="2" s="1"/>
  <c r="D47" i="2"/>
  <c r="D46" i="2"/>
  <c r="D45" i="2"/>
  <c r="D39" i="2"/>
  <c r="D37" i="2"/>
  <c r="D35" i="2"/>
  <c r="D33" i="2"/>
  <c r="D31" i="2"/>
  <c r="D9" i="2"/>
  <c r="D32" i="2" l="1"/>
  <c r="D36" i="2"/>
  <c r="D29" i="2"/>
  <c r="D34"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62" l="1"/>
  <c r="N41" i="362" s="1"/>
  <c r="N76" i="108"/>
  <c r="N41" i="108" s="1"/>
  <c r="N77" i="193"/>
  <c r="N43" i="193" s="1"/>
  <c r="N77" i="233"/>
  <c r="N41" i="233" s="1"/>
  <c r="N76" i="243"/>
  <c r="N40" i="243" s="1"/>
  <c r="N76" i="65"/>
  <c r="N41" i="65" s="1"/>
  <c r="N43" i="65" s="1"/>
  <c r="N78" i="65" s="1"/>
  <c r="L85" i="65" s="1"/>
  <c r="N76" i="98"/>
  <c r="N41" i="98" s="1"/>
  <c r="N43" i="98" s="1"/>
  <c r="N76" i="101"/>
  <c r="N41" i="101" s="1"/>
  <c r="N43" i="101" s="1"/>
  <c r="N76" i="134"/>
  <c r="N41" i="134" s="1"/>
  <c r="N76" i="136"/>
  <c r="N41" i="136" s="1"/>
  <c r="N43" i="136" s="1"/>
  <c r="N76" i="137"/>
  <c r="N41" i="137" s="1"/>
  <c r="N76" i="144"/>
  <c r="N41" i="144" s="1"/>
  <c r="N43" i="144" s="1"/>
  <c r="N84" i="220"/>
  <c r="N46" i="220" s="1"/>
  <c r="N78" i="273"/>
  <c r="N41" i="273" s="1"/>
  <c r="N43" i="273" s="1"/>
  <c r="N75" i="293"/>
  <c r="N41" i="293" s="1"/>
  <c r="N43" i="293" s="1"/>
  <c r="N77" i="295"/>
  <c r="N41" i="295" s="1"/>
  <c r="N43" i="295" s="1"/>
  <c r="N75" i="325"/>
  <c r="N41" i="325" s="1"/>
  <c r="N77" i="329"/>
  <c r="N41" i="329" s="1"/>
  <c r="N43" i="329" s="1"/>
  <c r="N87" i="246"/>
  <c r="N45" i="246" s="1"/>
  <c r="N79" i="50"/>
  <c r="N42" i="50" s="1"/>
  <c r="N76" i="82"/>
  <c r="N41" i="82" s="1"/>
  <c r="N76" i="88"/>
  <c r="N41" i="88" s="1"/>
  <c r="N43" i="88" s="1"/>
  <c r="N76" i="94"/>
  <c r="N41" i="94" s="1"/>
  <c r="N43" i="94" s="1"/>
  <c r="N76" i="105"/>
  <c r="N41" i="105" s="1"/>
  <c r="N76" i="231"/>
  <c r="N40" i="231" s="1"/>
  <c r="N77" i="259"/>
  <c r="N41" i="259" s="1"/>
  <c r="N43" i="259" s="1"/>
  <c r="N83" i="279"/>
  <c r="N46" i="279" s="1"/>
  <c r="N77" i="308"/>
  <c r="N41" i="308" s="1"/>
  <c r="N43" i="308" s="1"/>
  <c r="N79" i="308" s="1"/>
  <c r="N76" i="92"/>
  <c r="N41" i="92" s="1"/>
  <c r="N76" i="96"/>
  <c r="N41" i="96" s="1"/>
  <c r="N43" i="96" s="1"/>
  <c r="N76" i="107"/>
  <c r="N41" i="107" s="1"/>
  <c r="N75" i="133"/>
  <c r="N41" i="133" s="1"/>
  <c r="N43" i="133" s="1"/>
  <c r="N76" i="135"/>
  <c r="N41" i="135" s="1"/>
  <c r="N83" i="221"/>
  <c r="N46" i="221" s="1"/>
  <c r="N48" i="221" s="1"/>
  <c r="N72" i="227"/>
  <c r="N41" i="227" s="1"/>
  <c r="N76" i="242"/>
  <c r="N40" i="242" s="1"/>
  <c r="N42" i="242" s="1"/>
  <c r="N81" i="282"/>
  <c r="N44" i="282" s="1"/>
  <c r="N75" i="289"/>
  <c r="N41" i="289" s="1"/>
  <c r="N43" i="289" s="1"/>
  <c r="N77" i="289" s="1"/>
  <c r="L84" i="289" s="1"/>
  <c r="N43" i="306"/>
  <c r="N91" i="260"/>
  <c r="N47" i="260" s="1"/>
  <c r="N49" i="260" s="1"/>
  <c r="N76" i="26"/>
  <c r="N42" i="26" s="1"/>
  <c r="N76" i="56"/>
  <c r="N42" i="56" s="1"/>
  <c r="N43" i="56" s="1"/>
  <c r="N78" i="56" s="1"/>
  <c r="L85" i="56" s="1"/>
  <c r="N76" i="67"/>
  <c r="N41" i="67" s="1"/>
  <c r="N76" i="68"/>
  <c r="N41" i="68" s="1"/>
  <c r="N43" i="68" s="1"/>
  <c r="N75" i="75"/>
  <c r="N41" i="75" s="1"/>
  <c r="N76" i="80"/>
  <c r="N41" i="80" s="1"/>
  <c r="N43" i="80" s="1"/>
  <c r="N76" i="84"/>
  <c r="N41" i="84" s="1"/>
  <c r="N43" i="84" s="1"/>
  <c r="N76" i="86"/>
  <c r="N41" i="86" s="1"/>
  <c r="N43" i="86" s="1"/>
  <c r="N76" i="90"/>
  <c r="N41" i="90" s="1"/>
  <c r="N76" i="102"/>
  <c r="N41" i="102" s="1"/>
  <c r="N43" i="102" s="1"/>
  <c r="N80" i="164"/>
  <c r="N46" i="164" s="1"/>
  <c r="N83" i="165"/>
  <c r="N49" i="165" s="1"/>
  <c r="N51" i="165" s="1"/>
  <c r="N81" i="170"/>
  <c r="N47" i="170" s="1"/>
  <c r="N81" i="176"/>
  <c r="N47" i="176" s="1"/>
  <c r="N81" i="171"/>
  <c r="N47" i="171" s="1"/>
  <c r="N49" i="171" s="1"/>
  <c r="N81" i="178"/>
  <c r="N47" i="178" s="1"/>
  <c r="N49" i="178" s="1"/>
  <c r="N80" i="179"/>
  <c r="N46" i="179" s="1"/>
  <c r="N80" i="180"/>
  <c r="N46" i="180" s="1"/>
  <c r="N48" i="180" s="1"/>
  <c r="N80" i="177"/>
  <c r="N46" i="177" s="1"/>
  <c r="N48" i="177" s="1"/>
  <c r="N80" i="181"/>
  <c r="N46" i="181" s="1"/>
  <c r="N48" i="181" s="1"/>
  <c r="N80" i="183"/>
  <c r="N46" i="183" s="1"/>
  <c r="N80" i="184"/>
  <c r="N46" i="184" s="1"/>
  <c r="N48" i="184" s="1"/>
  <c r="N81" i="185"/>
  <c r="N47" i="185" s="1"/>
  <c r="N81" i="186"/>
  <c r="N47" i="186" s="1"/>
  <c r="N49" i="186" s="1"/>
  <c r="N80" i="188"/>
  <c r="N46" i="188" s="1"/>
  <c r="N81" i="187"/>
  <c r="N47" i="187" s="1"/>
  <c r="N49" i="187" s="1"/>
  <c r="N75" i="302"/>
  <c r="N41" i="302" s="1"/>
  <c r="N43" i="302" s="1"/>
  <c r="N77" i="323"/>
  <c r="N79" i="323" s="1"/>
  <c r="N77" i="328"/>
  <c r="N41" i="328" s="1"/>
  <c r="N43" i="328" s="1"/>
  <c r="N77" i="337"/>
  <c r="N41" i="337" s="1"/>
  <c r="N81" i="280"/>
  <c r="N44" i="280" s="1"/>
  <c r="N46" i="280" s="1"/>
  <c r="N78" i="272"/>
  <c r="N41" i="272" s="1"/>
  <c r="N43" i="272" s="1"/>
  <c r="N53" i="325"/>
  <c r="N76" i="24"/>
  <c r="N42" i="24" s="1"/>
  <c r="N43" i="24" s="1"/>
  <c r="N76" i="25"/>
  <c r="N42" i="25" s="1"/>
  <c r="N43" i="50"/>
  <c r="N76" i="61"/>
  <c r="N42" i="61" s="1"/>
  <c r="N76" i="64"/>
  <c r="N41" i="64" s="1"/>
  <c r="N43" i="64" s="1"/>
  <c r="N78" i="64" s="1"/>
  <c r="L83" i="64" s="1"/>
  <c r="N75" i="72"/>
  <c r="N41" i="72" s="1"/>
  <c r="N43" i="72" s="1"/>
  <c r="N77" i="72" s="1"/>
  <c r="L84" i="72" s="1"/>
  <c r="N75" i="74"/>
  <c r="N41" i="74" s="1"/>
  <c r="N43" i="74" s="1"/>
  <c r="N77" i="74" s="1"/>
  <c r="L84" i="74" s="1"/>
  <c r="N76" i="79"/>
  <c r="N41" i="79" s="1"/>
  <c r="N76" i="81"/>
  <c r="N41" i="81" s="1"/>
  <c r="N43" i="81" s="1"/>
  <c r="N76" i="83"/>
  <c r="N41" i="83" s="1"/>
  <c r="N43" i="83" s="1"/>
  <c r="N76" i="85"/>
  <c r="N41" i="85" s="1"/>
  <c r="N43" i="85" s="1"/>
  <c r="N76" i="87"/>
  <c r="N41" i="87" s="1"/>
  <c r="N76" i="89"/>
  <c r="N41" i="89" s="1"/>
  <c r="N43" i="89" s="1"/>
  <c r="N76" i="91"/>
  <c r="N41" i="91" s="1"/>
  <c r="N43" i="91" s="1"/>
  <c r="N76" i="100"/>
  <c r="N41" i="100" s="1"/>
  <c r="N43" i="100" s="1"/>
  <c r="N76" i="106"/>
  <c r="N41" i="106" s="1"/>
  <c r="N80" i="160"/>
  <c r="N46" i="160" s="1"/>
  <c r="N48" i="160" s="1"/>
  <c r="N78" i="232"/>
  <c r="N41" i="232" s="1"/>
  <c r="N43" i="232" s="1"/>
  <c r="N76" i="234"/>
  <c r="N40" i="234" s="1"/>
  <c r="N42" i="234" s="1"/>
  <c r="N79" i="244"/>
  <c r="N45" i="244" s="1"/>
  <c r="N47" i="244" s="1"/>
  <c r="N77" i="250"/>
  <c r="N41" i="250" s="1"/>
  <c r="N43" i="250" s="1"/>
  <c r="N79" i="250" s="1"/>
  <c r="N77" i="254"/>
  <c r="N41" i="254" s="1"/>
  <c r="N43" i="254" s="1"/>
  <c r="N81" i="266"/>
  <c r="N41" i="266" s="1"/>
  <c r="N43" i="266" s="1"/>
  <c r="N75" i="290"/>
  <c r="N41" i="290" s="1"/>
  <c r="N43" i="290" s="1"/>
  <c r="N77" i="294"/>
  <c r="N41" i="294" s="1"/>
  <c r="N43" i="294" s="1"/>
  <c r="N75" i="299"/>
  <c r="N41" i="299" s="1"/>
  <c r="N43" i="299" s="1"/>
  <c r="N77" i="321"/>
  <c r="N79" i="321" s="1"/>
  <c r="L85" i="321" s="1"/>
  <c r="N77" i="342"/>
  <c r="N41" i="342" s="1"/>
  <c r="N77" i="347"/>
  <c r="N41" i="347" s="1"/>
  <c r="N43" i="347" s="1"/>
  <c r="N77" i="364"/>
  <c r="N41" i="364" s="1"/>
  <c r="N43" i="364" s="1"/>
  <c r="N43" i="31"/>
  <c r="N76" i="63"/>
  <c r="N41" i="63" s="1"/>
  <c r="N43" i="63" s="1"/>
  <c r="N76" i="95"/>
  <c r="N41" i="95" s="1"/>
  <c r="N76" i="97"/>
  <c r="N41" i="97" s="1"/>
  <c r="N43" i="97" s="1"/>
  <c r="N76" i="99"/>
  <c r="N41" i="99" s="1"/>
  <c r="N43" i="99" s="1"/>
  <c r="N76" i="103"/>
  <c r="N41" i="103" s="1"/>
  <c r="N81" i="154"/>
  <c r="N47" i="154" s="1"/>
  <c r="N49" i="154" s="1"/>
  <c r="N73" i="229"/>
  <c r="N40" i="229" s="1"/>
  <c r="N42" i="229" s="1"/>
  <c r="N77" i="258"/>
  <c r="N41" i="258" s="1"/>
  <c r="N43" i="258" s="1"/>
  <c r="N77" i="262"/>
  <c r="N41" i="262" s="1"/>
  <c r="N78" i="270"/>
  <c r="N41" i="270" s="1"/>
  <c r="N43" i="270" s="1"/>
  <c r="N78" i="271"/>
  <c r="N41"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81" i="267"/>
  <c r="N41" i="267" s="1"/>
  <c r="N43" i="267" s="1"/>
  <c r="N75" i="283"/>
  <c r="N41" i="283" s="1"/>
  <c r="N43" i="283" s="1"/>
  <c r="N75" i="292"/>
  <c r="N41" i="292" s="1"/>
  <c r="N43" i="292" s="1"/>
  <c r="N61" i="221"/>
  <c r="N76" i="146"/>
  <c r="N41" i="146" s="1"/>
  <c r="N43" i="146" s="1"/>
  <c r="N76" i="19"/>
  <c r="N42" i="19" s="1"/>
  <c r="N43" i="19" s="1"/>
  <c r="N43" i="22"/>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76" i="138"/>
  <c r="N41"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4" i="67" s="1"/>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43" i="333"/>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9"/>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N43" i="92"/>
  <c r="I70" i="96"/>
  <c r="I71" i="96"/>
  <c r="N43" i="106"/>
  <c r="I70" i="106"/>
  <c r="I71" i="106"/>
  <c r="I70" i="107"/>
  <c r="I71" i="107"/>
  <c r="I70" i="108"/>
  <c r="I71" i="108"/>
  <c r="N43" i="134"/>
  <c r="I69" i="149"/>
  <c r="I70" i="149"/>
  <c r="I70" i="148"/>
  <c r="I71" i="148"/>
  <c r="I69" i="145"/>
  <c r="I70" i="145"/>
  <c r="I69" i="144"/>
  <c r="I70" i="144"/>
  <c r="I75" i="154"/>
  <c r="I76" i="154"/>
  <c r="I77" i="154"/>
  <c r="N77" i="157"/>
  <c r="N81" i="157" s="1"/>
  <c r="N47" i="157" s="1"/>
  <c r="N49" i="157" s="1"/>
  <c r="I77" i="157"/>
  <c r="N49" i="170"/>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42" i="243"/>
  <c r="N59" i="243"/>
  <c r="N65" i="243" s="1"/>
  <c r="I70" i="243"/>
  <c r="I71" i="243"/>
  <c r="I72" i="243"/>
  <c r="N69" i="246"/>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90"/>
  <c r="N43" i="95"/>
  <c r="N43" i="103"/>
  <c r="N43" i="107"/>
  <c r="N43" i="108"/>
  <c r="N43" i="135"/>
  <c r="N43" i="138"/>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5"/>
  <c r="N75" i="158"/>
  <c r="I75" i="158"/>
  <c r="N76" i="158"/>
  <c r="I76" i="158"/>
  <c r="N77" i="158"/>
  <c r="I77" i="158"/>
  <c r="N75" i="168"/>
  <c r="I75" i="168"/>
  <c r="N76" i="168"/>
  <c r="I76" i="168"/>
  <c r="N77" i="168"/>
  <c r="I77" i="168"/>
  <c r="N49" i="176"/>
  <c r="N48" i="183"/>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3" i="233"/>
  <c r="N41" i="239"/>
  <c r="I75" i="186"/>
  <c r="I76" i="186"/>
  <c r="I77" i="186"/>
  <c r="I75" i="187"/>
  <c r="I76" i="187"/>
  <c r="I77" i="187"/>
  <c r="N43" i="191"/>
  <c r="I70" i="192"/>
  <c r="N44" i="214"/>
  <c r="I70" i="231"/>
  <c r="I71" i="231"/>
  <c r="I72" i="232"/>
  <c r="I73" i="232"/>
  <c r="N54" i="234"/>
  <c r="N54" i="242"/>
  <c r="N59" i="242"/>
  <c r="N65" i="242" s="1"/>
  <c r="I70" i="242"/>
  <c r="I71" i="242"/>
  <c r="I72" i="242"/>
  <c r="N65" i="245"/>
  <c r="I76" i="245"/>
  <c r="I77" i="245"/>
  <c r="I79" i="245"/>
  <c r="I80" i="245"/>
  <c r="N43" i="262"/>
  <c r="N81" i="268"/>
  <c r="N41" i="268" s="1"/>
  <c r="N43" i="268" s="1"/>
  <c r="N43" i="271"/>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79" i="347" l="1"/>
  <c r="L84" i="347" s="1"/>
  <c r="L84" i="65"/>
  <c r="N79" i="354"/>
  <c r="N78" i="31"/>
  <c r="L83" i="31" s="1"/>
  <c r="L83" i="67"/>
  <c r="L85" i="67"/>
  <c r="L84" i="63"/>
  <c r="N79" i="333"/>
  <c r="L84" i="333" s="1"/>
  <c r="N79" i="306"/>
  <c r="L86" i="306" s="1"/>
  <c r="L82" i="289"/>
  <c r="N81" i="248"/>
  <c r="N43" i="248" s="1"/>
  <c r="N45" i="248" s="1"/>
  <c r="N83" i="248" s="1"/>
  <c r="L88" i="248" s="1"/>
  <c r="N79" i="356"/>
  <c r="L84" i="356" s="1"/>
  <c r="L85" i="323"/>
  <c r="L86" i="323"/>
  <c r="N78" i="43"/>
  <c r="L85" i="43" s="1"/>
  <c r="N81" i="50"/>
  <c r="L87" i="50" s="1"/>
  <c r="N43" i="137"/>
  <c r="N80" i="275"/>
  <c r="L87" i="275" s="1"/>
  <c r="L83" i="51"/>
  <c r="L84" i="253"/>
  <c r="N78" i="25"/>
  <c r="L85" i="25" s="1"/>
  <c r="L84" i="78"/>
  <c r="N85" i="78" s="1"/>
  <c r="N87" i="78" s="1"/>
  <c r="D69" i="5" s="1"/>
  <c r="L83" i="65"/>
  <c r="N86" i="65" s="1"/>
  <c r="N88" i="65" s="1"/>
  <c r="D56" i="5" s="1"/>
  <c r="N78" i="22"/>
  <c r="L84" i="22" s="1"/>
  <c r="N78" i="37"/>
  <c r="L85" i="37" s="1"/>
  <c r="L82" i="74"/>
  <c r="L84" i="226"/>
  <c r="L83" i="78"/>
  <c r="L86" i="356"/>
  <c r="L83" i="7"/>
  <c r="L83" i="47"/>
  <c r="N78" i="39"/>
  <c r="L85" i="39" s="1"/>
  <c r="L84" i="208"/>
  <c r="N93" i="260"/>
  <c r="L100" i="260" s="1"/>
  <c r="N78" i="42"/>
  <c r="L85" i="42" s="1"/>
  <c r="N78" i="34"/>
  <c r="L83" i="34" s="1"/>
  <c r="L85" i="51"/>
  <c r="L83" i="74"/>
  <c r="N79" i="364"/>
  <c r="L86" i="364" s="1"/>
  <c r="N78" i="21"/>
  <c r="L83" i="21" s="1"/>
  <c r="L83" i="289"/>
  <c r="N85" i="289" s="1"/>
  <c r="N87" i="289" s="1"/>
  <c r="D245" i="5" s="1"/>
  <c r="L85" i="46"/>
  <c r="L83" i="46"/>
  <c r="N78" i="38"/>
  <c r="L85" i="38" s="1"/>
  <c r="L85" i="63"/>
  <c r="L82" i="72"/>
  <c r="N79" i="363"/>
  <c r="L86" i="363" s="1"/>
  <c r="L86" i="340"/>
  <c r="L86" i="327"/>
  <c r="L84" i="303"/>
  <c r="N77" i="75"/>
  <c r="L84" i="75" s="1"/>
  <c r="N79" i="296"/>
  <c r="L84" i="340"/>
  <c r="L86" i="339"/>
  <c r="L84" i="327"/>
  <c r="L82" i="303"/>
  <c r="L84" i="123"/>
  <c r="N86" i="123" s="1"/>
  <c r="N88" i="123" s="1"/>
  <c r="D114" i="5" s="1"/>
  <c r="N79" i="365"/>
  <c r="L85" i="365" s="1"/>
  <c r="L89" i="218"/>
  <c r="L85" i="356"/>
  <c r="L85" i="226"/>
  <c r="L84" i="224"/>
  <c r="N79" i="254"/>
  <c r="L84" i="254" s="1"/>
  <c r="L83" i="121"/>
  <c r="L84" i="121"/>
  <c r="L85" i="123"/>
  <c r="L59" i="108"/>
  <c r="N59" i="108" s="1"/>
  <c r="N65" i="108" s="1"/>
  <c r="L59" i="107"/>
  <c r="N59" i="107" s="1"/>
  <c r="N65" i="107" s="1"/>
  <c r="N78" i="107" s="1"/>
  <c r="L85" i="107" s="1"/>
  <c r="L59" i="106"/>
  <c r="N59" i="106" s="1"/>
  <c r="N6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84" i="286" s="1"/>
  <c r="L59" i="285"/>
  <c r="N59" i="285" s="1"/>
  <c r="N64" i="285" s="1"/>
  <c r="L58" i="191"/>
  <c r="N58" i="191" s="1"/>
  <c r="N64" i="191" s="1"/>
  <c r="L58" i="190"/>
  <c r="N58" i="190" s="1"/>
  <c r="N64"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N78" i="103"/>
  <c r="L83" i="103" s="1"/>
  <c r="L85" i="360"/>
  <c r="N79" i="336"/>
  <c r="L86" i="336" s="1"/>
  <c r="L85" i="347"/>
  <c r="L88" i="219"/>
  <c r="L89" i="219"/>
  <c r="L87" i="219"/>
  <c r="L85" i="21"/>
  <c r="L85" i="7"/>
  <c r="L84" i="46"/>
  <c r="L84" i="339"/>
  <c r="N83" i="282"/>
  <c r="L90" i="282" s="1"/>
  <c r="N79" i="256"/>
  <c r="L84" i="256" s="1"/>
  <c r="N78" i="35"/>
  <c r="N77" i="284"/>
  <c r="L84" i="284" s="1"/>
  <c r="L88" i="218"/>
  <c r="N90" i="218" s="1"/>
  <c r="N92" i="218" s="1"/>
  <c r="D180" i="5" s="1"/>
  <c r="L85" i="253"/>
  <c r="N78" i="100"/>
  <c r="L85" i="100" s="1"/>
  <c r="N78" i="33"/>
  <c r="L83" i="33" s="1"/>
  <c r="L84" i="64"/>
  <c r="N86" i="64" s="1"/>
  <c r="N88" i="64" s="1"/>
  <c r="D55" i="5" s="1"/>
  <c r="N78" i="53"/>
  <c r="L85" i="53" s="1"/>
  <c r="L84" i="348"/>
  <c r="L86" i="328"/>
  <c r="N77" i="299"/>
  <c r="L83" i="299" s="1"/>
  <c r="N80" i="272"/>
  <c r="L85" i="272" s="1"/>
  <c r="L85" i="32"/>
  <c r="L84" i="31"/>
  <c r="L84" i="32"/>
  <c r="L85" i="31"/>
  <c r="N74" i="227"/>
  <c r="L79" i="227" s="1"/>
  <c r="N70" i="266"/>
  <c r="N83" i="266" s="1"/>
  <c r="N70" i="186"/>
  <c r="N83" i="186" s="1"/>
  <c r="L88" i="186" s="1"/>
  <c r="N70" i="154"/>
  <c r="N83" i="154" s="1"/>
  <c r="L88" i="154" s="1"/>
  <c r="N67" i="150"/>
  <c r="N79" i="261"/>
  <c r="L84" i="261" s="1"/>
  <c r="L82" i="305"/>
  <c r="L83" i="305"/>
  <c r="L83" i="25"/>
  <c r="L87" i="281"/>
  <c r="N78" i="243"/>
  <c r="L83" i="243" s="1"/>
  <c r="L85" i="128"/>
  <c r="N77" i="301"/>
  <c r="L82" i="301" s="1"/>
  <c r="N77" i="190"/>
  <c r="L83" i="190" s="1"/>
  <c r="N70" i="267"/>
  <c r="N83" i="267" s="1"/>
  <c r="L88" i="267" s="1"/>
  <c r="N74" i="246"/>
  <c r="N89" i="246" s="1"/>
  <c r="N79" i="332"/>
  <c r="L85" i="332" s="1"/>
  <c r="N78" i="9"/>
  <c r="L84" i="9" s="1"/>
  <c r="N80" i="273"/>
  <c r="L86" i="273" s="1"/>
  <c r="N78" i="19"/>
  <c r="L85" i="19" s="1"/>
  <c r="N78" i="108"/>
  <c r="L84" i="108" s="1"/>
  <c r="N79" i="334"/>
  <c r="L84" i="334" s="1"/>
  <c r="N78" i="106"/>
  <c r="L85" i="106" s="1"/>
  <c r="L83" i="132"/>
  <c r="L85" i="132"/>
  <c r="L84" i="127"/>
  <c r="L82" i="127"/>
  <c r="L83" i="22"/>
  <c r="L85" i="22"/>
  <c r="L83" i="130"/>
  <c r="L85" i="130"/>
  <c r="L85" i="58"/>
  <c r="L84" i="58"/>
  <c r="L85" i="47"/>
  <c r="L83" i="72"/>
  <c r="L86" i="360"/>
  <c r="L86" i="348"/>
  <c r="L85" i="131"/>
  <c r="N78" i="79"/>
  <c r="L83" i="79" s="1"/>
  <c r="N78" i="68"/>
  <c r="L84" i="130"/>
  <c r="L85" i="208"/>
  <c r="N79" i="342"/>
  <c r="L85" i="342" s="1"/>
  <c r="N78" i="40"/>
  <c r="L84" i="40" s="1"/>
  <c r="L87" i="277"/>
  <c r="L86" i="277"/>
  <c r="L85" i="250"/>
  <c r="L84" i="250"/>
  <c r="N78" i="96"/>
  <c r="L85" i="96" s="1"/>
  <c r="N78" i="45"/>
  <c r="L85" i="45" s="1"/>
  <c r="N78" i="36"/>
  <c r="N80" i="274"/>
  <c r="L86" i="274" s="1"/>
  <c r="N79" i="259"/>
  <c r="L84" i="259" s="1"/>
  <c r="N78" i="144"/>
  <c r="L85" i="144"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77" i="191"/>
  <c r="L83" i="191" s="1"/>
  <c r="N88" i="252"/>
  <c r="L93" i="252" s="1"/>
  <c r="L84" i="57"/>
  <c r="L86" i="347"/>
  <c r="L85" i="371"/>
  <c r="L86" i="343"/>
  <c r="L86" i="321"/>
  <c r="L85" i="328"/>
  <c r="L84" i="323"/>
  <c r="L86" i="250"/>
  <c r="L85" i="224"/>
  <c r="L84" i="132"/>
  <c r="L83" i="131"/>
  <c r="L83" i="127"/>
  <c r="L83" i="129"/>
  <c r="L84" i="129"/>
  <c r="L85" i="129"/>
  <c r="L84" i="52"/>
  <c r="L85" i="52"/>
  <c r="L83" i="52"/>
  <c r="N79" i="337"/>
  <c r="N75" i="229"/>
  <c r="L80" i="229" s="1"/>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63"/>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L83" i="56"/>
  <c r="L84" i="56"/>
  <c r="L84" i="38"/>
  <c r="N86" i="28"/>
  <c r="N88" i="28" s="1"/>
  <c r="D20" i="5" s="1"/>
  <c r="L85" i="18"/>
  <c r="L83" i="18"/>
  <c r="L85" i="15"/>
  <c r="L83" i="15"/>
  <c r="N78" i="12"/>
  <c r="L85" i="12" s="1"/>
  <c r="N79" i="316" l="1"/>
  <c r="L92" i="221"/>
  <c r="L84" i="363"/>
  <c r="L85" i="364"/>
  <c r="L84" i="364"/>
  <c r="N86" i="224"/>
  <c r="N88" i="224" s="1"/>
  <c r="D185" i="5" s="1"/>
  <c r="L84" i="39"/>
  <c r="L84" i="21"/>
  <c r="N86" i="21" s="1"/>
  <c r="N88" i="21" s="1"/>
  <c r="D13" i="5" s="1"/>
  <c r="N87" i="253"/>
  <c r="N89" i="253" s="1"/>
  <c r="D213" i="5" s="1"/>
  <c r="L84" i="332"/>
  <c r="L84" i="306"/>
  <c r="L85" i="333"/>
  <c r="N87" i="333" s="1"/>
  <c r="N89" i="333" s="1"/>
  <c r="D287" i="5" s="1"/>
  <c r="L85" i="306"/>
  <c r="N78" i="137"/>
  <c r="L83" i="137" s="1"/>
  <c r="L99" i="260"/>
  <c r="L84" i="37"/>
  <c r="N86" i="63"/>
  <c r="N88" i="63" s="1"/>
  <c r="D54" i="5" s="1"/>
  <c r="N86" i="46"/>
  <c r="N88" i="46" s="1"/>
  <c r="D38" i="5" s="1"/>
  <c r="L86" i="333"/>
  <c r="L83" i="37"/>
  <c r="N70" i="178"/>
  <c r="N83" i="178" s="1"/>
  <c r="L89" i="178" s="1"/>
  <c r="N70" i="171"/>
  <c r="N83" i="171" s="1"/>
  <c r="L90" i="171" s="1"/>
  <c r="L84" i="102"/>
  <c r="L84" i="24"/>
  <c r="L84" i="365"/>
  <c r="L83" i="42"/>
  <c r="L83" i="286"/>
  <c r="L89" i="282"/>
  <c r="L84" i="42"/>
  <c r="L86" i="365"/>
  <c r="L83" i="59"/>
  <c r="N86" i="58"/>
  <c r="N88" i="58" s="1"/>
  <c r="D49" i="5" s="1"/>
  <c r="L83" i="38"/>
  <c r="N86" i="38" s="1"/>
  <c r="N88" i="38" s="1"/>
  <c r="D29" i="5" s="1"/>
  <c r="N69" i="184"/>
  <c r="N82" i="184" s="1"/>
  <c r="L88" i="184" s="1"/>
  <c r="N69" i="180"/>
  <c r="N82" i="180" s="1"/>
  <c r="N64" i="297"/>
  <c r="N77" i="297" s="1"/>
  <c r="L82" i="297" s="1"/>
  <c r="N72" i="165"/>
  <c r="N85" i="165" s="1"/>
  <c r="L91" i="165" s="1"/>
  <c r="N70" i="176"/>
  <c r="N83" i="176" s="1"/>
  <c r="L88" i="176" s="1"/>
  <c r="N87" i="323"/>
  <c r="N89" i="323" s="1"/>
  <c r="D279" i="5" s="1"/>
  <c r="N86" i="226"/>
  <c r="N88" i="226" s="1"/>
  <c r="D187" i="5" s="1"/>
  <c r="N86" i="121"/>
  <c r="N88" i="121" s="1"/>
  <c r="D111" i="5" s="1"/>
  <c r="N85" i="303"/>
  <c r="N87" i="303" s="1"/>
  <c r="D259" i="5" s="1"/>
  <c r="L86" i="332"/>
  <c r="L83" i="43"/>
  <c r="L85" i="69"/>
  <c r="L84" i="25"/>
  <c r="N86" i="25" s="1"/>
  <c r="N88" i="25" s="1"/>
  <c r="D17" i="5" s="1"/>
  <c r="L86" i="275"/>
  <c r="L84" i="43"/>
  <c r="N85" i="72"/>
  <c r="N87" i="72" s="1"/>
  <c r="D63" i="5" s="1"/>
  <c r="N86" i="47"/>
  <c r="N88" i="47" s="1"/>
  <c r="D39" i="5" s="1"/>
  <c r="N87" i="339"/>
  <c r="N89" i="339" s="1"/>
  <c r="D292" i="5" s="1"/>
  <c r="L86" i="50"/>
  <c r="L88" i="50"/>
  <c r="N87" i="340"/>
  <c r="N89" i="340" s="1"/>
  <c r="D294" i="5" s="1"/>
  <c r="L83" i="92"/>
  <c r="N86" i="124"/>
  <c r="N88" i="124" s="1"/>
  <c r="D113" i="5" s="1"/>
  <c r="L84" i="92"/>
  <c r="L88" i="282"/>
  <c r="L85" i="336"/>
  <c r="N82" i="174"/>
  <c r="L89" i="174" s="1"/>
  <c r="L91" i="221"/>
  <c r="N93" i="221" s="1"/>
  <c r="N95" i="221" s="1"/>
  <c r="D184" i="5" s="1"/>
  <c r="L83" i="105"/>
  <c r="N79" i="239"/>
  <c r="L85" i="239" s="1"/>
  <c r="L83" i="26"/>
  <c r="N86" i="131"/>
  <c r="N88" i="131" s="1"/>
  <c r="D122" i="5" s="1"/>
  <c r="L98" i="260"/>
  <c r="L85" i="105"/>
  <c r="N86" i="51"/>
  <c r="N88" i="51" s="1"/>
  <c r="D43" i="5" s="1"/>
  <c r="L83" i="30"/>
  <c r="L84" i="26"/>
  <c r="L85" i="275"/>
  <c r="L84" i="342"/>
  <c r="N85" i="74"/>
  <c r="N87" i="74" s="1"/>
  <c r="D65" i="5" s="1"/>
  <c r="N86" i="7"/>
  <c r="N88" i="7" s="1"/>
  <c r="D3" i="5" s="1"/>
  <c r="L84" i="27"/>
  <c r="L84" i="30"/>
  <c r="N90" i="219"/>
  <c r="N92" i="219" s="1"/>
  <c r="D181" i="5" s="1"/>
  <c r="N87" i="328"/>
  <c r="N89" i="328" s="1"/>
  <c r="D282" i="5" s="1"/>
  <c r="N87" i="371"/>
  <c r="N89" i="371" s="1"/>
  <c r="D293" i="5" s="1"/>
  <c r="L83" i="215"/>
  <c r="L84" i="34"/>
  <c r="L83" i="102"/>
  <c r="L85" i="254"/>
  <c r="L85" i="34"/>
  <c r="L83" i="75"/>
  <c r="L82" i="302"/>
  <c r="L82" i="75"/>
  <c r="L84" i="298"/>
  <c r="L83" i="39"/>
  <c r="L86" i="254"/>
  <c r="L83" i="302"/>
  <c r="L84" i="100"/>
  <c r="N87" i="356"/>
  <c r="N89" i="356" s="1"/>
  <c r="D308" i="5" s="1"/>
  <c r="N87" i="327"/>
  <c r="N89" i="327" s="1"/>
  <c r="D281" i="5" s="1"/>
  <c r="L84" i="135"/>
  <c r="L84" i="346"/>
  <c r="L85" i="240"/>
  <c r="L84" i="147"/>
  <c r="L82" i="284"/>
  <c r="N86" i="208"/>
  <c r="N88" i="208" s="1"/>
  <c r="D119" i="5" s="1"/>
  <c r="L85" i="41"/>
  <c r="L87" i="274"/>
  <c r="L84" i="103"/>
  <c r="L87" i="232"/>
  <c r="L85" i="232"/>
  <c r="L85" i="213"/>
  <c r="L86" i="241"/>
  <c r="L85" i="241"/>
  <c r="L84" i="19"/>
  <c r="L83" i="19"/>
  <c r="N79" i="313"/>
  <c r="L86" i="313" s="1"/>
  <c r="N79" i="317"/>
  <c r="L86" i="317" s="1"/>
  <c r="L86" i="256"/>
  <c r="N86" i="132"/>
  <c r="N88" i="132" s="1"/>
  <c r="D123" i="5" s="1"/>
  <c r="L82" i="286"/>
  <c r="N70" i="168"/>
  <c r="N83" i="168" s="1"/>
  <c r="L90" i="168" s="1"/>
  <c r="N87" i="321"/>
  <c r="N89" i="321" s="1"/>
  <c r="D277" i="5" s="1"/>
  <c r="N87" i="343"/>
  <c r="N89" i="343" s="1"/>
  <c r="D296" i="5" s="1"/>
  <c r="N86" i="130"/>
  <c r="N88" i="130" s="1"/>
  <c r="D121" i="5" s="1"/>
  <c r="L83" i="284"/>
  <c r="N69" i="179"/>
  <c r="N82" i="179" s="1"/>
  <c r="N69" i="177"/>
  <c r="N82" i="177" s="1"/>
  <c r="L89" i="177" s="1"/>
  <c r="N70" i="268"/>
  <c r="N83" i="268" s="1"/>
  <c r="L90" i="268" s="1"/>
  <c r="L83" i="142"/>
  <c r="L84" i="142"/>
  <c r="L85" i="142"/>
  <c r="L84" i="262"/>
  <c r="L85" i="262"/>
  <c r="L86" i="262"/>
  <c r="L83" i="24"/>
  <c r="L86" i="232"/>
  <c r="L85" i="147"/>
  <c r="L85" i="138"/>
  <c r="L86" i="251"/>
  <c r="L85" i="215"/>
  <c r="N79" i="314"/>
  <c r="L85" i="314" s="1"/>
  <c r="N79" i="318"/>
  <c r="N79" i="311"/>
  <c r="L84" i="311" s="1"/>
  <c r="N79" i="315"/>
  <c r="L84" i="315" s="1"/>
  <c r="N79" i="319"/>
  <c r="L84" i="319" s="1"/>
  <c r="N77" i="287"/>
  <c r="L82" i="287" s="1"/>
  <c r="L86" i="240"/>
  <c r="L85" i="135"/>
  <c r="L82" i="298"/>
  <c r="N85" i="298" s="1"/>
  <c r="N87" i="298" s="1"/>
  <c r="D254" i="5" s="1"/>
  <c r="L84" i="251"/>
  <c r="L85" i="27"/>
  <c r="N66" i="294"/>
  <c r="N79" i="294" s="1"/>
  <c r="L86" i="294" s="1"/>
  <c r="N70" i="157"/>
  <c r="N83" i="157" s="1"/>
  <c r="L90" i="157"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1"/>
  <c r="L89" i="170"/>
  <c r="L88" i="170"/>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N87" i="332"/>
  <c r="N89" i="332" s="1"/>
  <c r="D286" i="5" s="1"/>
  <c r="L85" i="44"/>
  <c r="L83" i="44"/>
  <c r="L84" i="44"/>
  <c r="L84" i="337"/>
  <c r="L86" i="337"/>
  <c r="L85" i="337"/>
  <c r="L90" i="280"/>
  <c r="L88" i="280"/>
  <c r="L89" i="280"/>
  <c r="L86" i="318"/>
  <c r="L84" i="318"/>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15"/>
  <c r="N88" i="15" s="1"/>
  <c r="D7" i="5" s="1"/>
  <c r="L83" i="12"/>
  <c r="L84" i="12"/>
  <c r="L89" i="171" l="1"/>
  <c r="N86" i="24"/>
  <c r="N88" i="24" s="1"/>
  <c r="D16" i="5" s="1"/>
  <c r="L86" i="314"/>
  <c r="N86" i="42"/>
  <c r="N88" i="42" s="1"/>
  <c r="D33" i="5" s="1"/>
  <c r="N87" i="306"/>
  <c r="N89" i="306" s="1"/>
  <c r="D262" i="5" s="1"/>
  <c r="L88" i="178"/>
  <c r="L83" i="297"/>
  <c r="N87" i="365"/>
  <c r="N89" i="365" s="1"/>
  <c r="D315" i="5" s="1"/>
  <c r="N86" i="69"/>
  <c r="N88" i="69" s="1"/>
  <c r="D60" i="5" s="1"/>
  <c r="L90" i="165"/>
  <c r="L92" i="165"/>
  <c r="L90" i="178"/>
  <c r="N86" i="19"/>
  <c r="N88" i="19" s="1"/>
  <c r="D11" i="5" s="1"/>
  <c r="L84" i="313"/>
  <c r="N87" i="313" s="1"/>
  <c r="N89" i="313" s="1"/>
  <c r="D269" i="5" s="1"/>
  <c r="L85" i="313"/>
  <c r="N91" i="282"/>
  <c r="N93" i="282" s="1"/>
  <c r="D239" i="5" s="1"/>
  <c r="N86" i="37"/>
  <c r="N88" i="37" s="1"/>
  <c r="D28" i="5" s="1"/>
  <c r="N87" i="336"/>
  <c r="N89" i="336" s="1"/>
  <c r="D290" i="5" s="1"/>
  <c r="N86" i="41"/>
  <c r="N88" i="41" s="1"/>
  <c r="D32" i="5" s="1"/>
  <c r="N86" i="59"/>
  <c r="N88" i="59" s="1"/>
  <c r="D50" i="5" s="1"/>
  <c r="N86" i="102"/>
  <c r="N88" i="102" s="1"/>
  <c r="D92" i="5" s="1"/>
  <c r="L83" i="287"/>
  <c r="N85" i="287" s="1"/>
  <c r="N87" i="287" s="1"/>
  <c r="D244" i="5" s="1"/>
  <c r="L84" i="287"/>
  <c r="L84" i="297"/>
  <c r="N85" i="297" s="1"/>
  <c r="N87" i="297" s="1"/>
  <c r="D253" i="5" s="1"/>
  <c r="N85" i="286"/>
  <c r="N87" i="286" s="1"/>
  <c r="D243" i="5" s="1"/>
  <c r="N86" i="30"/>
  <c r="N88" i="30" s="1"/>
  <c r="D22" i="5" s="1"/>
  <c r="N86" i="26"/>
  <c r="N88" i="26" s="1"/>
  <c r="D18" i="5" s="1"/>
  <c r="N86" i="33"/>
  <c r="N88" i="33" s="1"/>
  <c r="D25" i="5" s="1"/>
  <c r="L89" i="176"/>
  <c r="N89" i="50"/>
  <c r="N91" i="50" s="1"/>
  <c r="D42" i="5" s="1"/>
  <c r="L90" i="176"/>
  <c r="L86" i="239"/>
  <c r="N87" i="239" s="1"/>
  <c r="N89" i="239" s="1"/>
  <c r="D199" i="5" s="1"/>
  <c r="L84" i="239"/>
  <c r="L87" i="174"/>
  <c r="L88" i="174"/>
  <c r="N86" i="135"/>
  <c r="N88" i="135" s="1"/>
  <c r="D126" i="5" s="1"/>
  <c r="N86" i="215"/>
  <c r="N88" i="215" s="1"/>
  <c r="D177" i="5" s="1"/>
  <c r="L89" i="189"/>
  <c r="N87" i="256"/>
  <c r="N89" i="256" s="1"/>
  <c r="D215" i="5" s="1"/>
  <c r="N87" i="240"/>
  <c r="N89" i="240" s="1"/>
  <c r="D200" i="5" s="1"/>
  <c r="N88" i="275"/>
  <c r="N90" i="275" s="1"/>
  <c r="D233" i="5" s="1"/>
  <c r="L87" i="189"/>
  <c r="N86" i="43"/>
  <c r="N88" i="43" s="1"/>
  <c r="D34" i="5" s="1"/>
  <c r="N87" i="241"/>
  <c r="N89" i="241" s="1"/>
  <c r="D201" i="5" s="1"/>
  <c r="N86" i="105"/>
  <c r="N88" i="105" s="1"/>
  <c r="D95" i="5" s="1"/>
  <c r="N87" i="342"/>
  <c r="N89" i="342" s="1"/>
  <c r="D295" i="5" s="1"/>
  <c r="N86" i="92"/>
  <c r="N88" i="92" s="1"/>
  <c r="D83" i="5" s="1"/>
  <c r="N86" i="100"/>
  <c r="N88" i="100" s="1"/>
  <c r="D90" i="5" s="1"/>
  <c r="N86" i="138"/>
  <c r="N88" i="138" s="1"/>
  <c r="D129" i="5" s="1"/>
  <c r="N86" i="27"/>
  <c r="N88" i="27" s="1"/>
  <c r="D19" i="5" s="1"/>
  <c r="N85" i="325"/>
  <c r="N87" i="325" s="1"/>
  <c r="D280" i="5" s="1"/>
  <c r="L83" i="60"/>
  <c r="L88" i="157"/>
  <c r="L88" i="268"/>
  <c r="L86" i="315"/>
  <c r="L85" i="315"/>
  <c r="N86" i="140"/>
  <c r="N88" i="140" s="1"/>
  <c r="D132" i="5" s="1"/>
  <c r="N85" i="302"/>
  <c r="N87" i="302" s="1"/>
  <c r="L85" i="294"/>
  <c r="N91" i="249"/>
  <c r="N93" i="249" s="1"/>
  <c r="D209" i="5" s="1"/>
  <c r="N85" i="75"/>
  <c r="N87" i="75" s="1"/>
  <c r="D66" i="5" s="1"/>
  <c r="L84" i="294"/>
  <c r="N85" i="284"/>
  <c r="N87" i="284" s="1"/>
  <c r="D241" i="5" s="1"/>
  <c r="N86" i="34"/>
  <c r="N88" i="34" s="1"/>
  <c r="D26" i="5" s="1"/>
  <c r="N86" i="103"/>
  <c r="N88" i="103" s="1"/>
  <c r="D93" i="5" s="1"/>
  <c r="N87" i="254"/>
  <c r="N89" i="254" s="1"/>
  <c r="D214" i="5" s="1"/>
  <c r="L89" i="268"/>
  <c r="N86" i="53"/>
  <c r="N88" i="53" s="1"/>
  <c r="D45" i="5" s="1"/>
  <c r="N87" i="262"/>
  <c r="N89" i="262" s="1"/>
  <c r="D221" i="5" s="1"/>
  <c r="N88" i="232"/>
  <c r="N90" i="232" s="1"/>
  <c r="D192" i="5" s="1"/>
  <c r="L86" i="319"/>
  <c r="L84" i="317"/>
  <c r="L84" i="314"/>
  <c r="L89" i="157"/>
  <c r="L85" i="319"/>
  <c r="L85" i="317"/>
  <c r="N87" i="346"/>
  <c r="N89" i="346" s="1"/>
  <c r="D299" i="5" s="1"/>
  <c r="N82" i="227"/>
  <c r="N84" i="227" s="1"/>
  <c r="D188" i="5" s="1"/>
  <c r="N90" i="217"/>
  <c r="N92" i="217" s="1"/>
  <c r="D179" i="5" s="1"/>
  <c r="N86" i="88"/>
  <c r="N88" i="88" s="1"/>
  <c r="D79" i="5" s="1"/>
  <c r="N86" i="80"/>
  <c r="N88" i="80" s="1"/>
  <c r="D71" i="5" s="1"/>
  <c r="N87" i="238"/>
  <c r="N89" i="238" s="1"/>
  <c r="D198" i="5" s="1"/>
  <c r="N86" i="149"/>
  <c r="N88" i="149" s="1"/>
  <c r="D135" i="5" s="1"/>
  <c r="N87" i="251"/>
  <c r="N89" i="251" s="1"/>
  <c r="D211" i="5" s="1"/>
  <c r="N86" i="142"/>
  <c r="N88" i="142" s="1"/>
  <c r="D134" i="5" s="1"/>
  <c r="N86" i="147"/>
  <c r="N88" i="147" s="1"/>
  <c r="D137" i="5" s="1"/>
  <c r="L86" i="311"/>
  <c r="L88" i="177"/>
  <c r="N86" i="99"/>
  <c r="N88" i="99" s="1"/>
  <c r="D89" i="5" s="1"/>
  <c r="N87" i="235"/>
  <c r="N89" i="235" s="1"/>
  <c r="D195" i="5" s="1"/>
  <c r="N87" i="264"/>
  <c r="N89" i="264" s="1"/>
  <c r="D223" i="5" s="1"/>
  <c r="N86" i="213"/>
  <c r="N88" i="213" s="1"/>
  <c r="D175" i="5" s="1"/>
  <c r="N86" i="96"/>
  <c r="N88" i="96" s="1"/>
  <c r="D86" i="5" s="1"/>
  <c r="L85" i="311"/>
  <c r="L87" i="177"/>
  <c r="N86" i="209"/>
  <c r="N88" i="209" s="1"/>
  <c r="D131" i="5" s="1"/>
  <c r="N86" i="83"/>
  <c r="N88" i="83" s="1"/>
  <c r="D74" i="5" s="1"/>
  <c r="N86" i="231"/>
  <c r="N88" i="231" s="1"/>
  <c r="D191" i="5" s="1"/>
  <c r="N88" i="274"/>
  <c r="N90" i="274" s="1"/>
  <c r="D232" i="5" s="1"/>
  <c r="N86" i="9"/>
  <c r="N88" i="9" s="1"/>
  <c r="D4" i="5" s="1"/>
  <c r="N87" i="295"/>
  <c r="N89" i="295" s="1"/>
  <c r="D251" i="5" s="1"/>
  <c r="N86" i="29"/>
  <c r="N88" i="29" s="1"/>
  <c r="D21"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178" l="1"/>
  <c r="N93" i="178" s="1"/>
  <c r="D157" i="5" s="1"/>
  <c r="N90" i="174"/>
  <c r="N92" i="174" s="1"/>
  <c r="D154" i="5" s="1"/>
  <c r="N93" i="165"/>
  <c r="N95" i="165" s="1"/>
  <c r="D150" i="5" s="1"/>
  <c r="N91" i="176"/>
  <c r="N93" i="176" s="1"/>
  <c r="D155" i="5" s="1"/>
  <c r="D160" i="5"/>
  <c r="N90" i="189"/>
  <c r="N92" i="189" s="1"/>
  <c r="D169" i="5" s="1"/>
  <c r="N87" i="315"/>
  <c r="N89" i="315" s="1"/>
  <c r="D271" i="5" s="1"/>
  <c r="N87" i="317"/>
  <c r="N89" i="317" s="1"/>
  <c r="D273" i="5" s="1"/>
  <c r="N91" i="158"/>
  <c r="N93" i="158" s="1"/>
  <c r="D146" i="5" s="1"/>
  <c r="N91" i="157"/>
  <c r="N93" i="157" s="1"/>
  <c r="D145" i="5" s="1"/>
  <c r="N82" i="228"/>
  <c r="N84" i="228" s="1"/>
  <c r="D189" i="5" s="1"/>
  <c r="N86" i="60"/>
  <c r="N88" i="60" s="1"/>
  <c r="D51" i="5" s="1"/>
  <c r="N87" i="319"/>
  <c r="N89" i="319" s="1"/>
  <c r="D275" i="5" s="1"/>
  <c r="N91" i="268"/>
  <c r="N93" i="268" s="1"/>
  <c r="D227" i="5" s="1"/>
  <c r="N87" i="294"/>
  <c r="N89" i="294" s="1"/>
  <c r="D250" i="5" s="1"/>
  <c r="N90" i="177"/>
  <c r="N92" i="177" s="1"/>
  <c r="N87" i="311"/>
  <c r="N89" i="311" s="1"/>
  <c r="D267" i="5" s="1"/>
  <c r="N90" i="172"/>
  <c r="N92" i="172" s="1"/>
  <c r="D153" i="5" s="1"/>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<sst xmlns="http://schemas.openxmlformats.org/spreadsheetml/2006/main" count="38539" uniqueCount="2344">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</sst>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3">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3" fillId="5" borderId="4" xfId="3" applyNumberFormat="1" applyFill="1" applyBorder="1" applyProtection="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170" fontId="14" fillId="27" borderId="60" xfId="0" applyNumberFormat="1" applyFont="1" applyFill="1" applyBorder="1"/>
    <xf numFmtId="1" fontId="14" fillId="18" borderId="60" xfId="8" applyNumberFormat="1" applyFont="1" applyFill="1" applyBorder="1" applyAlignment="1">
      <alignment horizontal="center"/>
    </xf>
    <xf numFmtId="170" fontId="14" fillId="18" borderId="60" xfId="9" applyNumberFormat="1" applyFont="1" applyFill="1" applyBorder="1"/>
    <xf numFmtId="4" fontId="14" fillId="18" borderId="77" xfId="7" applyNumberFormat="1" applyFont="1" applyFill="1" applyBorder="1"/>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27" borderId="25" xfId="0" applyFont="1" applyFill="1" applyBorder="1" applyAlignment="1"/>
    <xf numFmtId="0" fontId="14" fillId="27" borderId="26" xfId="0" applyFont="1" applyFill="1" applyBorder="1" applyAlignment="1"/>
    <xf numFmtId="2" fontId="14" fillId="2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MAGDALENA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2" max="2" width="10.7109375" customWidth="1"/>
    <col min="8" max="8" width="83" customWidth="1"/>
    <col min="26" max="26" width="11"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70"/>
      <c r="B32" s="670"/>
      <c r="C32" s="670"/>
      <c r="D32" s="670"/>
      <c r="E32" s="670"/>
      <c r="F32" s="670"/>
      <c r="G32" s="670"/>
      <c r="H32" s="670"/>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70"/>
      <c r="B33" s="670"/>
      <c r="C33" s="670"/>
      <c r="D33" s="670"/>
      <c r="E33" s="670"/>
      <c r="F33" s="670"/>
      <c r="G33" s="670"/>
      <c r="H33" s="670"/>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70"/>
      <c r="B34" s="670"/>
      <c r="C34" s="670"/>
      <c r="D34" s="670"/>
      <c r="E34" s="670"/>
      <c r="F34" s="670"/>
      <c r="G34" s="670"/>
      <c r="H34" s="670"/>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70"/>
      <c r="B35" s="670"/>
      <c r="C35" s="670"/>
      <c r="D35" s="670"/>
      <c r="E35" s="670"/>
      <c r="F35" s="670"/>
      <c r="G35" s="670"/>
      <c r="H35" s="670"/>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70"/>
      <c r="B36" s="670"/>
      <c r="C36" s="670"/>
      <c r="D36" s="670"/>
      <c r="E36" s="670"/>
      <c r="F36" s="670"/>
      <c r="G36" s="670"/>
      <c r="H36" s="670"/>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70"/>
      <c r="B37" s="670"/>
      <c r="C37" s="670"/>
      <c r="D37" s="670"/>
      <c r="E37" s="670"/>
      <c r="F37" s="670"/>
      <c r="G37" s="670"/>
      <c r="H37" s="670"/>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70"/>
      <c r="B38" s="670"/>
      <c r="C38" s="670"/>
      <c r="D38" s="670"/>
      <c r="E38" s="670"/>
      <c r="F38" s="670"/>
      <c r="G38" s="670"/>
      <c r="H38" s="670"/>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5" style="181" customWidth="1"/>
    <col min="5" max="5" width="30" style="202" customWidth="1"/>
    <col min="6" max="7" width="11.42578125" customWidth="1"/>
    <col min="8" max="8" width="1.28515625" customWidth="1"/>
    <col min="10" max="10" width="34.42578125" customWidth="1"/>
  </cols>
  <sheetData>
    <row r="1" spans="1:10" ht="96" customHeight="1" thickTop="1" thickBot="1">
      <c r="A1" s="671" t="s">
        <v>1849</v>
      </c>
      <c r="B1" s="672"/>
      <c r="C1" s="672"/>
      <c r="D1" s="673"/>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3425029.4243206549</v>
      </c>
      <c r="G3" t="s">
        <v>980</v>
      </c>
      <c r="J3" s="1"/>
    </row>
    <row r="4" spans="1:10" ht="54" thickTop="1" thickBot="1">
      <c r="A4" s="131" t="s">
        <v>985</v>
      </c>
      <c r="B4" s="132" t="s">
        <v>1169</v>
      </c>
      <c r="C4" s="130" t="s">
        <v>984</v>
      </c>
      <c r="D4" s="177">
        <f>VLOOKUP('200.2'!A88,'200.2'!A37:N108,14,FALSE)</f>
        <v>300800.97300953977</v>
      </c>
      <c r="J4" s="1"/>
    </row>
    <row r="5" spans="1:10" ht="54" thickTop="1" thickBot="1">
      <c r="A5" s="131" t="s">
        <v>986</v>
      </c>
      <c r="B5" s="132" t="s">
        <v>1170</v>
      </c>
      <c r="C5" s="133" t="s">
        <v>987</v>
      </c>
      <c r="D5" s="177">
        <f>VLOOKUP('201.1'!A88,'201.1'!A38:N109,14,FALSE)</f>
        <v>185768.30593004051</v>
      </c>
    </row>
    <row r="6" spans="1:10" ht="54" thickTop="1" thickBot="1">
      <c r="A6" s="131" t="s">
        <v>988</v>
      </c>
      <c r="B6" s="132" t="s">
        <v>1171</v>
      </c>
      <c r="C6" s="133" t="s">
        <v>987</v>
      </c>
      <c r="D6" s="177">
        <f>VLOOKUP('201.2'!A88,'201.2'!A39:N110,14,FALSE)</f>
        <v>194068.59823727372</v>
      </c>
    </row>
    <row r="7" spans="1:10" ht="70.5" customHeight="1" thickTop="1" thickBot="1">
      <c r="A7" s="131" t="s">
        <v>989</v>
      </c>
      <c r="B7" s="132" t="s">
        <v>1172</v>
      </c>
      <c r="C7" s="133" t="s">
        <v>987</v>
      </c>
      <c r="D7" s="177">
        <f>VLOOKUP('201.3'!A88,'201.3'!A40:N111,14,FALSE)</f>
        <v>44975.558416433916</v>
      </c>
    </row>
    <row r="8" spans="1:10" ht="54" thickTop="1" thickBot="1">
      <c r="A8" s="131" t="s">
        <v>990</v>
      </c>
      <c r="B8" s="132" t="s">
        <v>1173</v>
      </c>
      <c r="C8" s="133" t="s">
        <v>987</v>
      </c>
      <c r="D8" s="178">
        <f>VLOOKUP('201.4'!A88,'201.4'!A41:N112,14,FALSE)</f>
        <v>65346.6106809579</v>
      </c>
    </row>
    <row r="9" spans="1:10" ht="54" thickTop="1" thickBot="1">
      <c r="A9" s="131" t="s">
        <v>991</v>
      </c>
      <c r="B9" s="132" t="s">
        <v>1170</v>
      </c>
      <c r="C9" s="133" t="s">
        <v>1845</v>
      </c>
      <c r="D9" s="178">
        <f>VLOOKUP('201.5'!A88,'201.5'!A42:N113,14,FALSE)</f>
        <v>185768.30593004051</v>
      </c>
    </row>
    <row r="10" spans="1:10" ht="54" thickTop="1" thickBot="1">
      <c r="A10" s="131" t="s">
        <v>992</v>
      </c>
      <c r="B10" s="132" t="s">
        <v>1171</v>
      </c>
      <c r="C10" s="133" t="s">
        <v>1845</v>
      </c>
      <c r="D10" s="178">
        <f>VLOOKUP('201.6'!A88,'201.6'!A43:N114,14,FALSE)</f>
        <v>194068.59823727372</v>
      </c>
    </row>
    <row r="11" spans="1:10" ht="54" thickTop="1" thickBot="1">
      <c r="A11" s="131" t="s">
        <v>993</v>
      </c>
      <c r="B11" s="132" t="s">
        <v>1171</v>
      </c>
      <c r="C11" s="133" t="s">
        <v>387</v>
      </c>
      <c r="D11" s="178">
        <f>VLOOKUP('201.7'!A88,'201.7'!A44:N115,14,FALSE)</f>
        <v>191143.81672921791</v>
      </c>
    </row>
    <row r="12" spans="1:10" ht="54" thickTop="1" thickBot="1">
      <c r="A12" s="131" t="s">
        <v>994</v>
      </c>
      <c r="B12" s="132" t="s">
        <v>1174</v>
      </c>
      <c r="C12" s="133" t="s">
        <v>233</v>
      </c>
      <c r="D12" s="178">
        <f>VLOOKUP('201.8'!A88,'201.8'!A45:N116,14,FALSE)</f>
        <v>18909.423307146142</v>
      </c>
    </row>
    <row r="13" spans="1:10" ht="54" thickTop="1" thickBot="1">
      <c r="A13" s="131" t="s">
        <v>995</v>
      </c>
      <c r="B13" s="132" t="s">
        <v>1175</v>
      </c>
      <c r="C13" s="133" t="s">
        <v>233</v>
      </c>
      <c r="D13" s="178">
        <f>VLOOKUP('201.9'!A88,'201.9'!A46:N117,14,FALSE)</f>
        <v>18560.768816375436</v>
      </c>
    </row>
    <row r="14" spans="1:10" ht="54" thickTop="1" thickBot="1">
      <c r="A14" s="131" t="s">
        <v>996</v>
      </c>
      <c r="B14" s="132" t="s">
        <v>1176</v>
      </c>
      <c r="C14" s="133" t="s">
        <v>144</v>
      </c>
      <c r="D14" s="178">
        <f>VLOOKUP('201.10'!A88,'201.10'!A47:N118,14,FALSE)</f>
        <v>7126.0230335260121</v>
      </c>
    </row>
    <row r="15" spans="1:10" ht="54" thickTop="1" thickBot="1">
      <c r="A15" s="131" t="s">
        <v>997</v>
      </c>
      <c r="B15" s="132" t="s">
        <v>1177</v>
      </c>
      <c r="C15" s="133" t="s">
        <v>998</v>
      </c>
      <c r="D15" s="178">
        <f>VLOOKUP('201.11'!A88,'201.11'!A48:N119,14,FALSE)</f>
        <v>1464.9740667697838</v>
      </c>
    </row>
    <row r="16" spans="1:10" ht="54" thickTop="1" thickBot="1">
      <c r="A16" s="131" t="s">
        <v>999</v>
      </c>
      <c r="B16" s="132" t="s">
        <v>1178</v>
      </c>
      <c r="C16" s="133" t="s">
        <v>1845</v>
      </c>
      <c r="D16" s="178">
        <f>VLOOKUP('201.12'!A88,'201.12'!A49:N120,14,FALSE)</f>
        <v>129688.61124637109</v>
      </c>
    </row>
    <row r="17" spans="1:4" ht="64.5" thickTop="1" thickBot="1">
      <c r="A17" s="134" t="s">
        <v>1000</v>
      </c>
      <c r="B17" s="135" t="s">
        <v>1179</v>
      </c>
      <c r="C17" s="133" t="s">
        <v>1845</v>
      </c>
      <c r="D17" s="178">
        <f>VLOOKUP('201.13'!A88,'201.13'!A50:N121,14,FALSE)</f>
        <v>112567.04442356627</v>
      </c>
    </row>
    <row r="18" spans="1:4" ht="54" thickTop="1" thickBot="1">
      <c r="A18" s="131" t="s">
        <v>1001</v>
      </c>
      <c r="B18" s="132" t="s">
        <v>1180</v>
      </c>
      <c r="C18" s="133" t="s">
        <v>144</v>
      </c>
      <c r="D18" s="178">
        <f>VLOOKUP('201.14'!A88,'201.14'!A51:N122,14,FALSE)</f>
        <v>42646.656157526195</v>
      </c>
    </row>
    <row r="19" spans="1:4" ht="54" thickTop="1" thickBot="1">
      <c r="A19" s="131" t="s">
        <v>1002</v>
      </c>
      <c r="B19" s="132" t="s">
        <v>1181</v>
      </c>
      <c r="C19" s="133" t="s">
        <v>144</v>
      </c>
      <c r="D19" s="178">
        <f>VLOOKUP('201.15'!A88,'201.15'!A52:N123,14,FALSE)</f>
        <v>52364.075661942617</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109985.49209937721</v>
      </c>
    </row>
    <row r="22" spans="1:4" ht="54" thickTop="1" thickBot="1">
      <c r="A22" s="131" t="s">
        <v>1005</v>
      </c>
      <c r="B22" s="132" t="s">
        <v>1184</v>
      </c>
      <c r="C22" s="133" t="s">
        <v>1845</v>
      </c>
      <c r="D22" s="178">
        <f>VLOOKUP('201.18'!A88,'201.18'!A55:N126,14,FALSE)</f>
        <v>109985.49209937721</v>
      </c>
    </row>
    <row r="23" spans="1:4" ht="54" thickTop="1" thickBot="1">
      <c r="A23" s="131" t="s">
        <v>1006</v>
      </c>
      <c r="B23" s="132" t="s">
        <v>1185</v>
      </c>
      <c r="C23" s="133" t="s">
        <v>144</v>
      </c>
      <c r="D23" s="178">
        <f>VLOOKUP('201.19'!A88,'201.19'!A56:N127,14,FALSE)</f>
        <v>6722.2129575152139</v>
      </c>
    </row>
    <row r="24" spans="1:4" ht="54" thickTop="1" thickBot="1">
      <c r="A24" s="131" t="s">
        <v>1007</v>
      </c>
      <c r="B24" s="132" t="s">
        <v>1186</v>
      </c>
      <c r="C24" s="133" t="s">
        <v>144</v>
      </c>
      <c r="D24" s="178">
        <f>VLOOKUP('201.20'!A88,'201.20'!A57:N128,14,FALSE)</f>
        <v>871.73470351776245</v>
      </c>
    </row>
    <row r="25" spans="1:4" ht="54" thickTop="1" thickBot="1">
      <c r="A25" s="131" t="s">
        <v>1008</v>
      </c>
      <c r="B25" s="132" t="s">
        <v>1187</v>
      </c>
      <c r="C25" s="133" t="s">
        <v>144</v>
      </c>
      <c r="D25" s="178">
        <f>VLOOKUP('201.21'!A88,'201.21'!A58:N129,14,FALSE)</f>
        <v>7990.6800571342192</v>
      </c>
    </row>
    <row r="26" spans="1:4" ht="54" thickTop="1" thickBot="1">
      <c r="A26" s="131" t="s">
        <v>1425</v>
      </c>
      <c r="B26" s="132" t="s">
        <v>1413</v>
      </c>
      <c r="C26" s="133" t="s">
        <v>1845</v>
      </c>
      <c r="D26" s="178">
        <f>VLOOKUP('203.1'!A88,'203.1'!A59:N130,14,FALSE)</f>
        <v>977430.7385639085</v>
      </c>
    </row>
    <row r="27" spans="1:4" ht="54" thickTop="1" thickBot="1">
      <c r="A27" s="131" t="s">
        <v>1426</v>
      </c>
      <c r="B27" s="132" t="s">
        <v>1417</v>
      </c>
      <c r="C27" s="133" t="s">
        <v>1845</v>
      </c>
      <c r="D27" s="178">
        <f>VLOOKUP('203.2'!A88,'203.2'!A60:N131,14,FALSE)</f>
        <v>1182451.0292989789</v>
      </c>
    </row>
    <row r="28" spans="1:4" ht="54" thickTop="1" thickBot="1">
      <c r="A28" s="131" t="s">
        <v>1427</v>
      </c>
      <c r="B28" s="132" t="s">
        <v>1418</v>
      </c>
      <c r="C28" s="133" t="s">
        <v>1845</v>
      </c>
      <c r="D28" s="178">
        <f>VLOOKUP('203.3'!A88,'203.3'!A61:N132,14,FALSE)</f>
        <v>1328894.0941097436</v>
      </c>
    </row>
    <row r="29" spans="1:4" ht="54" thickTop="1" thickBot="1">
      <c r="A29" s="131" t="s">
        <v>1428</v>
      </c>
      <c r="B29" s="132" t="s">
        <v>1419</v>
      </c>
      <c r="C29" s="133" t="s">
        <v>1845</v>
      </c>
      <c r="D29" s="178">
        <f>VLOOKUP('203.4'!A88,'203.4'!A62:N133,14,FALSE)</f>
        <v>607776.79456231883</v>
      </c>
    </row>
    <row r="30" spans="1:4" ht="54" thickTop="1" thickBot="1">
      <c r="A30" s="131" t="s">
        <v>1429</v>
      </c>
      <c r="B30" s="132" t="s">
        <v>1420</v>
      </c>
      <c r="C30" s="133" t="s">
        <v>1845</v>
      </c>
      <c r="D30" s="178">
        <f>VLOOKUP('203.5'!A88,'203.5'!A63:N134,14,FALSE)</f>
        <v>703646.24693616189</v>
      </c>
    </row>
    <row r="31" spans="1:4" ht="54" thickTop="1" thickBot="1">
      <c r="A31" s="131" t="s">
        <v>1430</v>
      </c>
      <c r="B31" s="132" t="s">
        <v>1421</v>
      </c>
      <c r="C31" s="133" t="s">
        <v>1845</v>
      </c>
      <c r="D31" s="178">
        <f>VLOOKUP('203.6'!A88,'203.6'!A64:N135,14,FALSE)</f>
        <v>764654.08026497113</v>
      </c>
    </row>
    <row r="32" spans="1:4" ht="54" thickTop="1" thickBot="1">
      <c r="A32" s="131" t="s">
        <v>1431</v>
      </c>
      <c r="B32" s="132" t="s">
        <v>1422</v>
      </c>
      <c r="C32" s="133" t="s">
        <v>1845</v>
      </c>
      <c r="D32" s="178">
        <f>VLOOKUP('203.7'!A88,'203.7'!A65:N136,14,FALSE)</f>
        <v>264980.23874087632</v>
      </c>
    </row>
    <row r="33" spans="1:4" ht="54" thickTop="1" thickBot="1">
      <c r="A33" s="131" t="s">
        <v>1432</v>
      </c>
      <c r="B33" s="132" t="s">
        <v>1871</v>
      </c>
      <c r="C33" s="133" t="s">
        <v>1845</v>
      </c>
      <c r="D33" s="178">
        <f>VLOOKUP('203.8'!A88,'203.8'!A66:N137,14,FALSE)</f>
        <v>403609.88421437179</v>
      </c>
    </row>
    <row r="34" spans="1:4" ht="54" thickTop="1" thickBot="1">
      <c r="A34" s="131" t="s">
        <v>1433</v>
      </c>
      <c r="B34" s="132" t="s">
        <v>1424</v>
      </c>
      <c r="C34" s="133" t="s">
        <v>1845</v>
      </c>
      <c r="D34" s="178">
        <f>VLOOKUP('203.9'!A88,'203.9'!A67:N138,14,FALSE)</f>
        <v>428346.53780737927</v>
      </c>
    </row>
    <row r="35" spans="1:4" ht="54" thickTop="1" thickBot="1">
      <c r="A35" s="131" t="s">
        <v>1434</v>
      </c>
      <c r="B35" s="132" t="s">
        <v>1414</v>
      </c>
      <c r="C35" s="133" t="s">
        <v>1845</v>
      </c>
      <c r="D35" s="178">
        <f>VLOOKUP('203.10'!A88,'203.10'!A68:N139,14,FALSE)</f>
        <v>206875.19913547236</v>
      </c>
    </row>
    <row r="36" spans="1:4" ht="54" thickTop="1" thickBot="1">
      <c r="A36" s="131" t="s">
        <v>1435</v>
      </c>
      <c r="B36" s="132" t="s">
        <v>1415</v>
      </c>
      <c r="C36" s="133" t="s">
        <v>1845</v>
      </c>
      <c r="D36" s="178">
        <f>VLOOKUP('203.11'!A88,'203.11'!A69:N140,14,FALSE)</f>
        <v>302414.4831520688</v>
      </c>
    </row>
    <row r="37" spans="1:4" ht="54" thickTop="1" thickBot="1">
      <c r="A37" s="131" t="s">
        <v>1436</v>
      </c>
      <c r="B37" s="216" t="s">
        <v>1416</v>
      </c>
      <c r="C37" s="133" t="s">
        <v>1845</v>
      </c>
      <c r="D37" s="178">
        <f>VLOOKUP('203.12'!A88,'203.12'!A70:N141,14,FALSE)</f>
        <v>315264.69281077397</v>
      </c>
    </row>
    <row r="38" spans="1:4" ht="54" thickTop="1" thickBot="1">
      <c r="A38" s="131" t="s">
        <v>1009</v>
      </c>
      <c r="B38" s="132" t="s">
        <v>1188</v>
      </c>
      <c r="C38" s="133" t="s">
        <v>387</v>
      </c>
      <c r="D38" s="178">
        <f>VLOOKUP('210.1.1'!A88,'210.1.1'!A71:N142,14,FALSE)</f>
        <v>14176.024119839156</v>
      </c>
    </row>
    <row r="39" spans="1:4" ht="54" thickTop="1" thickBot="1">
      <c r="A39" s="131" t="s">
        <v>1010</v>
      </c>
      <c r="B39" s="132" t="s">
        <v>1189</v>
      </c>
      <c r="C39" s="133" t="s">
        <v>387</v>
      </c>
      <c r="D39" s="178">
        <f>VLOOKUP('210.1.2'!A88,'210.1.2'!A72:N143,14,FALSE)</f>
        <v>4555.6537560275046</v>
      </c>
    </row>
    <row r="40" spans="1:4" ht="54" thickTop="1" thickBot="1">
      <c r="A40" s="131" t="s">
        <v>1011</v>
      </c>
      <c r="B40" s="132" t="s">
        <v>1190</v>
      </c>
      <c r="C40" s="133" t="s">
        <v>387</v>
      </c>
      <c r="D40" s="178">
        <f>VLOOKUP('210.2.1'!A90,'210.2.1'!A73:N144,14,FALSE)</f>
        <v>30140.451361266023</v>
      </c>
    </row>
    <row r="41" spans="1:4" ht="54" thickTop="1" thickBot="1">
      <c r="A41" s="131" t="s">
        <v>1012</v>
      </c>
      <c r="B41" s="132" t="s">
        <v>1191</v>
      </c>
      <c r="C41" s="133" t="s">
        <v>387</v>
      </c>
      <c r="D41" s="178">
        <f>VLOOKUP('210.2.2'!A88,'210.2.2'!A74:N145,14,FALSE)</f>
        <v>14176.024119839156</v>
      </c>
    </row>
    <row r="42" spans="1:4" ht="54" thickTop="1" thickBot="1">
      <c r="A42" s="131" t="s">
        <v>1013</v>
      </c>
      <c r="B42" s="132" t="s">
        <v>1192</v>
      </c>
      <c r="C42" s="133" t="s">
        <v>387</v>
      </c>
      <c r="D42" s="178">
        <f>VLOOKUP('210.2.3'!A91,'210.2.3'!A91:N146,14,FALSE)</f>
        <v>20520.080997454374</v>
      </c>
    </row>
    <row r="43" spans="1:4" ht="54" thickTop="1" thickBot="1">
      <c r="A43" s="131" t="s">
        <v>1014</v>
      </c>
      <c r="B43" s="132" t="s">
        <v>1193</v>
      </c>
      <c r="C43" s="133" t="s">
        <v>387</v>
      </c>
      <c r="D43" s="178">
        <f>VLOOKUP('210.2.4'!A88,'210.2.4'!A88:N147,14,FALSE)</f>
        <v>4555.6537560275046</v>
      </c>
    </row>
    <row r="44" spans="1:4" ht="54" thickTop="1" thickBot="1">
      <c r="A44" s="131" t="s">
        <v>1015</v>
      </c>
      <c r="B44" s="132" t="s">
        <v>1194</v>
      </c>
      <c r="C44" s="133" t="s">
        <v>387</v>
      </c>
      <c r="D44" s="178">
        <f>VLOOKUP('211.1'!A88,'211.1'!A88:N148,14,FALSE)</f>
        <v>11543.802334222393</v>
      </c>
    </row>
    <row r="45" spans="1:4" ht="54" thickTop="1" thickBot="1">
      <c r="A45" s="131" t="s">
        <v>1016</v>
      </c>
      <c r="B45" s="132" t="s">
        <v>1195</v>
      </c>
      <c r="C45" s="133" t="s">
        <v>387</v>
      </c>
      <c r="D45" s="178">
        <f>VLOOKUP('220.1'!A88,'220.1'!A88:N149,14,FALSE)</f>
        <v>15529.025417136516</v>
      </c>
    </row>
    <row r="46" spans="1:4" ht="54" thickTop="1" thickBot="1">
      <c r="A46" s="131" t="s">
        <v>1017</v>
      </c>
      <c r="B46" s="132" t="s">
        <v>1196</v>
      </c>
      <c r="C46" s="133" t="s">
        <v>387</v>
      </c>
      <c r="D46" s="178">
        <f>VLOOKUP('221.1'!A88,'221.1'!A88:N150,14,FALSE)</f>
        <v>10313.932762078133</v>
      </c>
    </row>
    <row r="47" spans="1:4" ht="54" thickTop="1" thickBot="1">
      <c r="A47" s="131" t="s">
        <v>1018</v>
      </c>
      <c r="B47" s="132" t="s">
        <v>1197</v>
      </c>
      <c r="C47" s="133" t="s">
        <v>387</v>
      </c>
      <c r="D47" s="178">
        <f>VLOOKUP('221.2'!A88,'221.2'!A88:N151,14,FALSE)</f>
        <v>5966.1665800211595</v>
      </c>
    </row>
    <row r="48" spans="1:4" ht="64.5" thickTop="1" thickBot="1">
      <c r="A48" s="131" t="s">
        <v>1441</v>
      </c>
      <c r="B48" s="132" t="s">
        <v>1438</v>
      </c>
      <c r="C48" s="133" t="s">
        <v>233</v>
      </c>
      <c r="D48" s="178">
        <f>VLOOKUP('223.1'!A88,'223.1'!A88:N152,14,FALSE)</f>
        <v>10658.820587583583</v>
      </c>
    </row>
    <row r="49" spans="1:4" ht="54" thickTop="1" thickBot="1">
      <c r="A49" s="131" t="s">
        <v>1442</v>
      </c>
      <c r="B49" s="132" t="s">
        <v>1439</v>
      </c>
      <c r="C49" s="133" t="s">
        <v>233</v>
      </c>
      <c r="D49" s="178">
        <f>VLOOKUP('223.2'!A88,'223.2'!A88:N153,14,FALSE)</f>
        <v>16698.376367364235</v>
      </c>
    </row>
    <row r="50" spans="1:4" ht="54" thickTop="1" thickBot="1">
      <c r="A50" s="131" t="s">
        <v>1443</v>
      </c>
      <c r="B50" s="132" t="s">
        <v>1440</v>
      </c>
      <c r="C50" s="133" t="s">
        <v>387</v>
      </c>
      <c r="D50" s="178">
        <f>VLOOKUP('223.3.1'!A88,'223.3.1'!A88:N154,14,FALSE)</f>
        <v>56915</v>
      </c>
    </row>
    <row r="51" spans="1:4" ht="64.5" thickTop="1" thickBot="1">
      <c r="A51" s="131" t="s">
        <v>1444</v>
      </c>
      <c r="B51" s="132" t="s">
        <v>1446</v>
      </c>
      <c r="C51" s="133" t="s">
        <v>387</v>
      </c>
      <c r="D51" s="178">
        <f>VLOOKUP('223.3.2'!A88,'223.3.2'!A88:N155,14,FALSE)</f>
        <v>89086.628848683613</v>
      </c>
    </row>
    <row r="52" spans="1:4" ht="54" thickTop="1" thickBot="1">
      <c r="A52" s="131" t="s">
        <v>1445</v>
      </c>
      <c r="B52" s="132" t="s">
        <v>1447</v>
      </c>
      <c r="C52" s="133" t="s">
        <v>387</v>
      </c>
      <c r="D52" s="178">
        <f>VLOOKUP('223.3.3'!A88,'223.3.3'!A88:N156,14,FALSE)</f>
        <v>121134.28123533011</v>
      </c>
    </row>
    <row r="53" spans="1:4" ht="54" thickTop="1" thickBot="1">
      <c r="A53" s="137" t="s">
        <v>1019</v>
      </c>
      <c r="B53" s="138" t="s">
        <v>1956</v>
      </c>
      <c r="C53" s="133" t="s">
        <v>233</v>
      </c>
      <c r="D53" s="178">
        <f>VLOOKUP('230.1'!A88,'230.1'!A88:N157,14,FALSE)</f>
        <v>3398.4460479591003</v>
      </c>
    </row>
    <row r="54" spans="1:4" ht="54" thickTop="1" thickBot="1">
      <c r="A54" s="137" t="s">
        <v>1020</v>
      </c>
      <c r="B54" s="138" t="s">
        <v>1198</v>
      </c>
      <c r="C54" s="133" t="s">
        <v>233</v>
      </c>
      <c r="D54" s="178">
        <f>VLOOKUP('231.1'!A88,'231.1'!A88:N159,14,FALSE)</f>
        <v>11960.670135958611</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14797.923330166643</v>
      </c>
    </row>
    <row r="57" spans="1:4" ht="54" thickTop="1" thickBot="1">
      <c r="A57" s="137" t="s">
        <v>1451</v>
      </c>
      <c r="B57" s="138" t="s">
        <v>1452</v>
      </c>
      <c r="C57" s="133" t="s">
        <v>233</v>
      </c>
      <c r="D57" s="178">
        <f>VLOOKUP('233.10'!A88,'233.10'!A88:N162,14,FALSE)</f>
        <v>27836.581425649249</v>
      </c>
    </row>
    <row r="58" spans="1:4" ht="54" thickTop="1" thickBot="1">
      <c r="A58" s="137" t="s">
        <v>1022</v>
      </c>
      <c r="B58" s="138" t="s">
        <v>1453</v>
      </c>
      <c r="C58" s="133" t="s">
        <v>233</v>
      </c>
      <c r="D58" s="178">
        <f>VLOOKUP('234.1'!A88,'234.1'!A88:N163,14,FALSE)</f>
        <v>1230.4564762253954</v>
      </c>
    </row>
    <row r="59" spans="1:4" ht="54" thickTop="1" thickBot="1">
      <c r="A59" s="137" t="s">
        <v>1456</v>
      </c>
      <c r="B59" s="138" t="s">
        <v>1457</v>
      </c>
      <c r="C59" s="133" t="s">
        <v>387</v>
      </c>
      <c r="D59" s="178">
        <f>VLOOKUP('235.1'!A88,'235.1'!A88:N164,14,FALSE)</f>
        <v>68964.594951288615</v>
      </c>
    </row>
    <row r="60" spans="1:4" ht="54" thickTop="1" thickBot="1">
      <c r="A60" s="139" t="s">
        <v>1458</v>
      </c>
      <c r="B60" s="138" t="s">
        <v>1459</v>
      </c>
      <c r="C60" s="133" t="s">
        <v>387</v>
      </c>
      <c r="D60" s="178">
        <f>VLOOKUP('235.10'!A88,'235.10'!A88:N165,14,FALSE)</f>
        <v>18165.886673683577</v>
      </c>
    </row>
    <row r="61" spans="1:4" ht="54" thickTop="1" thickBot="1">
      <c r="A61" s="139" t="s">
        <v>1460</v>
      </c>
      <c r="B61" s="138" t="s">
        <v>1461</v>
      </c>
      <c r="C61" s="133" t="s">
        <v>377</v>
      </c>
      <c r="D61" s="178">
        <f>VLOOKUP('235.11'!A88,'235.11'!A88:N166,14,FALSE)</f>
        <v>634.98385347006297</v>
      </c>
    </row>
    <row r="62" spans="1:4" ht="54" thickTop="1" thickBot="1">
      <c r="A62" s="139" t="s">
        <v>1462</v>
      </c>
      <c r="B62" s="138" t="s">
        <v>1873</v>
      </c>
      <c r="C62" s="133" t="s">
        <v>387</v>
      </c>
      <c r="D62" s="178">
        <f>VLOOKUP('236.1'!A88,'236.1'!A88:N167,14,FALSE)</f>
        <v>149974.92373768185</v>
      </c>
    </row>
    <row r="63" spans="1:4" ht="54" thickTop="1" thickBot="1">
      <c r="A63" s="139" t="s">
        <v>1465</v>
      </c>
      <c r="B63" s="138" t="s">
        <v>1874</v>
      </c>
      <c r="C63" s="133" t="s">
        <v>387</v>
      </c>
      <c r="D63" s="178">
        <f>VLOOKUP('236.10'!A87,'236.10'!A87:N168,14,FALSE)</f>
        <v>18165.886673683577</v>
      </c>
    </row>
    <row r="64" spans="1:4" ht="54" thickTop="1" thickBot="1">
      <c r="A64" s="139" t="s">
        <v>1466</v>
      </c>
      <c r="B64" s="140" t="s">
        <v>1467</v>
      </c>
      <c r="C64" s="174" t="s">
        <v>377</v>
      </c>
      <c r="D64" s="178">
        <f>VLOOKUP('236.11'!A88,'236.11'!A88:N169,14,FALSE)</f>
        <v>1647.6129632999782</v>
      </c>
    </row>
    <row r="65" spans="1:4" ht="54" thickTop="1" thickBot="1">
      <c r="A65" s="137" t="s">
        <v>1023</v>
      </c>
      <c r="B65" s="138" t="s">
        <v>1199</v>
      </c>
      <c r="C65" s="133" t="s">
        <v>233</v>
      </c>
      <c r="D65" s="178">
        <f>VLOOKUP('310.1'!A87,'310.1'!A87:N170,14,FALSE)</f>
        <v>1168.9911862871215</v>
      </c>
    </row>
    <row r="66" spans="1:4" ht="54" thickTop="1" thickBot="1">
      <c r="A66" s="137" t="s">
        <v>1024</v>
      </c>
      <c r="B66" s="138" t="s">
        <v>1200</v>
      </c>
      <c r="C66" s="133" t="s">
        <v>387</v>
      </c>
      <c r="D66" s="178">
        <f>VLOOKUP('311.1'!A87,'311.1'!A87:N171,14,FALSE)</f>
        <v>61897.43555727879</v>
      </c>
    </row>
    <row r="67" spans="1:4" ht="54" thickTop="1" thickBot="1">
      <c r="A67" s="137" t="s">
        <v>1025</v>
      </c>
      <c r="B67" s="138" t="s">
        <v>1201</v>
      </c>
      <c r="C67" s="133" t="s">
        <v>998</v>
      </c>
      <c r="D67" s="178">
        <f>VLOOKUP('312.1'!A88,'312.1'!A88:N172,14,FALSE)</f>
        <v>5046.1895770405654</v>
      </c>
    </row>
    <row r="68" spans="1:4" ht="54" thickTop="1" thickBot="1">
      <c r="A68" s="137" t="s">
        <v>1026</v>
      </c>
      <c r="B68" s="138" t="s">
        <v>1202</v>
      </c>
      <c r="C68" s="133" t="s">
        <v>998</v>
      </c>
      <c r="D68" s="178">
        <f>VLOOKUP('312.2'!A88,'312.2'!A88:N173,14,FALSE)</f>
        <v>5034.7702488855184</v>
      </c>
    </row>
    <row r="69" spans="1:4" ht="54" thickTop="1" thickBot="1">
      <c r="A69" s="137" t="s">
        <v>1027</v>
      </c>
      <c r="B69" s="138" t="s">
        <v>1203</v>
      </c>
      <c r="C69" s="133" t="s">
        <v>1464</v>
      </c>
      <c r="D69" s="178">
        <f>VLOOKUP('312.3'!A87,'312.3'!A87:N174,14,FALSE)</f>
        <v>1883.8015805060525</v>
      </c>
    </row>
    <row r="70" spans="1:4" ht="54" thickTop="1" thickBot="1">
      <c r="A70" s="137" t="s">
        <v>1028</v>
      </c>
      <c r="B70" s="138" t="s">
        <v>1204</v>
      </c>
      <c r="C70" s="133" t="s">
        <v>387</v>
      </c>
      <c r="D70" s="179">
        <f>VLOOKUP('312.4'!A88,'312.4'!A88:N175,14,FALSE)</f>
        <v>61889.673537370494</v>
      </c>
    </row>
    <row r="71" spans="1:4" ht="54" thickTop="1" thickBot="1">
      <c r="A71" s="137" t="s">
        <v>1029</v>
      </c>
      <c r="B71" s="138" t="s">
        <v>1469</v>
      </c>
      <c r="C71" s="133" t="s">
        <v>387</v>
      </c>
      <c r="D71" s="179">
        <f>VLOOKUP('320.1'!A88,'320.1'!A88:N176,14,FALSE)</f>
        <v>93966.303253501566</v>
      </c>
    </row>
    <row r="72" spans="1:4" ht="54" thickTop="1" thickBot="1">
      <c r="A72" s="137" t="s">
        <v>1030</v>
      </c>
      <c r="B72" s="138" t="s">
        <v>1470</v>
      </c>
      <c r="C72" s="133" t="s">
        <v>387</v>
      </c>
      <c r="D72" s="179">
        <f>VLOOKUP('320.2'!A88,'320.2'!A88:N177,14,FALSE)</f>
        <v>82403.599089396303</v>
      </c>
    </row>
    <row r="73" spans="1:4" ht="54" thickTop="1" thickBot="1">
      <c r="A73" s="137" t="s">
        <v>1473</v>
      </c>
      <c r="B73" s="138" t="s">
        <v>1474</v>
      </c>
      <c r="C73" s="133" t="s">
        <v>387</v>
      </c>
      <c r="D73" s="179">
        <f>VLOOKUP('320.3'!A88,'320.3'!A88:N178,14,FALSE)</f>
        <v>88932.005926287093</v>
      </c>
    </row>
    <row r="74" spans="1:4" ht="54" thickTop="1" thickBot="1">
      <c r="A74" s="137" t="s">
        <v>1475</v>
      </c>
      <c r="B74" s="138" t="s">
        <v>1476</v>
      </c>
      <c r="C74" s="133" t="s">
        <v>387</v>
      </c>
      <c r="D74" s="179">
        <f>VLOOKUP('320.4'!A88,'320.4'!A88:N179,14,FALSE)</f>
        <v>116332.10587416982</v>
      </c>
    </row>
    <row r="75" spans="1:4" ht="54" thickTop="1" thickBot="1">
      <c r="A75" s="137" t="s">
        <v>1477</v>
      </c>
      <c r="B75" s="138" t="s">
        <v>1478</v>
      </c>
      <c r="C75" s="133" t="s">
        <v>387</v>
      </c>
      <c r="D75" s="179">
        <f>VLOOKUP('320.5'!A88,'320.5'!A88:N180,14,FALSE)</f>
        <v>104769.40171006459</v>
      </c>
    </row>
    <row r="76" spans="1:4" ht="54" thickTop="1" thickBot="1">
      <c r="A76" s="137" t="s">
        <v>1479</v>
      </c>
      <c r="B76" s="138" t="s">
        <v>1480</v>
      </c>
      <c r="C76" s="133" t="s">
        <v>387</v>
      </c>
      <c r="D76" s="179">
        <f>VLOOKUP('320.6'!A88,'320.6'!A88:N181,14,FALSE)</f>
        <v>111297.80854695536</v>
      </c>
    </row>
    <row r="77" spans="1:4" ht="54" thickTop="1" thickBot="1">
      <c r="A77" s="137" t="s">
        <v>1031</v>
      </c>
      <c r="B77" s="138" t="s">
        <v>1481</v>
      </c>
      <c r="C77" s="133" t="s">
        <v>387</v>
      </c>
      <c r="D77" s="179">
        <f>VLOOKUP('330.1'!A88,'330.1'!A88:N182,14,FALSE)</f>
        <v>94526.369393469562</v>
      </c>
    </row>
    <row r="78" spans="1:4" ht="54" thickTop="1" thickBot="1">
      <c r="A78" s="139" t="s">
        <v>1032</v>
      </c>
      <c r="B78" s="138" t="s">
        <v>1482</v>
      </c>
      <c r="C78" s="133" t="s">
        <v>387</v>
      </c>
      <c r="D78" s="179">
        <f>VLOOKUP('330.2'!A88,'330.1'!A88:N183,14,FALSE)</f>
        <v>94526.369393469562</v>
      </c>
    </row>
    <row r="79" spans="1:4" ht="54" thickTop="1" thickBot="1">
      <c r="A79" s="139" t="s">
        <v>1483</v>
      </c>
      <c r="B79" s="140" t="s">
        <v>1484</v>
      </c>
      <c r="C79" s="133" t="s">
        <v>387</v>
      </c>
      <c r="D79" s="179">
        <f>VLOOKUP('330.3'!A88,'330.3'!A88:N184,14,FALSE)</f>
        <v>118114.52580948237</v>
      </c>
    </row>
    <row r="80" spans="1:4" ht="54" thickTop="1" thickBot="1">
      <c r="A80" s="139" t="s">
        <v>1485</v>
      </c>
      <c r="B80" s="140" t="s">
        <v>1486</v>
      </c>
      <c r="C80" s="133" t="s">
        <v>387</v>
      </c>
      <c r="D80" s="179">
        <f>VLOOKUP('330.4'!A88,'330.4'!A88:N185,14,FALSE)</f>
        <v>116892.17201413782</v>
      </c>
    </row>
    <row r="81" spans="1:4" ht="54" thickTop="1" thickBot="1">
      <c r="A81" s="139" t="s">
        <v>1487</v>
      </c>
      <c r="B81" s="140" t="s">
        <v>1488</v>
      </c>
      <c r="C81" s="133" t="s">
        <v>387</v>
      </c>
      <c r="D81" s="179">
        <f>VLOOKUP('330.5'!A88,'330.5'!A88:N186,14,FALSE)</f>
        <v>117019.630171828</v>
      </c>
    </row>
    <row r="82" spans="1:4" ht="54" thickTop="1" thickBot="1">
      <c r="A82" s="139" t="s">
        <v>1489</v>
      </c>
      <c r="B82" s="140" t="s">
        <v>1490</v>
      </c>
      <c r="C82" s="133" t="s">
        <v>387</v>
      </c>
      <c r="D82" s="179">
        <f>VLOOKUP('330.6'!A88,'330.6'!A88:N187,14,FALSE)</f>
        <v>140480.32843015064</v>
      </c>
    </row>
    <row r="83" spans="1:4" ht="54" thickTop="1" thickBot="1">
      <c r="A83" s="137" t="s">
        <v>1033</v>
      </c>
      <c r="B83" s="138" t="s">
        <v>1491</v>
      </c>
      <c r="C83" s="133" t="s">
        <v>387</v>
      </c>
      <c r="D83" s="179">
        <f>VLOOKUP('340.1'!A88,'340.1'!A88:N188,14,FALSE)</f>
        <v>93915.704831484967</v>
      </c>
    </row>
    <row r="84" spans="1:4" ht="54" thickTop="1" thickBot="1">
      <c r="A84" s="137" t="s">
        <v>1034</v>
      </c>
      <c r="B84" s="138" t="s">
        <v>1492</v>
      </c>
      <c r="C84" s="133" t="s">
        <v>387</v>
      </c>
      <c r="D84" s="179">
        <f>VLOOKUP('340.2'!A88,'340.2'!A88:N190,14,FALSE)</f>
        <v>116596.62446226648</v>
      </c>
    </row>
    <row r="85" spans="1:4" ht="54" thickTop="1" thickBot="1">
      <c r="A85" s="137" t="s">
        <v>1035</v>
      </c>
      <c r="B85" s="138" t="s">
        <v>1493</v>
      </c>
      <c r="C85" s="133" t="s">
        <v>387</v>
      </c>
      <c r="D85" s="179">
        <f>VLOOKUP('340.3'!A88,'340.3'!A88:N191,14,FALSE)</f>
        <v>116596.62446226648</v>
      </c>
    </row>
    <row r="86" spans="1:4" ht="54" thickTop="1" thickBot="1">
      <c r="A86" s="137" t="s">
        <v>1494</v>
      </c>
      <c r="B86" s="138" t="s">
        <v>2021</v>
      </c>
      <c r="C86" s="133" t="s">
        <v>387</v>
      </c>
      <c r="D86" s="179">
        <f>VLOOKUP('350.1'!A88,'350.1'!A88:N192,14,FALSE)</f>
        <v>147776.05936318997</v>
      </c>
    </row>
    <row r="87" spans="1:4" ht="54" thickTop="1" thickBot="1">
      <c r="A87" s="195" t="s">
        <v>1495</v>
      </c>
      <c r="B87" s="138" t="s">
        <v>2022</v>
      </c>
      <c r="C87" s="133" t="s">
        <v>387</v>
      </c>
      <c r="D87" s="179">
        <f>VLOOKUP('350.2'!A88,'350.2'!A88:N193,14,FALSE)</f>
        <v>147903.51752088015</v>
      </c>
    </row>
    <row r="88" spans="1:4" ht="54" thickTop="1" thickBot="1">
      <c r="A88" s="139" t="s">
        <v>1496</v>
      </c>
      <c r="B88" s="140" t="s">
        <v>1497</v>
      </c>
      <c r="C88" s="133" t="s">
        <v>387</v>
      </c>
      <c r="D88" s="179">
        <f>VLOOKUP('350.3'!A88,'350.3'!A88:N194,14,FALSE)</f>
        <v>147776.05936318997</v>
      </c>
    </row>
    <row r="89" spans="1:4" ht="54" thickTop="1" thickBot="1">
      <c r="A89" s="137" t="s">
        <v>1498</v>
      </c>
      <c r="B89" s="138" t="s">
        <v>1499</v>
      </c>
      <c r="C89" s="133" t="s">
        <v>387</v>
      </c>
      <c r="D89" s="179">
        <f>VLOOKUP('350.4'!A88,'350.4'!A88:N195,14,FALSE)</f>
        <v>147903.51752088015</v>
      </c>
    </row>
    <row r="90" spans="1:4" ht="54" thickTop="1" thickBot="1">
      <c r="A90" s="139" t="s">
        <v>1500</v>
      </c>
      <c r="B90" s="140" t="s">
        <v>1501</v>
      </c>
      <c r="C90" s="133" t="s">
        <v>387</v>
      </c>
      <c r="D90" s="179">
        <f>VLOOKUP('350.10'!A88,'350.10'!A88:N196,14,FALSE)</f>
        <v>90627.512550884305</v>
      </c>
    </row>
    <row r="91" spans="1:4" ht="54" thickTop="1" thickBot="1">
      <c r="A91" s="139" t="s">
        <v>1502</v>
      </c>
      <c r="B91" s="140" t="s">
        <v>1503</v>
      </c>
      <c r="C91" s="133" t="s">
        <v>387</v>
      </c>
      <c r="D91" s="179">
        <f>VLOOKUP('350.11'!A88,'350.11'!A88:N197,14,FALSE)</f>
        <v>90754.970708574489</v>
      </c>
    </row>
    <row r="92" spans="1:4" ht="54" thickTop="1" thickBot="1">
      <c r="A92" s="139" t="s">
        <v>1504</v>
      </c>
      <c r="B92" s="140" t="s">
        <v>1505</v>
      </c>
      <c r="C92" s="133" t="s">
        <v>387</v>
      </c>
      <c r="D92" s="179">
        <f>VLOOKUP('350.12'!A88,'350.12'!A88:N198,14,FALSE)</f>
        <v>90627.512550884305</v>
      </c>
    </row>
    <row r="93" spans="1:4" ht="54" thickTop="1" thickBot="1">
      <c r="A93" s="139" t="s">
        <v>1506</v>
      </c>
      <c r="B93" s="140" t="s">
        <v>1507</v>
      </c>
      <c r="C93" s="133" t="s">
        <v>387</v>
      </c>
      <c r="D93" s="179">
        <f>VLOOKUP('350.13'!A88,'350.13'!A88:N199,14,FALSE)</f>
        <v>90754.970708574489</v>
      </c>
    </row>
    <row r="94" spans="1:4" ht="54" thickTop="1" thickBot="1">
      <c r="A94" s="137" t="s">
        <v>1508</v>
      </c>
      <c r="B94" s="138" t="s">
        <v>1509</v>
      </c>
      <c r="C94" s="133" t="s">
        <v>998</v>
      </c>
      <c r="D94" s="179">
        <f>VLOOKUP('350.14'!A88,'350.14'!A88:N200,14,FALSE)</f>
        <v>634.98385347006297</v>
      </c>
    </row>
    <row r="95" spans="1:4" ht="54" thickTop="1" thickBot="1">
      <c r="A95" s="139" t="s">
        <v>1510</v>
      </c>
      <c r="B95" s="140" t="s">
        <v>1511</v>
      </c>
      <c r="C95" s="133" t="s">
        <v>387</v>
      </c>
      <c r="D95" s="179">
        <f>VLOOKUP('351.1'!A88,'351.1'!A88:N201,14,FALSE)</f>
        <v>147903.51752088015</v>
      </c>
    </row>
    <row r="96" spans="1:4" ht="54" thickTop="1" thickBot="1">
      <c r="A96" s="139" t="s">
        <v>1512</v>
      </c>
      <c r="B96" s="140" t="s">
        <v>1513</v>
      </c>
      <c r="C96" s="133" t="s">
        <v>387</v>
      </c>
      <c r="D96" s="179">
        <f>VLOOKUP('351.2'!A88,'351.2'!A88:N202,14,FALSE)</f>
        <v>147903.51752088015</v>
      </c>
    </row>
    <row r="97" spans="1:4" ht="54" thickTop="1" thickBot="1">
      <c r="A97" s="139" t="s">
        <v>1514</v>
      </c>
      <c r="B97" s="140" t="s">
        <v>1515</v>
      </c>
      <c r="C97" s="133" t="s">
        <v>387</v>
      </c>
      <c r="D97" s="179">
        <f>VLOOKUP('351.10'!A88,'351.10'!A88:N203,14,FALSE)</f>
        <v>90754.970708574489</v>
      </c>
    </row>
    <row r="98" spans="1:4" ht="54" thickTop="1" thickBot="1">
      <c r="A98" s="139" t="s">
        <v>1516</v>
      </c>
      <c r="B98" s="140" t="s">
        <v>1517</v>
      </c>
      <c r="C98" s="133" t="s">
        <v>387</v>
      </c>
      <c r="D98" s="179">
        <f>VLOOKUP('351.11'!A88,'351.11'!A88:N204,14,FALSE)</f>
        <v>90754.970708574489</v>
      </c>
    </row>
    <row r="99" spans="1:4" ht="54" thickTop="1" thickBot="1">
      <c r="A99" s="139" t="s">
        <v>1518</v>
      </c>
      <c r="B99" s="140" t="s">
        <v>1519</v>
      </c>
      <c r="C99" s="133" t="s">
        <v>998</v>
      </c>
      <c r="D99" s="179">
        <f>VLOOKUP('351.12'!A88,'351.12'!A88:N205,14,FALSE)</f>
        <v>634.98385347006297</v>
      </c>
    </row>
    <row r="100" spans="1:4" ht="54" thickTop="1" thickBot="1">
      <c r="A100" s="139" t="s">
        <v>1522</v>
      </c>
      <c r="B100" s="140" t="s">
        <v>1520</v>
      </c>
      <c r="C100" s="133" t="s">
        <v>998</v>
      </c>
      <c r="D100" s="179">
        <f>VLOOKUP('410.1'!A88,'410.1'!A88:N206,14,FALSE)</f>
        <v>2557.9295067306298</v>
      </c>
    </row>
    <row r="101" spans="1:4" ht="54" thickTop="1" thickBot="1">
      <c r="A101" s="139" t="s">
        <v>1523</v>
      </c>
      <c r="B101" s="140" t="s">
        <v>1521</v>
      </c>
      <c r="C101" s="133" t="s">
        <v>998</v>
      </c>
      <c r="D101" s="179">
        <f>VLOOKUP('410.2'!A88,'410.2'!A88:N207,14,FALSE)</f>
        <v>2577.307760569498</v>
      </c>
    </row>
    <row r="102" spans="1:4" ht="54" thickTop="1" thickBot="1">
      <c r="A102" s="139" t="s">
        <v>1525</v>
      </c>
      <c r="B102" s="140" t="s">
        <v>1524</v>
      </c>
      <c r="C102" s="133" t="s">
        <v>377</v>
      </c>
      <c r="D102" s="179">
        <f>VLOOKUP('410.3'!A88,'410.3'!A88:N208,14,FALSE)</f>
        <v>2600.8384973738384</v>
      </c>
    </row>
    <row r="103" spans="1:4" ht="54" thickTop="1" thickBot="1">
      <c r="A103" s="139" t="s">
        <v>1527</v>
      </c>
      <c r="B103" s="140" t="s">
        <v>1526</v>
      </c>
      <c r="C103" s="133" t="s">
        <v>1464</v>
      </c>
      <c r="D103" s="179">
        <f>VLOOKUP('411.1'!A88,'411.1'!A88:N209,14,FALSE)</f>
        <v>2468.4204294749043</v>
      </c>
    </row>
    <row r="104" spans="1:4" ht="54" thickTop="1" thickBot="1">
      <c r="A104" s="137" t="s">
        <v>1036</v>
      </c>
      <c r="B104" s="138" t="s">
        <v>1958</v>
      </c>
      <c r="C104" s="133" t="s">
        <v>1464</v>
      </c>
      <c r="D104" s="179">
        <f>VLOOKUP('411.2'!A88,'411.2'!A88:N210,14,FALSE)</f>
        <v>2153.2931110952104</v>
      </c>
    </row>
    <row r="105" spans="1:4" ht="54" thickTop="1" thickBot="1">
      <c r="A105" s="137" t="s">
        <v>1037</v>
      </c>
      <c r="B105" s="138" t="s">
        <v>2054</v>
      </c>
      <c r="C105" s="133" t="s">
        <v>1464</v>
      </c>
      <c r="D105" s="179">
        <f>VLOOKUP('411.3'!A88,'411.3'!A88:N211,14,FALSE)</f>
        <v>4621.9442340681971</v>
      </c>
    </row>
    <row r="106" spans="1:4" ht="54" thickTop="1" thickBot="1">
      <c r="A106" s="137" t="s">
        <v>1528</v>
      </c>
      <c r="B106" s="138" t="s">
        <v>2055</v>
      </c>
      <c r="C106" s="133" t="s">
        <v>1464</v>
      </c>
      <c r="D106" s="179">
        <f>VLOOKUP('411.4'!A88,'411.4'!A88:N212,14,FALSE)</f>
        <v>2211.1971791137339</v>
      </c>
    </row>
    <row r="107" spans="1:4" ht="54" thickTop="1" thickBot="1">
      <c r="A107" s="137" t="s">
        <v>1535</v>
      </c>
      <c r="B107" s="191" t="s">
        <v>1606</v>
      </c>
      <c r="C107" s="133" t="s">
        <v>998</v>
      </c>
      <c r="D107" s="179">
        <f>VLOOKUP('413.1'!A88,'413.1'!A88:N213,14,FALSE)</f>
        <v>3348.054737660681</v>
      </c>
    </row>
    <row r="108" spans="1:4" ht="54" thickTop="1" thickBot="1">
      <c r="A108" s="137" t="s">
        <v>1537</v>
      </c>
      <c r="B108" s="138" t="s">
        <v>1607</v>
      </c>
      <c r="C108" s="133" t="s">
        <v>998</v>
      </c>
      <c r="D108" s="179">
        <f>VLOOKUP('413.2'!A88,'413.2'!A88:N214,14,FALSE)</f>
        <v>3664.2201767817423</v>
      </c>
    </row>
    <row r="109" spans="1:4" ht="54" thickTop="1" thickBot="1">
      <c r="A109" s="137" t="s">
        <v>1539</v>
      </c>
      <c r="B109" s="138" t="s">
        <v>1608</v>
      </c>
      <c r="C109" s="133" t="s">
        <v>998</v>
      </c>
      <c r="D109" s="179">
        <f>VLOOKUP('413.3'!A88,'413.3'!A88:N215,14,FALSE)</f>
        <v>3779.9129660697472</v>
      </c>
    </row>
    <row r="110" spans="1:4" ht="54" thickTop="1" thickBot="1">
      <c r="A110" s="137" t="s">
        <v>1038</v>
      </c>
      <c r="B110" s="138" t="s">
        <v>1205</v>
      </c>
      <c r="C110" s="133" t="s">
        <v>998</v>
      </c>
      <c r="D110" s="179">
        <f>VLOOKUP('414.1'!A88,'414.1'!A88:N216,14,FALSE)</f>
        <v>4160.0958509085003</v>
      </c>
    </row>
    <row r="111" spans="1:4" ht="54" thickTop="1" thickBot="1">
      <c r="A111" s="137" t="s">
        <v>1039</v>
      </c>
      <c r="B111" s="138" t="s">
        <v>1959</v>
      </c>
      <c r="C111" s="133" t="s">
        <v>998</v>
      </c>
      <c r="D111" s="179">
        <f>VLOOKUP('414.2'!A88,'414.2'!A88:N217,14,FALSE)</f>
        <v>4161.4800118969897</v>
      </c>
    </row>
    <row r="112" spans="1:4" ht="54" thickTop="1" thickBot="1">
      <c r="A112" s="137" t="s">
        <v>1040</v>
      </c>
      <c r="B112" s="138" t="s">
        <v>1960</v>
      </c>
      <c r="C112" s="133" t="s">
        <v>998</v>
      </c>
      <c r="D112" s="179">
        <f>VLOOKUP('414.3'!A88,'414.3'!A88:N218,14,FALSE)</f>
        <v>4161.4800118969897</v>
      </c>
    </row>
    <row r="113" spans="1:4" ht="54" thickTop="1" thickBot="1">
      <c r="A113" s="137" t="s">
        <v>1041</v>
      </c>
      <c r="B113" s="138" t="s">
        <v>1206</v>
      </c>
      <c r="C113" s="133" t="s">
        <v>998</v>
      </c>
      <c r="D113" s="179">
        <f>VLOOKUP('414.4'!A88,'414.4'!A88:N219,14,FALSE)</f>
        <v>3572.9808982904033</v>
      </c>
    </row>
    <row r="114" spans="1:4" ht="54" thickTop="1" thickBot="1">
      <c r="A114" s="137" t="s">
        <v>1042</v>
      </c>
      <c r="B114" s="138" t="s">
        <v>1207</v>
      </c>
      <c r="C114" s="133" t="s">
        <v>998</v>
      </c>
      <c r="D114" s="179">
        <f>VLOOKUP('414.5'!A88,'414.5'!A88:N220,14,FALSE)</f>
        <v>3532.6095361260941</v>
      </c>
    </row>
    <row r="115" spans="1:4" ht="54" thickTop="1" thickBot="1">
      <c r="A115" s="137" t="s">
        <v>1546</v>
      </c>
      <c r="B115" s="138" t="s">
        <v>2056</v>
      </c>
      <c r="C115" s="133" t="s">
        <v>998</v>
      </c>
      <c r="D115" s="179">
        <f>VLOOKUP('414.6'!A88,'414.6'!A88:N221,14,FALSE)</f>
        <v>3332.8289667872837</v>
      </c>
    </row>
    <row r="116" spans="1:4" ht="54" thickTop="1" thickBot="1">
      <c r="A116" s="137" t="s">
        <v>1043</v>
      </c>
      <c r="B116" s="138" t="s">
        <v>1961</v>
      </c>
      <c r="C116" s="133" t="s">
        <v>1464</v>
      </c>
      <c r="D116" s="179">
        <f>VLOOKUP('415.1'!A88,'415.1'!A88:N222,14,FALSE)</f>
        <v>4129.9903494088294</v>
      </c>
    </row>
    <row r="117" spans="1:4" ht="54" thickTop="1" thickBot="1">
      <c r="A117" s="137" t="s">
        <v>1044</v>
      </c>
      <c r="B117" s="138" t="s">
        <v>2058</v>
      </c>
      <c r="C117" s="133" t="s">
        <v>233</v>
      </c>
      <c r="D117" s="179">
        <f>VLOOKUP('420.1'!A87,'420.1'!A87:N223,14,FALSE)</f>
        <v>2654.9718535769152</v>
      </c>
    </row>
    <row r="118" spans="1:4" ht="54" thickTop="1" thickBot="1">
      <c r="A118" s="137" t="s">
        <v>1045</v>
      </c>
      <c r="B118" s="138" t="s">
        <v>2057</v>
      </c>
      <c r="C118" s="142" t="s">
        <v>233</v>
      </c>
      <c r="D118" s="179">
        <f>VLOOKUP('420.2 '!A88,'420.2 '!A59:N107,14,FALSE)</f>
        <v>2690.2679587834255</v>
      </c>
    </row>
    <row r="119" spans="1:4" ht="54" thickTop="1" thickBot="1">
      <c r="A119" s="137" t="s">
        <v>1551</v>
      </c>
      <c r="B119" s="138" t="s">
        <v>1552</v>
      </c>
      <c r="C119" s="133" t="s">
        <v>233</v>
      </c>
      <c r="D119" s="179">
        <f>VLOOKUP('420.3'!A88,'420.3'!A88:N225,14,FALSE)</f>
        <v>5027.3545798003788</v>
      </c>
    </row>
    <row r="120" spans="1:4" ht="54" thickTop="1" thickBot="1">
      <c r="A120" s="137" t="s">
        <v>1046</v>
      </c>
      <c r="B120" s="138" t="s">
        <v>1208</v>
      </c>
      <c r="C120" s="133" t="s">
        <v>233</v>
      </c>
      <c r="D120" s="179">
        <f>VLOOKUP('421.1'!A88,'421.1'!A88:N226,14,FALSE)</f>
        <v>1548.2659352292558</v>
      </c>
    </row>
    <row r="121" spans="1:4" ht="54" thickTop="1" thickBot="1">
      <c r="A121" s="137" t="s">
        <v>1047</v>
      </c>
      <c r="B121" s="138" t="s">
        <v>1209</v>
      </c>
      <c r="C121" s="133" t="s">
        <v>233</v>
      </c>
      <c r="D121" s="179">
        <f>VLOOKUP('421.2'!A88,'421.2'!A88:N227,14,FALSE)</f>
        <v>1525.4272789191609</v>
      </c>
    </row>
    <row r="122" spans="1:4" ht="54" thickTop="1" thickBot="1">
      <c r="A122" s="137" t="s">
        <v>1048</v>
      </c>
      <c r="B122" s="138" t="s">
        <v>1962</v>
      </c>
      <c r="C122" s="133" t="s">
        <v>233</v>
      </c>
      <c r="D122" s="179">
        <f>VLOOKUP('421.3'!A88,'421.3'!A88:N228,14,FALSE)</f>
        <v>1877.5578343911698</v>
      </c>
    </row>
    <row r="123" spans="1:4" ht="54" thickTop="1" thickBot="1">
      <c r="A123" s="137" t="s">
        <v>1049</v>
      </c>
      <c r="B123" s="138" t="s">
        <v>1963</v>
      </c>
      <c r="C123" s="133" t="s">
        <v>233</v>
      </c>
      <c r="D123" s="179">
        <f>VLOOKUP('421.4'!A88,'421.4'!A88:N229,14,FALSE)</f>
        <v>2025.4900400361025</v>
      </c>
    </row>
    <row r="124" spans="1:4" ht="54" thickTop="1" thickBot="1">
      <c r="A124" s="137" t="s">
        <v>1556</v>
      </c>
      <c r="B124" s="140" t="s">
        <v>1557</v>
      </c>
      <c r="C124" s="133" t="s">
        <v>233</v>
      </c>
      <c r="D124" s="179">
        <f>VLOOKUP('430.1.1'!A87,'430.1.1'!A87:N230,14,FALSE)</f>
        <v>7439.8397791430125</v>
      </c>
    </row>
    <row r="125" spans="1:4" ht="54" thickTop="1" thickBot="1">
      <c r="A125" s="137" t="s">
        <v>1558</v>
      </c>
      <c r="B125" s="138" t="s">
        <v>1559</v>
      </c>
      <c r="C125" s="133" t="s">
        <v>233</v>
      </c>
      <c r="D125" s="179">
        <f>VLOOKUP('430.1.2'!A88,'430.1.2'!A88:N231,14,FALSE)</f>
        <v>6129.6425500983287</v>
      </c>
    </row>
    <row r="126" spans="1:4" ht="54" thickTop="1" thickBot="1">
      <c r="A126" s="137" t="s">
        <v>1560</v>
      </c>
      <c r="B126" s="138" t="s">
        <v>1609</v>
      </c>
      <c r="C126" s="133" t="s">
        <v>233</v>
      </c>
      <c r="D126" s="179">
        <f>VLOOKUP('430.2.1'!A88,'430.2.1'!A88:N232,14,FALSE)</f>
        <v>7439.8397791430125</v>
      </c>
    </row>
    <row r="127" spans="1:4" ht="54" thickTop="1" thickBot="1">
      <c r="A127" s="137" t="s">
        <v>1562</v>
      </c>
      <c r="B127" s="138" t="s">
        <v>1610</v>
      </c>
      <c r="C127" s="133" t="s">
        <v>233</v>
      </c>
      <c r="D127" s="179">
        <f>VLOOKUP('430.2.2'!A88,'430.2.2'!A88:N233,14,FALSE)</f>
        <v>6129.6425500983287</v>
      </c>
    </row>
    <row r="128" spans="1:4" ht="54" thickTop="1" thickBot="1">
      <c r="A128" s="137" t="s">
        <v>1563</v>
      </c>
      <c r="B128" s="138" t="s">
        <v>1611</v>
      </c>
      <c r="C128" s="133" t="s">
        <v>233</v>
      </c>
      <c r="D128" s="179">
        <f>VLOOKUP('431.1.1'!A88,'431.1.1'!A88:N234,14,FALSE)</f>
        <v>14460.146153146878</v>
      </c>
    </row>
    <row r="129" spans="1:4" ht="54" thickTop="1" thickBot="1">
      <c r="A129" s="137" t="s">
        <v>1565</v>
      </c>
      <c r="B129" s="138" t="s">
        <v>1612</v>
      </c>
      <c r="C129" s="133" t="s">
        <v>233</v>
      </c>
      <c r="D129" s="179">
        <f>VLOOKUP('431.1.2'!A88,'431.1.2'!A88:N235,14,FALSE)</f>
        <v>11559.605488133479</v>
      </c>
    </row>
    <row r="130" spans="1:4" ht="54" thickTop="1" thickBot="1">
      <c r="A130" s="137" t="s">
        <v>1568</v>
      </c>
      <c r="B130" s="138" t="s">
        <v>1613</v>
      </c>
      <c r="C130" s="133" t="s">
        <v>233</v>
      </c>
      <c r="D130" s="179">
        <f>VLOOKUP('431.2.1'!A88,'431.2.1'!A88:N236,14,FALSE)</f>
        <v>19171.848613448725</v>
      </c>
    </row>
    <row r="131" spans="1:4" ht="54" thickTop="1" thickBot="1">
      <c r="A131" s="137" t="s">
        <v>1569</v>
      </c>
      <c r="B131" s="138" t="s">
        <v>1614</v>
      </c>
      <c r="C131" s="133" t="s">
        <v>233</v>
      </c>
      <c r="D131" s="179">
        <f>VLOOKUP('431.2.2'!A88,'431.2.2'!A88:N237,14,FALSE)</f>
        <v>15160.057368175458</v>
      </c>
    </row>
    <row r="132" spans="1:4" ht="54" thickTop="1" thickBot="1">
      <c r="A132" s="137" t="s">
        <v>1050</v>
      </c>
      <c r="B132" s="138" t="s">
        <v>1210</v>
      </c>
      <c r="C132" s="133" t="s">
        <v>233</v>
      </c>
      <c r="D132" s="179">
        <f>VLOOKUP('432.1'!A88,'432.1'!A88:N238,14,FALSE)</f>
        <v>4908.7630008258766</v>
      </c>
    </row>
    <row r="133" spans="1:4" ht="54" thickTop="1" thickBot="1">
      <c r="A133" s="137" t="s">
        <v>1051</v>
      </c>
      <c r="B133" s="138" t="s">
        <v>1964</v>
      </c>
      <c r="C133" s="133" t="s">
        <v>233</v>
      </c>
      <c r="D133" s="179">
        <f>VLOOKUP('432.2'!A88,'432.2'!A88:N239,14,FALSE)</f>
        <v>4972.2037127983622</v>
      </c>
    </row>
    <row r="134" spans="1:4" ht="54" thickTop="1" thickBot="1">
      <c r="A134" s="137" t="s">
        <v>1052</v>
      </c>
      <c r="B134" s="138" t="s">
        <v>1965</v>
      </c>
      <c r="C134" s="133" t="s">
        <v>233</v>
      </c>
      <c r="D134" s="179">
        <f>VLOOKUP('433.1'!A88,'433.1'!A88:N240,14,FALSE)</f>
        <v>4938.5058691322838</v>
      </c>
    </row>
    <row r="135" spans="1:4" ht="54" thickTop="1" thickBot="1">
      <c r="A135" s="137" t="s">
        <v>1053</v>
      </c>
      <c r="B135" s="138" t="s">
        <v>1966</v>
      </c>
      <c r="C135" s="133" t="s">
        <v>233</v>
      </c>
      <c r="D135" s="179">
        <f>VLOOKUP('433.2'!A88,'433.2'!A88:N241,14,FALSE)</f>
        <v>4480.479770648144</v>
      </c>
    </row>
    <row r="136" spans="1:4" ht="54" thickTop="1" thickBot="1">
      <c r="A136" s="137" t="s">
        <v>1054</v>
      </c>
      <c r="B136" s="138" t="s">
        <v>1967</v>
      </c>
      <c r="C136" s="133" t="s">
        <v>233</v>
      </c>
      <c r="D136" s="179">
        <f>VLOOKUP('433.3'!A88,'433.3'!A88:N242,14,FALSE)</f>
        <v>5221.3275439003155</v>
      </c>
    </row>
    <row r="137" spans="1:4" ht="54" thickTop="1" thickBot="1">
      <c r="A137" s="137" t="s">
        <v>1055</v>
      </c>
      <c r="B137" s="138" t="s">
        <v>1211</v>
      </c>
      <c r="C137" s="133" t="s">
        <v>233</v>
      </c>
      <c r="D137" s="179">
        <f>VLOOKUP('433.4'!A88,'433.4'!A88:N243,14,FALSE)</f>
        <v>3412.762975909232</v>
      </c>
    </row>
    <row r="138" spans="1:4" ht="54" thickTop="1" thickBot="1">
      <c r="A138" s="137" t="s">
        <v>1056</v>
      </c>
      <c r="B138" s="138" t="s">
        <v>1968</v>
      </c>
      <c r="C138" s="133" t="s">
        <v>233</v>
      </c>
      <c r="D138" s="179">
        <f>VLOOKUP('433.5'!A88,'433.5'!A88:N244,14,FALSE)</f>
        <v>8464.2234370031856</v>
      </c>
    </row>
    <row r="139" spans="1:4" ht="54" thickTop="1" thickBot="1">
      <c r="A139" s="137" t="s">
        <v>1057</v>
      </c>
      <c r="B139" s="138" t="s">
        <v>1969</v>
      </c>
      <c r="C139" s="133" t="s">
        <v>233</v>
      </c>
      <c r="D139" s="179">
        <f>VLOOKUP('433.6'!A88,'433.6'!A88:N245,14,FALSE)</f>
        <v>7881.4411784251515</v>
      </c>
    </row>
    <row r="140" spans="1:4" ht="54" thickTop="1" thickBot="1">
      <c r="A140" s="137" t="s">
        <v>1058</v>
      </c>
      <c r="B140" s="138" t="s">
        <v>1970</v>
      </c>
      <c r="C140" s="133" t="s">
        <v>233</v>
      </c>
      <c r="D140" s="179">
        <f>VLOOKUP('433.7'!A88,'433.7'!A88:N246,14,FALSE)</f>
        <v>9343.705007872446</v>
      </c>
    </row>
    <row r="141" spans="1:4" ht="54" thickTop="1" thickBot="1">
      <c r="A141" s="137" t="s">
        <v>1059</v>
      </c>
      <c r="B141" s="138" t="s">
        <v>1212</v>
      </c>
      <c r="C141" s="133" t="s">
        <v>233</v>
      </c>
      <c r="D141" s="179">
        <f>VLOOKUP('433.8'!A88,'433.8'!A88:N247,14,FALSE)</f>
        <v>5989.2488908918131</v>
      </c>
    </row>
    <row r="142" spans="1:4" ht="54" thickTop="1" thickBot="1">
      <c r="A142" s="137" t="s">
        <v>1060</v>
      </c>
      <c r="B142" s="138" t="s">
        <v>1971</v>
      </c>
      <c r="C142" s="133" t="s">
        <v>387</v>
      </c>
      <c r="D142" s="179">
        <f>VLOOKUP('440.1'!A89,'440.1'!A89:N248,14,FALSE)</f>
        <v>240098.93055450477</v>
      </c>
    </row>
    <row r="143" spans="1:4" ht="54" thickTop="1" thickBot="1">
      <c r="A143" s="137" t="s">
        <v>1061</v>
      </c>
      <c r="B143" s="138" t="s">
        <v>1972</v>
      </c>
      <c r="C143" s="133" t="s">
        <v>387</v>
      </c>
      <c r="D143" s="179">
        <f>VLOOKUP('440.2'!A93,'440.2'!A93:N250,14,FALSE)</f>
        <v>240098.93055450477</v>
      </c>
    </row>
    <row r="144" spans="1:4" ht="54" thickTop="1" thickBot="1">
      <c r="A144" s="137" t="s">
        <v>1062</v>
      </c>
      <c r="B144" s="138" t="s">
        <v>1973</v>
      </c>
      <c r="C144" s="133" t="s">
        <v>387</v>
      </c>
      <c r="D144" s="179">
        <f>VLOOKUP('440.3'!A93,'440.3'!A93:N252,14,FALSE)</f>
        <v>240098.93055450477</v>
      </c>
    </row>
    <row r="145" spans="1:4" ht="54" thickTop="1" thickBot="1">
      <c r="A145" s="137" t="s">
        <v>1063</v>
      </c>
      <c r="B145" s="138" t="s">
        <v>1213</v>
      </c>
      <c r="C145" s="133" t="s">
        <v>387</v>
      </c>
      <c r="D145" s="179">
        <f>VLOOKUP('440.4'!A93,'440.4'!A93:N254,14,FALSE)</f>
        <v>261983.38381714289</v>
      </c>
    </row>
    <row r="146" spans="1:4" ht="54" thickTop="1" thickBot="1">
      <c r="A146" s="137" t="s">
        <v>1064</v>
      </c>
      <c r="B146" s="138" t="s">
        <v>1974</v>
      </c>
      <c r="C146" s="133" t="s">
        <v>387</v>
      </c>
      <c r="D146" s="179">
        <f>VLOOKUP('441.1'!A93,'441.1'!A93:N256,14,FALSE)</f>
        <v>240098.93055450477</v>
      </c>
    </row>
    <row r="147" spans="1:4" ht="54" thickTop="1" thickBot="1">
      <c r="A147" s="137" t="s">
        <v>1065</v>
      </c>
      <c r="B147" s="138" t="s">
        <v>1975</v>
      </c>
      <c r="C147" s="133" t="s">
        <v>387</v>
      </c>
      <c r="D147" s="179">
        <f>VLOOKUP('441.2'!A92,'441.2'!A92:N258,14,FALSE)</f>
        <v>240098.93055450477</v>
      </c>
    </row>
    <row r="148" spans="1:4" ht="54" thickTop="1" thickBot="1">
      <c r="A148" s="137" t="s">
        <v>1066</v>
      </c>
      <c r="B148" s="138" t="s">
        <v>1976</v>
      </c>
      <c r="C148" s="133" t="s">
        <v>387</v>
      </c>
      <c r="D148" s="179">
        <f>VLOOKUP('441.3'!A93,'441.3'!A93:N260,14,FALSE)</f>
        <v>240098.93055450477</v>
      </c>
    </row>
    <row r="149" spans="1:4" ht="54" thickTop="1" thickBot="1">
      <c r="A149" s="137" t="s">
        <v>1067</v>
      </c>
      <c r="B149" s="138" t="s">
        <v>1977</v>
      </c>
      <c r="C149" s="133" t="s">
        <v>387</v>
      </c>
      <c r="D149" s="179">
        <f>VLOOKUP('441.4'!A92,'441.4'!A92:N262,14,FALSE)</f>
        <v>261983.38381714289</v>
      </c>
    </row>
    <row r="150" spans="1:4" ht="54" thickTop="1" thickBot="1">
      <c r="A150" s="137" t="s">
        <v>1068</v>
      </c>
      <c r="B150" s="138" t="s">
        <v>1957</v>
      </c>
      <c r="C150" s="133" t="s">
        <v>387</v>
      </c>
      <c r="D150" s="179">
        <f>VLOOKUP('450.1'!A95,'450.1'!A95:N264,14,FALSE)</f>
        <v>252407.06742479588</v>
      </c>
    </row>
    <row r="151" spans="1:4" ht="54" thickTop="1" thickBot="1">
      <c r="A151" s="137" t="s">
        <v>1069</v>
      </c>
      <c r="B151" s="138" t="s">
        <v>1978</v>
      </c>
      <c r="C151" s="133" t="s">
        <v>387</v>
      </c>
      <c r="D151" s="179">
        <f>VLOOKUP('450.2'!A93,'450.2'!A93:N266,14,FALSE)</f>
        <v>252407.06742479588</v>
      </c>
    </row>
    <row r="152" spans="1:4" ht="54" thickTop="1" thickBot="1">
      <c r="A152" s="137" t="s">
        <v>1070</v>
      </c>
      <c r="B152" s="138" t="s">
        <v>1979</v>
      </c>
      <c r="C152" s="133" t="s">
        <v>387</v>
      </c>
      <c r="D152" s="179">
        <f>VLOOKUP('450.3'!A93,'450.3'!A93:N268,14,FALSE)</f>
        <v>252407.06742479588</v>
      </c>
    </row>
    <row r="153" spans="1:4" ht="54" thickTop="1" thickBot="1">
      <c r="A153" s="137" t="s">
        <v>1071</v>
      </c>
      <c r="B153" s="138" t="s">
        <v>1980</v>
      </c>
      <c r="C153" s="133" t="s">
        <v>387</v>
      </c>
      <c r="D153" s="179">
        <f>VLOOKUP('450.4'!A92,'450.4'!A92:N270,14,FALSE)</f>
        <v>252407.06742479588</v>
      </c>
    </row>
    <row r="154" spans="1:4" ht="63.75" customHeight="1" thickTop="1" thickBot="1">
      <c r="A154" s="137" t="s">
        <v>1072</v>
      </c>
      <c r="B154" s="138" t="s">
        <v>1981</v>
      </c>
      <c r="C154" s="133" t="s">
        <v>387</v>
      </c>
      <c r="D154" s="179">
        <f>VLOOKUP('450.5'!A92,'450.5'!A92:N272,14,FALSE)</f>
        <v>252407.06742479588</v>
      </c>
    </row>
    <row r="155" spans="1:4" ht="54" thickTop="1" thickBot="1">
      <c r="A155" s="137" t="s">
        <v>1073</v>
      </c>
      <c r="B155" s="138" t="s">
        <v>1982</v>
      </c>
      <c r="C155" s="133" t="s">
        <v>387</v>
      </c>
      <c r="D155" s="179">
        <f>VLOOKUP('450.6'!A93,'450.6'!A93:N274,14,FALSE)</f>
        <v>252407.06742479588</v>
      </c>
    </row>
    <row r="156" spans="1:4" ht="54" thickTop="1" thickBot="1">
      <c r="A156" s="137" t="s">
        <v>1074</v>
      </c>
      <c r="B156" s="138" t="s">
        <v>1983</v>
      </c>
      <c r="C156" s="133" t="s">
        <v>387</v>
      </c>
      <c r="D156" s="179">
        <f>VLOOKUP('450.7'!A93,'450.7'!A93:N275,14,FALSE)</f>
        <v>252407.06742479588</v>
      </c>
    </row>
    <row r="157" spans="1:4" ht="54" thickTop="1" thickBot="1">
      <c r="A157" s="137" t="s">
        <v>1075</v>
      </c>
      <c r="B157" s="138" t="s">
        <v>1984</v>
      </c>
      <c r="C157" s="133" t="s">
        <v>387</v>
      </c>
      <c r="D157" s="179">
        <f>VLOOKUP('450.8'!A93,'450.8'!A93:N276,14,FALSE)</f>
        <v>252407.06742479588</v>
      </c>
    </row>
    <row r="158" spans="1:4" ht="54" thickTop="1" thickBot="1">
      <c r="A158" s="137" t="s">
        <v>1584</v>
      </c>
      <c r="B158" s="138" t="s">
        <v>1615</v>
      </c>
      <c r="C158" s="133" t="s">
        <v>387</v>
      </c>
      <c r="D158" s="179">
        <f>VLOOKUP('450.10'!A92,'450.10'!A92:N277,14,FALSE)</f>
        <v>292124.63864875695</v>
      </c>
    </row>
    <row r="159" spans="1:4" ht="54" thickTop="1" thickBot="1">
      <c r="A159" s="137" t="s">
        <v>1586</v>
      </c>
      <c r="B159" s="138" t="s">
        <v>1616</v>
      </c>
      <c r="C159" s="133" t="s">
        <v>387</v>
      </c>
      <c r="D159" s="179">
        <f>VLOOKUP('450.11'!A92,'450.11'!A92:N278,14,FALSE)</f>
        <v>292124.63864875695</v>
      </c>
    </row>
    <row r="160" spans="1:4" ht="54" thickTop="1" thickBot="1">
      <c r="A160" s="137" t="s">
        <v>1588</v>
      </c>
      <c r="B160" s="138" t="s">
        <v>1617</v>
      </c>
      <c r="C160" s="133" t="s">
        <v>387</v>
      </c>
      <c r="D160" s="179">
        <f>VLOOKUP('450.12'!A92,'450.11'!A92:N279,14,FALSE)</f>
        <v>292124.63864875695</v>
      </c>
    </row>
    <row r="161" spans="1:4" ht="54" thickTop="1" thickBot="1">
      <c r="A161" s="137" t="s">
        <v>1076</v>
      </c>
      <c r="B161" s="138" t="s">
        <v>1985</v>
      </c>
      <c r="C161" s="133" t="s">
        <v>387</v>
      </c>
      <c r="D161" s="179">
        <f>VLOOKUP('451.1'!A92,'451.1'!A92:N280,14,FALSE)</f>
        <v>252407.06742479588</v>
      </c>
    </row>
    <row r="162" spans="1:4" ht="54" thickTop="1" thickBot="1">
      <c r="A162" s="137" t="s">
        <v>1077</v>
      </c>
      <c r="B162" s="138" t="s">
        <v>1986</v>
      </c>
      <c r="C162" s="133" t="s">
        <v>387</v>
      </c>
      <c r="D162" s="179">
        <f>VLOOKUP('451.2'!A93,'451.2'!A93:N281,14,FALSE)</f>
        <v>252407.06742479588</v>
      </c>
    </row>
    <row r="163" spans="1:4" ht="54" thickTop="1" thickBot="1">
      <c r="A163" s="137" t="s">
        <v>1078</v>
      </c>
      <c r="B163" s="138" t="s">
        <v>1987</v>
      </c>
      <c r="C163" s="133" t="s">
        <v>387</v>
      </c>
      <c r="D163" s="179">
        <f>VLOOKUP('451.3'!A92,'451.3'!A92:N282,14,FALSE)</f>
        <v>252407.06742479588</v>
      </c>
    </row>
    <row r="164" spans="1:4" ht="54" thickTop="1" thickBot="1">
      <c r="A164" s="137" t="s">
        <v>1079</v>
      </c>
      <c r="B164" s="138" t="s">
        <v>1988</v>
      </c>
      <c r="C164" s="133" t="s">
        <v>387</v>
      </c>
      <c r="D164" s="179">
        <f>VLOOKUP('451.4'!A92,'451.4'!A92:N283,14,FALSE)</f>
        <v>292124.63864875695</v>
      </c>
    </row>
    <row r="165" spans="1:4" ht="54" thickTop="1" thickBot="1">
      <c r="A165" s="137" t="s">
        <v>1080</v>
      </c>
      <c r="B165" s="138" t="s">
        <v>1989</v>
      </c>
      <c r="C165" s="133" t="s">
        <v>387</v>
      </c>
      <c r="D165" s="179">
        <f>VLOOKUP('452.1'!A93,'452.1'!A93:N284,14,FALSE)</f>
        <v>252407.06742479588</v>
      </c>
    </row>
    <row r="166" spans="1:4" ht="54" thickTop="1" thickBot="1">
      <c r="A166" s="137" t="s">
        <v>1081</v>
      </c>
      <c r="B166" s="138" t="s">
        <v>1990</v>
      </c>
      <c r="C166" s="133" t="s">
        <v>387</v>
      </c>
      <c r="D166" s="179">
        <f>VLOOKUP('452.2'!A93,'452.2'!A93:N285,14,FALSE)</f>
        <v>252407.06742479588</v>
      </c>
    </row>
    <row r="167" spans="1:4" ht="54" thickTop="1" thickBot="1">
      <c r="A167" s="137" t="s">
        <v>1082</v>
      </c>
      <c r="B167" s="138" t="s">
        <v>1991</v>
      </c>
      <c r="C167" s="133" t="s">
        <v>387</v>
      </c>
      <c r="D167" s="179">
        <f>VLOOKUP('452.3'!A92,'452.3'!A92:N286,14,FALSE)</f>
        <v>252407.06742479588</v>
      </c>
    </row>
    <row r="168" spans="1:4" ht="54" thickTop="1" thickBot="1">
      <c r="A168" s="137" t="s">
        <v>1083</v>
      </c>
      <c r="B168" s="138" t="s">
        <v>1992</v>
      </c>
      <c r="C168" s="133" t="s">
        <v>387</v>
      </c>
      <c r="D168" s="179">
        <f>VLOOKUP('452.4'!A93,'452.4'!A93:N287,14,FALSE)</f>
        <v>252407.06742479588</v>
      </c>
    </row>
    <row r="169" spans="1:4" ht="54" thickTop="1" thickBot="1">
      <c r="A169" s="137" t="s">
        <v>1084</v>
      </c>
      <c r="B169" s="138" t="s">
        <v>1214</v>
      </c>
      <c r="C169" s="133" t="s">
        <v>387</v>
      </c>
      <c r="D169" s="179">
        <f>VLOOKUP('453.1'!A92,'453.1'!A92:N288,14,FALSE)</f>
        <v>251625.32443639787</v>
      </c>
    </row>
    <row r="170" spans="1:4" ht="54" thickTop="1" thickBot="1">
      <c r="A170" s="137" t="s">
        <v>1085</v>
      </c>
      <c r="B170" s="138" t="s">
        <v>1993</v>
      </c>
      <c r="C170" s="133" t="s">
        <v>233</v>
      </c>
      <c r="D170" s="179">
        <f>VLOOKUP('460.1'!A87,'460.1'!A87:N289,14,FALSE)</f>
        <v>6334.2373418315256</v>
      </c>
    </row>
    <row r="171" spans="1:4" ht="54" thickTop="1" thickBot="1">
      <c r="A171" s="196" t="s">
        <v>2017</v>
      </c>
      <c r="B171" s="138" t="s">
        <v>2073</v>
      </c>
      <c r="C171" s="133" t="s">
        <v>233</v>
      </c>
      <c r="D171" s="179">
        <f>VLOOKUP('460.2'!A87,'460.2'!A87:N290,14,FALSE)</f>
        <v>3167.1186709157628</v>
      </c>
    </row>
    <row r="172" spans="1:4" ht="51.75" customHeight="1" thickTop="1" thickBot="1">
      <c r="A172" s="137" t="s">
        <v>1086</v>
      </c>
      <c r="B172" s="138" t="s">
        <v>1215</v>
      </c>
      <c r="C172" s="133" t="s">
        <v>387</v>
      </c>
      <c r="D172" s="179">
        <f>VLOOKUP('461.1'!A87,'461.1'!A87:N291,14,FALSE)</f>
        <v>113769.74689258207</v>
      </c>
    </row>
    <row r="173" spans="1:4" ht="54" thickTop="1" thickBot="1">
      <c r="A173" s="137" t="s">
        <v>1087</v>
      </c>
      <c r="B173" s="138" t="s">
        <v>1216</v>
      </c>
      <c r="C173" s="133" t="s">
        <v>387</v>
      </c>
      <c r="D173" s="179">
        <f>VLOOKUP('461.2'!A89,'461.2'!A89:N294,14,FALSE)</f>
        <v>137515.8150073936</v>
      </c>
    </row>
    <row r="174" spans="1:4" ht="54" thickTop="1" thickBot="1">
      <c r="A174" s="137" t="s">
        <v>1598</v>
      </c>
      <c r="B174" s="138" t="s">
        <v>2078</v>
      </c>
      <c r="C174" s="133" t="s">
        <v>387</v>
      </c>
      <c r="D174" s="179">
        <f>VLOOKUP('462.1.1'!A88,'462.1.1'!A88:N293,14,FALSE)</f>
        <v>175435.59087541557</v>
      </c>
    </row>
    <row r="175" spans="1:4" ht="54" thickTop="1" thickBot="1">
      <c r="A175" s="137" t="s">
        <v>1599</v>
      </c>
      <c r="B175" s="138" t="s">
        <v>2079</v>
      </c>
      <c r="C175" s="133" t="s">
        <v>387</v>
      </c>
      <c r="D175" s="179">
        <f>VLOOKUP('462.1.2'!A88,'462.1.2'!A88:N294,14,FALSE)</f>
        <v>173200.42971710808</v>
      </c>
    </row>
    <row r="176" spans="1:4" ht="54" thickTop="1" thickBot="1">
      <c r="A176" s="137" t="s">
        <v>1600</v>
      </c>
      <c r="B176" s="138" t="s">
        <v>2082</v>
      </c>
      <c r="C176" s="133" t="s">
        <v>387</v>
      </c>
      <c r="D176" s="179">
        <f>VLOOKUP('462.2.1'!A88,'462.2.1'!A88:N295,14,FALSE)</f>
        <v>192547.94021662115</v>
      </c>
    </row>
    <row r="177" spans="1:4" ht="54" thickTop="1" thickBot="1">
      <c r="A177" s="137" t="s">
        <v>1601</v>
      </c>
      <c r="B177" s="138" t="s">
        <v>2083</v>
      </c>
      <c r="C177" s="133" t="s">
        <v>387</v>
      </c>
      <c r="D177" s="179">
        <f>VLOOKUP('462.2.2'!A88,'462.2.2'!A88:N296,14,FALSE)</f>
        <v>190312.77905831364</v>
      </c>
    </row>
    <row r="178" spans="1:4" ht="54" thickTop="1" thickBot="1">
      <c r="A178" s="137" t="s">
        <v>1088</v>
      </c>
      <c r="B178" s="138" t="s">
        <v>1618</v>
      </c>
      <c r="C178" s="133" t="s">
        <v>233</v>
      </c>
      <c r="D178" s="179">
        <f>VLOOKUP('464.1'!A88,'464.1'!A88:N297,14,FALSE)</f>
        <v>10002.429257130467</v>
      </c>
    </row>
    <row r="179" spans="1:4" ht="54" thickTop="1" thickBot="1">
      <c r="A179" s="137" t="s">
        <v>1089</v>
      </c>
      <c r="B179" s="138" t="s">
        <v>1619</v>
      </c>
      <c r="C179" s="133" t="s">
        <v>387</v>
      </c>
      <c r="D179" s="179">
        <f>VLOOKUP('465.1'!A92,'465.1'!A92:N298,14,FALSE)</f>
        <v>94736.864043027308</v>
      </c>
    </row>
    <row r="180" spans="1:4" ht="54" thickTop="1" thickBot="1">
      <c r="A180" s="137" t="s">
        <v>1602</v>
      </c>
      <c r="B180" s="138" t="s">
        <v>1620</v>
      </c>
      <c r="C180" s="133" t="s">
        <v>387</v>
      </c>
      <c r="D180" s="179">
        <f>VLOOKUP('465.2'!A92,'465.2'!A92:N299,14,FALSE)</f>
        <v>32701.83767007041</v>
      </c>
    </row>
    <row r="181" spans="1:4" ht="54" thickTop="1" thickBot="1">
      <c r="A181" s="137" t="s">
        <v>1090</v>
      </c>
      <c r="B181" s="138" t="s">
        <v>1621</v>
      </c>
      <c r="C181" s="133" t="s">
        <v>144</v>
      </c>
      <c r="D181" s="179">
        <f>VLOOKUP('466.1'!A92,'466.1'!A92:N300,14,FALSE)</f>
        <v>3449.5577524901337</v>
      </c>
    </row>
    <row r="182" spans="1:4" ht="54" thickTop="1" thickBot="1">
      <c r="A182" s="137" t="s">
        <v>1091</v>
      </c>
      <c r="B182" s="138" t="s">
        <v>1622</v>
      </c>
      <c r="C182" s="133" t="s">
        <v>144</v>
      </c>
      <c r="D182" s="179">
        <f>VLOOKUP('466.2'!A96,'466.2'!A96:N301,14,FALSE)</f>
        <v>4180.4613897734453</v>
      </c>
    </row>
    <row r="183" spans="1:4" ht="54" thickTop="1" thickBot="1">
      <c r="A183" s="139" t="s">
        <v>1092</v>
      </c>
      <c r="B183" s="140" t="s">
        <v>1735</v>
      </c>
      <c r="C183" s="133" t="s">
        <v>387</v>
      </c>
      <c r="D183" s="179">
        <f>VLOOKUP('500.1'!A95,'500.1'!A95:N302,14,FALSE)</f>
        <v>829619.22531869472</v>
      </c>
    </row>
    <row r="184" spans="1:4" ht="54" thickTop="1" thickBot="1">
      <c r="A184" s="137" t="s">
        <v>1624</v>
      </c>
      <c r="B184" s="138" t="s">
        <v>1736</v>
      </c>
      <c r="C184" s="133" t="s">
        <v>387</v>
      </c>
      <c r="D184" s="179">
        <f>VLOOKUP('500.2'!A95,'500.2'!A95:N303,14,FALSE)</f>
        <v>845927.96374948649</v>
      </c>
    </row>
    <row r="185" spans="1:4" ht="57.75" thickTop="1" thickBot="1">
      <c r="A185" s="137" t="s">
        <v>1093</v>
      </c>
      <c r="B185" s="138" t="s">
        <v>1875</v>
      </c>
      <c r="C185" s="133" t="s">
        <v>377</v>
      </c>
      <c r="D185" s="179">
        <f>VLOOKUP('501.1'!A88,'501.1'!A88:N304,14,FALSE)</f>
        <v>2083.162287678354</v>
      </c>
    </row>
    <row r="186" spans="1:4" ht="57.75" thickTop="1" thickBot="1">
      <c r="A186" s="137" t="s">
        <v>1626</v>
      </c>
      <c r="B186" s="138" t="s">
        <v>1876</v>
      </c>
      <c r="C186" s="133" t="s">
        <v>377</v>
      </c>
      <c r="D186" s="179">
        <f>VLOOKUP('501.10'!A88,'501.10'!A88:N305,14,FALSE)</f>
        <v>1028.8930014446796</v>
      </c>
    </row>
    <row r="187" spans="1:4" ht="57.75" thickTop="1" thickBot="1">
      <c r="A187" s="137" t="s">
        <v>1627</v>
      </c>
      <c r="B187" s="138" t="s">
        <v>1877</v>
      </c>
      <c r="C187" s="133" t="s">
        <v>377</v>
      </c>
      <c r="D187" s="179">
        <f>VLOOKUP('501.20'!A88,'501.20'!A88:N306,14,FALSE)</f>
        <v>634.98385347006297</v>
      </c>
    </row>
    <row r="188" spans="1:4" ht="54" thickTop="1" thickBot="1">
      <c r="A188" s="137" t="s">
        <v>1628</v>
      </c>
      <c r="B188" s="138" t="s">
        <v>1737</v>
      </c>
      <c r="C188" s="133" t="s">
        <v>387</v>
      </c>
      <c r="D188" s="179">
        <f>VLOOKUP('505.1'!A84,'505.1'!A84:N307,14,FALSE)</f>
        <v>750724.561449209</v>
      </c>
    </row>
    <row r="189" spans="1:4" ht="54" thickTop="1" thickBot="1">
      <c r="A189" s="137" t="s">
        <v>1094</v>
      </c>
      <c r="B189" s="138" t="s">
        <v>1738</v>
      </c>
      <c r="C189" s="133" t="s">
        <v>233</v>
      </c>
      <c r="D189" s="179">
        <f>VLOOKUP('510.1'!A84,'510.1'!A84:N308,14,FALSE)</f>
        <v>83200.141208021101</v>
      </c>
    </row>
    <row r="190" spans="1:4" ht="54" thickTop="1" thickBot="1">
      <c r="A190" s="137" t="s">
        <v>1632</v>
      </c>
      <c r="B190" s="138" t="s">
        <v>1217</v>
      </c>
      <c r="C190" s="133" t="s">
        <v>387</v>
      </c>
      <c r="D190" s="179">
        <f>VLOOKUP('600.1.1'!A85,'600.1.1'!A85:N311,14,FALSE)</f>
        <v>24631.455349229196</v>
      </c>
    </row>
    <row r="191" spans="1:4" ht="54" thickTop="1" thickBot="1">
      <c r="A191" s="137" t="s">
        <v>1633</v>
      </c>
      <c r="B191" s="138" t="s">
        <v>1739</v>
      </c>
      <c r="C191" s="133" t="s">
        <v>387</v>
      </c>
      <c r="D191" s="179">
        <f>VLOOKUP('600.2.1'!A88,'600.2.1'!A88:N310,14,FALSE)</f>
        <v>103442.40254121489</v>
      </c>
    </row>
    <row r="192" spans="1:4" ht="54" thickTop="1" thickBot="1">
      <c r="A192" s="137" t="s">
        <v>1634</v>
      </c>
      <c r="B192" s="138" t="s">
        <v>1740</v>
      </c>
      <c r="C192" s="133" t="s">
        <v>387</v>
      </c>
      <c r="D192" s="179">
        <f>VLOOKUP('600.2.2'!A90,'600.2.2'!A90:N312,14,FALSE)</f>
        <v>148866.6827431391</v>
      </c>
    </row>
    <row r="193" spans="1:4" ht="54" thickTop="1" thickBot="1">
      <c r="A193" s="137" t="s">
        <v>1635</v>
      </c>
      <c r="B193" s="138" t="s">
        <v>1741</v>
      </c>
      <c r="C193" s="133" t="s">
        <v>387</v>
      </c>
      <c r="D193" s="179">
        <f>VLOOKUP('600.2.3'!A89,'600.2.3'!A89:N312,14,FALSE)</f>
        <v>23313.387874571577</v>
      </c>
    </row>
    <row r="194" spans="1:4" ht="54" thickTop="1" thickBot="1">
      <c r="A194" s="137" t="s">
        <v>1636</v>
      </c>
      <c r="B194" s="138" t="s">
        <v>1742</v>
      </c>
      <c r="C194" s="133" t="s">
        <v>387</v>
      </c>
      <c r="D194" s="179">
        <f>VLOOKUP('600.2.4'!A88,'600.2.4'!A88:N312,14,FALSE)</f>
        <v>30525.908915572181</v>
      </c>
    </row>
    <row r="195" spans="1:4" ht="54" thickTop="1" thickBot="1">
      <c r="A195" s="137" t="s">
        <v>1095</v>
      </c>
      <c r="B195" s="138" t="s">
        <v>2094</v>
      </c>
      <c r="C195" s="133" t="s">
        <v>387</v>
      </c>
      <c r="D195" s="179">
        <f>VLOOKUP('610.1'!A89,'610.1'!A89:N314,14,FALSE)</f>
        <v>67291.521169723143</v>
      </c>
    </row>
    <row r="196" spans="1:4" ht="54" thickTop="1" thickBot="1">
      <c r="A196" s="137" t="s">
        <v>1096</v>
      </c>
      <c r="B196" s="138" t="s">
        <v>1743</v>
      </c>
      <c r="C196" s="133" t="s">
        <v>387</v>
      </c>
      <c r="D196" s="179">
        <f>VLOOKUP('610.2'!A89,'610.2'!A89:N315,14,FALSE)</f>
        <v>68144.891023152319</v>
      </c>
    </row>
    <row r="197" spans="1:4" ht="54" thickTop="1" thickBot="1">
      <c r="A197" s="137" t="s">
        <v>1638</v>
      </c>
      <c r="B197" s="138" t="s">
        <v>1744</v>
      </c>
      <c r="C197" s="133" t="s">
        <v>387</v>
      </c>
      <c r="D197" s="179">
        <f>VLOOKUP('610.3'!A89,'610.3'!A89:N316,14,FALSE)</f>
        <v>111224.69866701556</v>
      </c>
    </row>
    <row r="198" spans="1:4" ht="54" thickTop="1" thickBot="1">
      <c r="A198" s="137" t="s">
        <v>1640</v>
      </c>
      <c r="B198" s="138" t="s">
        <v>1745</v>
      </c>
      <c r="C198" s="133" t="s">
        <v>387</v>
      </c>
      <c r="D198" s="179">
        <f>VLOOKUP('610.4'!A89,'610.4'!A89:N317,14,FALSE)</f>
        <v>121492.42794898864</v>
      </c>
    </row>
    <row r="199" spans="1:4" ht="54" thickTop="1" thickBot="1">
      <c r="A199" s="137" t="s">
        <v>1642</v>
      </c>
      <c r="B199" s="138" t="s">
        <v>1218</v>
      </c>
      <c r="C199" s="133" t="s">
        <v>387</v>
      </c>
      <c r="D199" s="179">
        <f>VLOOKUP('610.5'!A89,'610.5'!A89:N318,14,FALSE)</f>
        <v>112547.57118933236</v>
      </c>
    </row>
    <row r="200" spans="1:4" ht="54" thickTop="1" thickBot="1">
      <c r="A200" s="137" t="s">
        <v>1644</v>
      </c>
      <c r="B200" s="138" t="s">
        <v>1746</v>
      </c>
      <c r="C200" s="133" t="s">
        <v>387</v>
      </c>
      <c r="D200" s="179">
        <f>VLOOKUP('610.6'!A89,'610.6'!A89:N319,14,FALSE)</f>
        <v>151843.37105753494</v>
      </c>
    </row>
    <row r="201" spans="1:4" ht="54" thickTop="1" thickBot="1">
      <c r="A201" s="137" t="s">
        <v>1646</v>
      </c>
      <c r="B201" s="138" t="s">
        <v>1747</v>
      </c>
      <c r="C201" s="133" t="s">
        <v>387</v>
      </c>
      <c r="D201" s="179">
        <f>VLOOKUP('610.7'!A89,'610.7'!A89:N320,14,FALSE)</f>
        <v>105041.08186897983</v>
      </c>
    </row>
    <row r="202" spans="1:4" ht="54" thickTop="1" thickBot="1">
      <c r="A202" s="137" t="s">
        <v>1097</v>
      </c>
      <c r="B202" s="138" t="s">
        <v>1748</v>
      </c>
      <c r="C202" s="133" t="s">
        <v>144</v>
      </c>
      <c r="D202" s="179">
        <f>VLOOKUP('620.1'!A88,'620.1'!A88:N321,14,FALSE)</f>
        <v>332835.43192703405</v>
      </c>
    </row>
    <row r="203" spans="1:4" ht="54" thickTop="1" thickBot="1">
      <c r="A203" s="137" t="s">
        <v>1098</v>
      </c>
      <c r="B203" s="138" t="s">
        <v>1878</v>
      </c>
      <c r="C203" s="133" t="s">
        <v>144</v>
      </c>
      <c r="D203" s="179">
        <f>VLOOKUP('620.2'!A88,'620.2'!A88:N322,14,FALSE)</f>
        <v>332835.43192703405</v>
      </c>
    </row>
    <row r="204" spans="1:4" ht="54" thickTop="1" thickBot="1">
      <c r="A204" s="137" t="s">
        <v>1099</v>
      </c>
      <c r="B204" s="138" t="s">
        <v>1749</v>
      </c>
      <c r="C204" s="133" t="s">
        <v>1845</v>
      </c>
      <c r="D204" s="179">
        <f>VLOOKUP('620.3'!A91,'620.3'!A91:N321,14,FALSE)</f>
        <v>82270735.513031915</v>
      </c>
    </row>
    <row r="205" spans="1:4" ht="54" thickTop="1" thickBot="1">
      <c r="A205" s="137" t="s">
        <v>1650</v>
      </c>
      <c r="B205" s="138" t="s">
        <v>1750</v>
      </c>
      <c r="C205" s="133" t="s">
        <v>144</v>
      </c>
      <c r="D205" s="179">
        <f>VLOOKUP('621.1.1'!A95,'621.1.1'!A95:N325,14,FALSE)</f>
        <v>2427784.4719342594</v>
      </c>
    </row>
    <row r="206" spans="1:4" ht="54" thickTop="1" thickBot="1">
      <c r="A206" s="137" t="s">
        <v>1652</v>
      </c>
      <c r="B206" s="138" t="s">
        <v>1751</v>
      </c>
      <c r="C206" s="133" t="s">
        <v>144</v>
      </c>
      <c r="D206" s="179">
        <f>VLOOKUP('621.1.2'!A99,'621.1.2'!A99:N326,14,FALSE)</f>
        <v>3914037.4025019556</v>
      </c>
    </row>
    <row r="207" spans="1:4" ht="54" thickTop="1" thickBot="1">
      <c r="A207" s="137" t="s">
        <v>1100</v>
      </c>
      <c r="B207" s="138" t="s">
        <v>1752</v>
      </c>
      <c r="C207" s="133" t="s">
        <v>387</v>
      </c>
      <c r="D207" s="179">
        <f>VLOOKUP('621.2'!A89,'621.2'!A89:N326,14,FALSE)</f>
        <v>2606132.3253293708</v>
      </c>
    </row>
    <row r="208" spans="1:4" ht="54" thickTop="1" thickBot="1">
      <c r="A208" s="137" t="s">
        <v>1101</v>
      </c>
      <c r="B208" s="138" t="s">
        <v>1753</v>
      </c>
      <c r="C208" s="133" t="s">
        <v>144</v>
      </c>
      <c r="D208" s="179">
        <f>VLOOKUP('621.3'!A93,'621.3'!A93:N327,14,FALSE)</f>
        <v>76312858.745157793</v>
      </c>
    </row>
    <row r="209" spans="1:4" ht="54" thickTop="1" thickBot="1">
      <c r="A209" s="137" t="s">
        <v>1102</v>
      </c>
      <c r="B209" s="138" t="s">
        <v>1754</v>
      </c>
      <c r="C209" s="133" t="s">
        <v>387</v>
      </c>
      <c r="D209" s="179">
        <f>VLOOKUP('621.4'!A93,'621.4'!A93:N328,14,FALSE)</f>
        <v>69610054.208997294</v>
      </c>
    </row>
    <row r="210" spans="1:4" ht="54" thickTop="1" thickBot="1">
      <c r="A210" s="137" t="s">
        <v>1103</v>
      </c>
      <c r="B210" s="138" t="s">
        <v>1755</v>
      </c>
      <c r="C210" s="133" t="s">
        <v>144</v>
      </c>
      <c r="D210" s="179">
        <f>VLOOKUP('621.5'!A89,'621.5'!A89:N329,14,FALSE)</f>
        <v>4783480.604603149</v>
      </c>
    </row>
    <row r="211" spans="1:4" ht="54" thickTop="1" thickBot="1">
      <c r="A211" s="137" t="s">
        <v>1656</v>
      </c>
      <c r="B211" s="138" t="s">
        <v>1756</v>
      </c>
      <c r="C211" s="133" t="s">
        <v>144</v>
      </c>
      <c r="D211" s="179">
        <f>VLOOKUP('621.5.1'!A89,'621.5.1'!A89:N330,14,FALSE)</f>
        <v>716627.90475438815</v>
      </c>
    </row>
    <row r="212" spans="1:4" ht="54" thickTop="1" thickBot="1">
      <c r="A212" s="137" t="s">
        <v>1104</v>
      </c>
      <c r="B212" s="138" t="s">
        <v>1757</v>
      </c>
      <c r="C212" s="133" t="s">
        <v>1845</v>
      </c>
      <c r="D212" s="179">
        <f>VLOOKUP('621.6'!A98,'621.6'!A98:N331,14,FALSE)</f>
        <v>76834592.866461217</v>
      </c>
    </row>
    <row r="213" spans="1:4" ht="54" thickTop="1" thickBot="1">
      <c r="A213" s="137" t="s">
        <v>1731</v>
      </c>
      <c r="B213" s="138" t="s">
        <v>1758</v>
      </c>
      <c r="C213" s="133" t="s">
        <v>1845</v>
      </c>
      <c r="D213" s="179">
        <f>VLOOKUP('621.7'!A89,'621.7'!A89:N332,14,FALSE)</f>
        <v>665862.75614486914</v>
      </c>
    </row>
    <row r="214" spans="1:4" ht="54" thickTop="1" thickBot="1">
      <c r="A214" s="137" t="s">
        <v>1105</v>
      </c>
      <c r="B214" s="138" t="s">
        <v>1994</v>
      </c>
      <c r="C214" s="133" t="s">
        <v>233</v>
      </c>
      <c r="D214" s="179">
        <f>VLOOKUP('622.1'!A89,'622.1'!A89:N333,14,FALSE)</f>
        <v>95375.646209580824</v>
      </c>
    </row>
    <row r="215" spans="1:4" ht="54" thickTop="1" thickBot="1">
      <c r="A215" s="137" t="s">
        <v>1106</v>
      </c>
      <c r="B215" s="138" t="s">
        <v>1759</v>
      </c>
      <c r="C215" s="133" t="s">
        <v>233</v>
      </c>
      <c r="D215" s="179">
        <f>VLOOKUP('622.2'!A89,'622.2'!A89:N335,14,FALSE)</f>
        <v>310829.3233314791</v>
      </c>
    </row>
    <row r="216" spans="1:4" ht="54" thickTop="1" thickBot="1">
      <c r="A216" s="137" t="s">
        <v>1107</v>
      </c>
      <c r="B216" s="138" t="s">
        <v>1760</v>
      </c>
      <c r="C216" s="133" t="s">
        <v>233</v>
      </c>
      <c r="D216" s="179">
        <f>VLOOKUP('622.3'!A89,'622.3'!A89:N336,14,FALSE)</f>
        <v>841718.04706230958</v>
      </c>
    </row>
    <row r="217" spans="1:4" ht="54" thickTop="1" thickBot="1">
      <c r="A217" s="137" t="s">
        <v>1108</v>
      </c>
      <c r="B217" s="138" t="s">
        <v>1761</v>
      </c>
      <c r="C217" s="133" t="s">
        <v>233</v>
      </c>
      <c r="D217" s="179">
        <f>VLOOKUP('622.4'!A89,'622.4'!A89:N337,14,FALSE)</f>
        <v>847312.05295457004</v>
      </c>
    </row>
    <row r="218" spans="1:4" ht="54" thickTop="1" thickBot="1">
      <c r="A218" s="137" t="s">
        <v>1109</v>
      </c>
      <c r="B218" s="138" t="s">
        <v>1762</v>
      </c>
      <c r="C218" s="133" t="s">
        <v>144</v>
      </c>
      <c r="D218" s="179">
        <f>VLOOKUP('622.5'!A89,'622.5'!A89:N338,14,FALSE)</f>
        <v>87118.535841424338</v>
      </c>
    </row>
    <row r="219" spans="1:4" ht="54" thickTop="1" thickBot="1">
      <c r="A219" s="137" t="s">
        <v>1110</v>
      </c>
      <c r="B219" s="138" t="s">
        <v>1763</v>
      </c>
      <c r="C219" s="133" t="s">
        <v>144</v>
      </c>
      <c r="D219" s="179">
        <f>VLOOKUP('623.1'!A103,'623.1'!A103:N339,14,FALSE)</f>
        <v>465614.76772219269</v>
      </c>
    </row>
    <row r="220" spans="1:4" ht="54" thickTop="1" thickBot="1">
      <c r="A220" s="137" t="s">
        <v>1111</v>
      </c>
      <c r="B220" s="138" t="s">
        <v>1219</v>
      </c>
      <c r="C220" s="133" t="s">
        <v>1995</v>
      </c>
      <c r="D220" s="179">
        <f>VLOOKUP('623.2'!A89,'623.2'!A89:N340,14,FALSE)</f>
        <v>3202674.0870929775</v>
      </c>
    </row>
    <row r="221" spans="1:4" ht="54" thickTop="1" thickBot="1">
      <c r="A221" s="137" t="s">
        <v>1112</v>
      </c>
      <c r="B221" s="138" t="s">
        <v>2114</v>
      </c>
      <c r="C221" s="133" t="s">
        <v>387</v>
      </c>
      <c r="D221" s="179">
        <f>VLOOKUP('630.1'!A89,'630.1'!A89:N341,14,FALSE)</f>
        <v>1329581.9558298201</v>
      </c>
    </row>
    <row r="222" spans="1:4" ht="54" thickTop="1" thickBot="1">
      <c r="A222" s="137" t="s">
        <v>1113</v>
      </c>
      <c r="B222" s="138" t="s">
        <v>2115</v>
      </c>
      <c r="C222" s="133" t="s">
        <v>387</v>
      </c>
      <c r="D222" s="179">
        <f>VLOOKUP('630.2'!A89,'630.2'!A89:N342,14,FALSE)</f>
        <v>1239674.5820178713</v>
      </c>
    </row>
    <row r="223" spans="1:4" ht="54" thickTop="1" thickBot="1">
      <c r="A223" s="137" t="s">
        <v>1114</v>
      </c>
      <c r="B223" s="138" t="s">
        <v>2116</v>
      </c>
      <c r="C223" s="133" t="s">
        <v>387</v>
      </c>
      <c r="D223" s="179">
        <f>VLOOKUP('630.3'!A89,'630.3'!A89:N343,14,FALSE)</f>
        <v>832625.87061171106</v>
      </c>
    </row>
    <row r="224" spans="1:4" ht="54" thickTop="1" thickBot="1">
      <c r="A224" s="137" t="s">
        <v>1115</v>
      </c>
      <c r="B224" s="138" t="s">
        <v>2117</v>
      </c>
      <c r="C224" s="133" t="s">
        <v>387</v>
      </c>
      <c r="D224" s="179">
        <f>VLOOKUP('630.4'!A89,'630.4'!A89:N344,14,FALSE)</f>
        <v>711646.71674581163</v>
      </c>
    </row>
    <row r="225" spans="1:4" ht="54" thickTop="1" thickBot="1">
      <c r="A225" s="137" t="s">
        <v>1116</v>
      </c>
      <c r="B225" s="138" t="s">
        <v>2118</v>
      </c>
      <c r="C225" s="133" t="s">
        <v>387</v>
      </c>
      <c r="D225" s="179">
        <f>VLOOKUP('630.5'!A93,'630.5'!A93:N345,14,FALSE)</f>
        <v>472879.62526303373</v>
      </c>
    </row>
    <row r="226" spans="1:4" ht="54" thickTop="1" thickBot="1">
      <c r="A226" s="137" t="s">
        <v>1117</v>
      </c>
      <c r="B226" s="138" t="s">
        <v>2119</v>
      </c>
      <c r="C226" s="133" t="s">
        <v>387</v>
      </c>
      <c r="D226" s="179">
        <f>VLOOKUP('630.6'!A93,'630.6'!A89:N346,14,FALSE)</f>
        <v>403604.9976240145</v>
      </c>
    </row>
    <row r="227" spans="1:4" ht="54" thickTop="1" thickBot="1">
      <c r="A227" s="137" t="s">
        <v>1118</v>
      </c>
      <c r="B227" s="138" t="s">
        <v>2120</v>
      </c>
      <c r="C227" s="133" t="s">
        <v>387</v>
      </c>
      <c r="D227" s="179">
        <f>VLOOKUP('630.7'!A93,'630.7'!A90:N347,14,FALSE)</f>
        <v>290535.03311143914</v>
      </c>
    </row>
    <row r="228" spans="1:4" ht="54" thickTop="1" thickBot="1">
      <c r="A228" s="137" t="s">
        <v>1119</v>
      </c>
      <c r="B228" s="138" t="s">
        <v>1764</v>
      </c>
      <c r="C228" s="133" t="s">
        <v>144</v>
      </c>
      <c r="D228" s="179">
        <f>VLOOKUP('632.1'!A90,'632.1'!A90:N349,14,FALSE)</f>
        <v>428004.21002707904</v>
      </c>
    </row>
    <row r="229" spans="1:4" ht="54" thickTop="1" thickBot="1">
      <c r="A229" s="137" t="s">
        <v>1659</v>
      </c>
      <c r="B229" s="138" t="s">
        <v>1765</v>
      </c>
      <c r="C229" s="133" t="s">
        <v>144</v>
      </c>
      <c r="D229" s="179">
        <f>VLOOKUP('632.2'!A90,'632.2'!A90:N350,14,FALSE)</f>
        <v>432839.97575955326</v>
      </c>
    </row>
    <row r="230" spans="1:4" ht="54" thickTop="1" thickBot="1">
      <c r="A230" s="137" t="s">
        <v>1662</v>
      </c>
      <c r="B230" s="138" t="s">
        <v>1766</v>
      </c>
      <c r="C230" s="133" t="s">
        <v>377</v>
      </c>
      <c r="D230" s="179">
        <f>VLOOKUP('640.1'!A90,'640.1'!A90:N351,14,FALSE)</f>
        <v>6911.6427539974084</v>
      </c>
    </row>
    <row r="231" spans="1:4" ht="54" thickTop="1" thickBot="1">
      <c r="A231" s="137" t="s">
        <v>1663</v>
      </c>
      <c r="B231" s="138" t="s">
        <v>1767</v>
      </c>
      <c r="C231" s="133" t="s">
        <v>377</v>
      </c>
      <c r="D231" s="179">
        <f>VLOOKUP('640.2'!A90,'640.2'!A90:N352,14,FALSE)</f>
        <v>6770.1815009736692</v>
      </c>
    </row>
    <row r="232" spans="1:4" ht="54" thickTop="1" thickBot="1">
      <c r="A232" s="137" t="s">
        <v>1120</v>
      </c>
      <c r="B232" s="138" t="s">
        <v>1768</v>
      </c>
      <c r="C232" s="133" t="s">
        <v>1664</v>
      </c>
      <c r="D232" s="179">
        <f>VLOOKUP('641.1'!A90,'641.1'!A90:N353,14,FALSE)</f>
        <v>2026.5917334468006</v>
      </c>
    </row>
    <row r="233" spans="1:4" ht="54" thickTop="1" thickBot="1">
      <c r="A233" s="137" t="s">
        <v>1121</v>
      </c>
      <c r="B233" s="138" t="s">
        <v>1768</v>
      </c>
      <c r="C233" s="133" t="s">
        <v>377</v>
      </c>
      <c r="D233" s="179">
        <f>VLOOKUP('641.2'!A90,'641.2'!A90:N354,14,FALSE)</f>
        <v>46387.940977048958</v>
      </c>
    </row>
    <row r="234" spans="1:4" ht="54" thickTop="1" thickBot="1">
      <c r="A234" s="137" t="s">
        <v>1122</v>
      </c>
      <c r="B234" s="138" t="s">
        <v>1769</v>
      </c>
      <c r="C234" s="133" t="s">
        <v>1845</v>
      </c>
      <c r="D234" s="179">
        <f>VLOOKUP('642.1'!A90,'642.1'!A90:N355,14,FALSE)</f>
        <v>672818.1094834368</v>
      </c>
    </row>
    <row r="235" spans="1:4" ht="54" thickTop="1" thickBot="1">
      <c r="A235" s="137" t="s">
        <v>1123</v>
      </c>
      <c r="B235" s="138" t="s">
        <v>1770</v>
      </c>
      <c r="C235" s="133" t="s">
        <v>144</v>
      </c>
      <c r="D235" s="179">
        <f>VLOOKUP('642.2'!A90,'642.2'!A90:N356,14,FALSE)</f>
        <v>48513.15847404737</v>
      </c>
    </row>
    <row r="236" spans="1:4" ht="54" thickTop="1" thickBot="1">
      <c r="A236" s="137" t="s">
        <v>1124</v>
      </c>
      <c r="B236" s="138" t="s">
        <v>1771</v>
      </c>
      <c r="C236" s="133" t="s">
        <v>377</v>
      </c>
      <c r="D236" s="179">
        <f>VLOOKUP('650.1'!A95,'650.1'!A95:N358,14,FALSE)</f>
        <v>12834.234247788616</v>
      </c>
    </row>
    <row r="237" spans="1:4" ht="54" thickTop="1" thickBot="1">
      <c r="A237" s="137" t="s">
        <v>1125</v>
      </c>
      <c r="B237" s="138" t="s">
        <v>2127</v>
      </c>
      <c r="C237" s="133" t="s">
        <v>377</v>
      </c>
      <c r="D237" s="179">
        <f>VLOOKUP('650.2'!A93,'650.2'!A93:N359,14,FALSE)</f>
        <v>12651.263083567428</v>
      </c>
    </row>
    <row r="238" spans="1:4" ht="54" thickTop="1" thickBot="1">
      <c r="A238" s="137" t="s">
        <v>1126</v>
      </c>
      <c r="B238" s="138" t="s">
        <v>1772</v>
      </c>
      <c r="C238" s="133" t="s">
        <v>377</v>
      </c>
      <c r="D238" s="201">
        <f>VLOOKUP('650.3'!A90,'650.3'!A90:N360,14,FALSE)</f>
        <v>1.1369033242261515</v>
      </c>
    </row>
    <row r="239" spans="1:4" ht="54" thickTop="1" thickBot="1">
      <c r="A239" s="137" t="s">
        <v>1127</v>
      </c>
      <c r="B239" s="138" t="s">
        <v>2131</v>
      </c>
      <c r="C239" s="133" t="s">
        <v>377</v>
      </c>
      <c r="D239" s="179">
        <f>VLOOKUP('650.4'!A93,'650.4'!A93:N361,14,FALSE)</f>
        <v>4703.3880620371438</v>
      </c>
    </row>
    <row r="240" spans="1:4" ht="57.75" thickTop="1" thickBot="1">
      <c r="A240" s="137" t="s">
        <v>1128</v>
      </c>
      <c r="B240" s="138" t="s">
        <v>1773</v>
      </c>
      <c r="C240" s="133" t="s">
        <v>233</v>
      </c>
      <c r="D240" s="179">
        <f>VLOOKUP('660.1'!A87,'660.1'!A87:N362,14,FALSE)</f>
        <v>419588.82913820568</v>
      </c>
    </row>
    <row r="241" spans="1:4" ht="76.5" thickTop="1" thickBot="1">
      <c r="A241" s="137" t="s">
        <v>1129</v>
      </c>
      <c r="B241" s="138" t="s">
        <v>1880</v>
      </c>
      <c r="C241" s="133" t="s">
        <v>144</v>
      </c>
      <c r="D241" s="179">
        <f>VLOOKUP('660.2'!A87,'660.2'!A87:N363,14,FALSE)</f>
        <v>478123.10911519139</v>
      </c>
    </row>
    <row r="242" spans="1:4" ht="54" thickTop="1" thickBot="1">
      <c r="A242" s="137" t="s">
        <v>1677</v>
      </c>
      <c r="B242" s="138" t="s">
        <v>1774</v>
      </c>
      <c r="C242" s="133" t="s">
        <v>144</v>
      </c>
      <c r="D242" s="179">
        <f>VLOOKUP('661.1'!A87,'661.1'!A87:N364,14,FALSE)</f>
        <v>701803.45153077657</v>
      </c>
    </row>
    <row r="243" spans="1:4" ht="54" thickTop="1" thickBot="1">
      <c r="A243" s="137" t="s">
        <v>1130</v>
      </c>
      <c r="B243" s="138" t="s">
        <v>1775</v>
      </c>
      <c r="C243" s="133" t="s">
        <v>144</v>
      </c>
      <c r="D243" s="179">
        <f>VLOOKUP('662.1'!A87,'662.1'!A87:N365,14,FALSE)</f>
        <v>478273.25554783997</v>
      </c>
    </row>
    <row r="244" spans="1:4" ht="54" thickTop="1" thickBot="1">
      <c r="A244" s="137" t="s">
        <v>1131</v>
      </c>
      <c r="B244" s="138" t="s">
        <v>1776</v>
      </c>
      <c r="C244" s="133" t="s">
        <v>144</v>
      </c>
      <c r="D244" s="179">
        <f>VLOOKUP('662.2'!A87,'662.2'!A87:N366,14,FALSE)</f>
        <v>459792.84241273312</v>
      </c>
    </row>
    <row r="245" spans="1:4" ht="54" thickTop="1" thickBot="1">
      <c r="A245" s="137" t="s">
        <v>1678</v>
      </c>
      <c r="B245" s="138" t="s">
        <v>1777</v>
      </c>
      <c r="C245" s="133" t="s">
        <v>144</v>
      </c>
      <c r="D245" s="179">
        <f>VLOOKUP('663.1'!A87,'663.1'!A87:N367,14,FALSE)</f>
        <v>21810.515881521336</v>
      </c>
    </row>
    <row r="246" spans="1:4" ht="54" thickTop="1" thickBot="1">
      <c r="A246" s="137" t="s">
        <v>1132</v>
      </c>
      <c r="B246" s="138" t="s">
        <v>1778</v>
      </c>
      <c r="C246" s="133" t="s">
        <v>387</v>
      </c>
      <c r="D246" s="179">
        <f>VLOOKUP('670.1'!A87,'670.1'!A87:N368,14,FALSE)</f>
        <v>277871.31435698835</v>
      </c>
    </row>
    <row r="247" spans="1:4" ht="54" thickTop="1" thickBot="1">
      <c r="A247" s="137" t="s">
        <v>1133</v>
      </c>
      <c r="B247" s="138" t="s">
        <v>1779</v>
      </c>
      <c r="C247" s="133" t="s">
        <v>387</v>
      </c>
      <c r="D247" s="179">
        <f>VLOOKUP('670.2'!A87,'670.2'!A87:N369,14,FALSE)</f>
        <v>301345.70427442208</v>
      </c>
    </row>
    <row r="248" spans="1:4" ht="54" thickTop="1" thickBot="1">
      <c r="A248" s="137" t="s">
        <v>1680</v>
      </c>
      <c r="B248" s="138" t="s">
        <v>1780</v>
      </c>
      <c r="C248" s="133" t="s">
        <v>387</v>
      </c>
      <c r="D248" s="179">
        <f>VLOOKUP('670.3'!A87,'670.3'!A87:N370,14,FALSE)</f>
        <v>308573.67760957096</v>
      </c>
    </row>
    <row r="249" spans="1:4" ht="54" thickTop="1" thickBot="1">
      <c r="A249" s="137" t="s">
        <v>1681</v>
      </c>
      <c r="B249" s="138" t="s">
        <v>1781</v>
      </c>
      <c r="C249" s="133" t="s">
        <v>387</v>
      </c>
      <c r="D249" s="179">
        <f>VLOOKUP('670.4'!A87,'670.4'!A87:N371,14,FALSE)</f>
        <v>308841.2820673458</v>
      </c>
    </row>
    <row r="250" spans="1:4" ht="54" thickTop="1" thickBot="1">
      <c r="A250" s="137" t="s">
        <v>1682</v>
      </c>
      <c r="B250" s="138" t="s">
        <v>1782</v>
      </c>
      <c r="C250" s="133" t="s">
        <v>387</v>
      </c>
      <c r="D250" s="179">
        <f>VLOOKUP('670.5'!A89,'670.5'!A89:N372,14,FALSE)</f>
        <v>326868.65984881466</v>
      </c>
    </row>
    <row r="251" spans="1:4" ht="54" thickTop="1" thickBot="1">
      <c r="A251" s="137" t="s">
        <v>1134</v>
      </c>
      <c r="B251" s="138" t="s">
        <v>1783</v>
      </c>
      <c r="C251" s="133" t="s">
        <v>387</v>
      </c>
      <c r="D251" s="179">
        <f>VLOOKUP('671.1'!A89,'671.1'!A89:N373,14,FALSE)</f>
        <v>600217.6228812671</v>
      </c>
    </row>
    <row r="252" spans="1:4" ht="54" thickTop="1" thickBot="1">
      <c r="A252" s="137" t="s">
        <v>1135</v>
      </c>
      <c r="B252" s="138" t="s">
        <v>1784</v>
      </c>
      <c r="C252" s="133" t="s">
        <v>144</v>
      </c>
      <c r="D252" s="179">
        <f>VLOOKUP('671.2'!A89,'671.2'!A89:N374,14,FALSE)</f>
        <v>67497.574399008387</v>
      </c>
    </row>
    <row r="253" spans="1:4" ht="54" thickTop="1" thickBot="1">
      <c r="A253" s="137" t="s">
        <v>1683</v>
      </c>
      <c r="B253" s="138" t="s">
        <v>1785</v>
      </c>
      <c r="C253" s="133" t="s">
        <v>387</v>
      </c>
      <c r="D253" s="179">
        <f>VLOOKUP('671.3'!A87,'671.3'!A87:N375,14,FALSE)</f>
        <v>645501.22092873545</v>
      </c>
    </row>
    <row r="254" spans="1:4" ht="54" thickTop="1" thickBot="1">
      <c r="A254" s="137" t="s">
        <v>1684</v>
      </c>
      <c r="B254" s="138" t="s">
        <v>1786</v>
      </c>
      <c r="C254" s="133" t="s">
        <v>144</v>
      </c>
      <c r="D254" s="179">
        <f>VLOOKUP('671.4'!A87,'671.4'!A87:N376,14,FALSE)</f>
        <v>71042.478232741094</v>
      </c>
    </row>
    <row r="255" spans="1:4" ht="54" thickTop="1" thickBot="1">
      <c r="A255" s="137" t="s">
        <v>1136</v>
      </c>
      <c r="B255" s="138" t="s">
        <v>1787</v>
      </c>
      <c r="C255" s="133" t="s">
        <v>144</v>
      </c>
      <c r="D255" s="179">
        <f>VLOOKUP('672.1'!A87,'672.1'!A87:N377,14,FALSE)</f>
        <v>45138.296276694949</v>
      </c>
    </row>
    <row r="256" spans="1:4" ht="54" thickTop="1" thickBot="1">
      <c r="A256" s="137" t="s">
        <v>1685</v>
      </c>
      <c r="B256" s="138" t="s">
        <v>1788</v>
      </c>
      <c r="C256" s="133" t="s">
        <v>144</v>
      </c>
      <c r="D256" s="179">
        <f>VLOOKUP('672.2'!A87,'672.2'!A87:N378,14,FALSE)</f>
        <v>59714.183397877852</v>
      </c>
    </row>
    <row r="257" spans="1:4" ht="54" thickTop="1" thickBot="1">
      <c r="A257" s="137" t="s">
        <v>1686</v>
      </c>
      <c r="B257" s="138" t="s">
        <v>1789</v>
      </c>
      <c r="C257" s="133" t="s">
        <v>144</v>
      </c>
      <c r="D257" s="179">
        <f>VLOOKUP('672.3'!A87,'672.3'!A87:N379,14,FALSE)</f>
        <v>47092.477863634718</v>
      </c>
    </row>
    <row r="258" spans="1:4" ht="54" thickTop="1" thickBot="1">
      <c r="A258" s="137" t="s">
        <v>1687</v>
      </c>
      <c r="B258" s="138" t="s">
        <v>1790</v>
      </c>
      <c r="C258" s="133" t="s">
        <v>144</v>
      </c>
      <c r="D258" s="179">
        <f>VLOOKUP('672.4'!A87,'672.3'!A87:N380,14,FALSE)</f>
        <v>47092.477863634718</v>
      </c>
    </row>
    <row r="259" spans="1:4" ht="54" thickTop="1" thickBot="1">
      <c r="A259" s="137" t="s">
        <v>1732</v>
      </c>
      <c r="B259" s="138" t="s">
        <v>1791</v>
      </c>
      <c r="C259" s="133" t="s">
        <v>233</v>
      </c>
      <c r="D259" s="179">
        <f>VLOOKUP('673.1.1'!A87,'673.1.1'!A87:N381,14,FALSE)</f>
        <v>9395.9346619920398</v>
      </c>
    </row>
    <row r="260" spans="1:4" ht="54" thickTop="1" thickBot="1">
      <c r="A260" s="137" t="s">
        <v>1733</v>
      </c>
      <c r="B260" s="138" t="s">
        <v>2046</v>
      </c>
      <c r="C260" s="133" t="s">
        <v>233</v>
      </c>
      <c r="D260" s="179">
        <f>VLOOKUP('673.1.2'!A87,'673.1.2'!A87:N382,14,FALSE)</f>
        <v>11320.979626085154</v>
      </c>
    </row>
    <row r="261" spans="1:4" ht="54" thickTop="1" thickBot="1">
      <c r="A261" s="137" t="s">
        <v>1137</v>
      </c>
      <c r="B261" s="138" t="s">
        <v>1792</v>
      </c>
      <c r="C261" s="133" t="s">
        <v>387</v>
      </c>
      <c r="D261" s="179">
        <f>VLOOKUP('673.2'!A87,'673.2'!A87:N383,14,FALSE)</f>
        <v>83479.58188845079</v>
      </c>
    </row>
    <row r="262" spans="1:4" ht="54" thickTop="1" thickBot="1">
      <c r="A262" s="137" t="s">
        <v>1138</v>
      </c>
      <c r="B262" s="138" t="s">
        <v>1793</v>
      </c>
      <c r="C262" s="133" t="s">
        <v>387</v>
      </c>
      <c r="D262" s="179">
        <f>VLOOKUP('673.3'!A89,'673.3'!A89:N384,14,FALSE)</f>
        <v>89048.238795551122</v>
      </c>
    </row>
    <row r="263" spans="1:4" ht="54" thickTop="1" thickBot="1">
      <c r="A263" s="137" t="s">
        <v>1139</v>
      </c>
      <c r="B263" s="138" t="s">
        <v>1996</v>
      </c>
      <c r="C263" s="133" t="s">
        <v>144</v>
      </c>
      <c r="D263" s="179">
        <f>VLOOKUP('674.1'!A89,'674.1'!A89:N385,14,FALSE)</f>
        <v>111839.8602156386</v>
      </c>
    </row>
    <row r="264" spans="1:4" ht="54" thickTop="1" thickBot="1">
      <c r="A264" s="137" t="s">
        <v>1140</v>
      </c>
      <c r="B264" s="138" t="s">
        <v>1794</v>
      </c>
      <c r="C264" s="133" t="s">
        <v>144</v>
      </c>
      <c r="D264" s="179">
        <f>VLOOKUP('674.2'!A89,'674.2'!A89:N386,14,FALSE)</f>
        <v>202262.75839174987</v>
      </c>
    </row>
    <row r="265" spans="1:4" ht="54" thickTop="1" thickBot="1">
      <c r="A265" s="137" t="s">
        <v>1141</v>
      </c>
      <c r="B265" s="138" t="s">
        <v>1795</v>
      </c>
      <c r="C265" s="133" t="s">
        <v>233</v>
      </c>
      <c r="D265" s="179">
        <f>VLOOKUP('680.1'!A87,'680.1'!A87:N387,14,FALSE)</f>
        <v>208903.48870959418</v>
      </c>
    </row>
    <row r="266" spans="1:4" ht="54" thickTop="1" thickBot="1">
      <c r="A266" s="137" t="s">
        <v>1142</v>
      </c>
      <c r="B266" s="138" t="s">
        <v>1796</v>
      </c>
      <c r="C266" s="133" t="s">
        <v>144</v>
      </c>
      <c r="D266" s="179">
        <f>VLOOKUP('680.2'!A87,'680.2'!A87:N388,14,FALSE)</f>
        <v>9880.1410646570494</v>
      </c>
    </row>
    <row r="267" spans="1:4" ht="54" thickTop="1" thickBot="1">
      <c r="A267" s="137" t="s">
        <v>1143</v>
      </c>
      <c r="B267" s="138" t="s">
        <v>1797</v>
      </c>
      <c r="C267" s="133" t="s">
        <v>387</v>
      </c>
      <c r="D267" s="179">
        <f>VLOOKUP('680.3'!A89,'680.3'!A89:N389,14,FALSE)</f>
        <v>67717.706294352465</v>
      </c>
    </row>
    <row r="268" spans="1:4" ht="54" thickTop="1" thickBot="1">
      <c r="A268" s="137" t="s">
        <v>1144</v>
      </c>
      <c r="B268" s="138" t="s">
        <v>1798</v>
      </c>
      <c r="C268" s="133" t="s">
        <v>387</v>
      </c>
      <c r="D268" s="179">
        <f>VLOOKUP('681.1'!A89,'681.1'!A89:N390,14,FALSE)</f>
        <v>184645.32771542968</v>
      </c>
    </row>
    <row r="269" spans="1:4" ht="54" thickTop="1" thickBot="1">
      <c r="A269" s="137" t="s">
        <v>1692</v>
      </c>
      <c r="B269" s="138" t="s">
        <v>1799</v>
      </c>
      <c r="C269" s="133" t="s">
        <v>387</v>
      </c>
      <c r="D269" s="179">
        <f>VLOOKUP('681.2'!A89,'681.2'!A89:N391,14,FALSE)</f>
        <v>208119.71763286338</v>
      </c>
    </row>
    <row r="270" spans="1:4" ht="54" thickTop="1" thickBot="1">
      <c r="A270" s="137" t="s">
        <v>1693</v>
      </c>
      <c r="B270" s="138" t="s">
        <v>1800</v>
      </c>
      <c r="C270" s="133" t="s">
        <v>387</v>
      </c>
      <c r="D270" s="179">
        <f>VLOOKUP('681.3'!A89,'681.3'!A89:N392,14,FALSE)</f>
        <v>215347.69096801229</v>
      </c>
    </row>
    <row r="271" spans="1:4" ht="54" thickTop="1" thickBot="1">
      <c r="A271" s="137" t="s">
        <v>1694</v>
      </c>
      <c r="B271" s="138" t="s">
        <v>1801</v>
      </c>
      <c r="C271" s="133" t="s">
        <v>387</v>
      </c>
      <c r="D271" s="179">
        <f>VLOOKUP('681.4'!A89,'681.4'!A89:N393,14,FALSE)</f>
        <v>215615.2954257871</v>
      </c>
    </row>
    <row r="272" spans="1:4" ht="54" thickTop="1" thickBot="1">
      <c r="A272" s="137" t="s">
        <v>1145</v>
      </c>
      <c r="B272" s="138" t="s">
        <v>1802</v>
      </c>
      <c r="C272" s="133" t="s">
        <v>387</v>
      </c>
      <c r="D272" s="179">
        <f>VLOOKUP('682.1'!A89,'682.1'!A89:N394,14,FALSE)</f>
        <v>250979.74358115031</v>
      </c>
    </row>
    <row r="273" spans="1:4" ht="54" thickTop="1" thickBot="1">
      <c r="A273" s="137" t="s">
        <v>1695</v>
      </c>
      <c r="B273" s="138" t="s">
        <v>1803</v>
      </c>
      <c r="C273" s="133" t="s">
        <v>387</v>
      </c>
      <c r="D273" s="179">
        <f>VLOOKUP('682.2'!A89,'682.2'!A89:N395,14,FALSE)</f>
        <v>250979.74358115031</v>
      </c>
    </row>
    <row r="274" spans="1:4" ht="54" thickTop="1" thickBot="1">
      <c r="A274" s="137" t="s">
        <v>1697</v>
      </c>
      <c r="B274" s="138" t="s">
        <v>1804</v>
      </c>
      <c r="C274" s="133" t="s">
        <v>387</v>
      </c>
      <c r="D274" s="179">
        <f>VLOOKUP('682.3'!A89,'682.3'!A89:N396,14,FALSE)</f>
        <v>250979.74358115031</v>
      </c>
    </row>
    <row r="275" spans="1:4" ht="54" thickTop="1" thickBot="1">
      <c r="A275" s="137" t="s">
        <v>1699</v>
      </c>
      <c r="B275" s="138" t="s">
        <v>1997</v>
      </c>
      <c r="C275" s="133" t="s">
        <v>387</v>
      </c>
      <c r="D275" s="179">
        <f>VLOOKUP('682.4'!A89,'682.4'!A89:N397,14,FALSE)</f>
        <v>250979.74358115031</v>
      </c>
    </row>
    <row r="276" spans="1:4" ht="54" thickTop="1" thickBot="1">
      <c r="A276" s="137" t="s">
        <v>1701</v>
      </c>
      <c r="B276" s="138" t="s">
        <v>1805</v>
      </c>
      <c r="C276" s="133" t="s">
        <v>233</v>
      </c>
      <c r="D276" s="179">
        <f>VLOOKUP('683.1'!A89,'683.1'!A89:N398,14,FALSE)</f>
        <v>11543.866609824419</v>
      </c>
    </row>
    <row r="277" spans="1:4" ht="54" thickTop="1" thickBot="1">
      <c r="A277" s="137" t="s">
        <v>1703</v>
      </c>
      <c r="B277" s="138" t="s">
        <v>1806</v>
      </c>
      <c r="C277" s="133" t="s">
        <v>233</v>
      </c>
      <c r="D277" s="179">
        <f>VLOOKUP('683.2'!A89,'683.2'!A89:N399,14,FALSE)</f>
        <v>29655.220965277185</v>
      </c>
    </row>
    <row r="278" spans="1:4" ht="54" thickTop="1" thickBot="1">
      <c r="A278" s="137" t="s">
        <v>1705</v>
      </c>
      <c r="B278" s="138" t="s">
        <v>1807</v>
      </c>
      <c r="C278" s="133" t="s">
        <v>233</v>
      </c>
      <c r="D278" s="179">
        <f>VLOOKUP('683.3'!A89,'683.3'!A89:N400,14,FALSE)</f>
        <v>11543.866609824419</v>
      </c>
    </row>
    <row r="279" spans="1:4" ht="54" thickTop="1" thickBot="1">
      <c r="A279" s="137" t="s">
        <v>1706</v>
      </c>
      <c r="B279" s="138" t="s">
        <v>1808</v>
      </c>
      <c r="C279" s="133" t="s">
        <v>233</v>
      </c>
      <c r="D279" s="179">
        <f>VLOOKUP('683.4'!A89,'683.4'!A89:N401,14,FALSE)</f>
        <v>29655.220965277185</v>
      </c>
    </row>
    <row r="280" spans="1:4" ht="54" thickTop="1" thickBot="1">
      <c r="A280" s="137" t="s">
        <v>1707</v>
      </c>
      <c r="B280" s="138" t="s">
        <v>1809</v>
      </c>
      <c r="C280" s="133" t="s">
        <v>233</v>
      </c>
      <c r="D280" s="179">
        <f>VLOOKUP('683.5'!A87,'683.5'!A87:N402,14,FALSE)</f>
        <v>76335.845680929226</v>
      </c>
    </row>
    <row r="281" spans="1:4" ht="54" thickTop="1" thickBot="1">
      <c r="A281" s="137" t="s">
        <v>2047</v>
      </c>
      <c r="B281" s="138" t="s">
        <v>1810</v>
      </c>
      <c r="C281" s="133" t="s">
        <v>233</v>
      </c>
      <c r="D281" s="179">
        <f>VLOOKUP('690.1.1'!A89,'690.1.1'!A89:N403,14,FALSE)</f>
        <v>13997.137874679051</v>
      </c>
    </row>
    <row r="282" spans="1:4" ht="54" thickTop="1" thickBot="1">
      <c r="A282" s="137" t="s">
        <v>1710</v>
      </c>
      <c r="B282" s="138" t="s">
        <v>1811</v>
      </c>
      <c r="C282" s="133" t="s">
        <v>233</v>
      </c>
      <c r="D282" s="179">
        <f>VLOOKUP('690.1.2'!A89,'690.1.2'!A89:N404,14,FALSE)</f>
        <v>34373.737763172132</v>
      </c>
    </row>
    <row r="283" spans="1:4" ht="54" thickTop="1" thickBot="1">
      <c r="A283" s="137" t="s">
        <v>1146</v>
      </c>
      <c r="B283" s="138" t="s">
        <v>1812</v>
      </c>
      <c r="C283" s="133" t="s">
        <v>144</v>
      </c>
      <c r="D283" s="179">
        <f>VLOOKUP('700.1'!A89,'700.1'!A89:N405,14,FALSE)</f>
        <v>2015.0738514952475</v>
      </c>
    </row>
    <row r="284" spans="1:4" ht="54" thickTop="1" thickBot="1">
      <c r="A284" s="137" t="s">
        <v>1147</v>
      </c>
      <c r="B284" s="138" t="s">
        <v>1813</v>
      </c>
      <c r="C284" s="133" t="s">
        <v>144</v>
      </c>
      <c r="D284" s="179">
        <f>VLOOKUP('700.2'!A89,'700.2'!A89:N406,14,FALSE)</f>
        <v>1940.738219277242</v>
      </c>
    </row>
    <row r="285" spans="1:4" ht="54" thickTop="1" thickBot="1">
      <c r="A285" s="137" t="s">
        <v>1148</v>
      </c>
      <c r="B285" s="138" t="s">
        <v>1814</v>
      </c>
      <c r="C285" s="133" t="s">
        <v>233</v>
      </c>
      <c r="D285" s="179">
        <f>VLOOKUP('700.3'!A89,'700.3'!A89:N407,14,FALSE)</f>
        <v>43710.398673248535</v>
      </c>
    </row>
    <row r="286" spans="1:4" ht="54" thickTop="1" thickBot="1">
      <c r="A286" s="137" t="s">
        <v>1149</v>
      </c>
      <c r="B286" s="138" t="s">
        <v>1815</v>
      </c>
      <c r="C286" s="133" t="s">
        <v>233</v>
      </c>
      <c r="D286" s="179">
        <f>VLOOKUP('700.4'!A89,'700.4'!A89:N408,14,FALSE)</f>
        <v>48430.710530356293</v>
      </c>
    </row>
    <row r="287" spans="1:4" ht="54" thickTop="1" thickBot="1">
      <c r="A287" s="137" t="s">
        <v>1150</v>
      </c>
      <c r="B287" s="138" t="s">
        <v>1816</v>
      </c>
      <c r="C287" s="133" t="s">
        <v>1845</v>
      </c>
      <c r="D287" s="179">
        <f>VLOOKUP('701.1'!A89,'701.1'!A89:N409,14,FALSE)</f>
        <v>10300.591642225992</v>
      </c>
    </row>
    <row r="288" spans="1:4" ht="54" thickTop="1" thickBot="1">
      <c r="A288" s="137" t="s">
        <v>1713</v>
      </c>
      <c r="B288" s="138" t="s">
        <v>1817</v>
      </c>
      <c r="C288" s="133" t="s">
        <v>1845</v>
      </c>
      <c r="D288" s="179">
        <f>VLOOKUP('710.1'!A89,'710.1'!A89:N410,14,FALSE)</f>
        <v>534667.00565143605</v>
      </c>
    </row>
    <row r="289" spans="1:4" ht="54" thickTop="1" thickBot="1">
      <c r="A289" s="137" t="s">
        <v>1151</v>
      </c>
      <c r="B289" s="138" t="s">
        <v>1818</v>
      </c>
      <c r="C289" s="133" t="s">
        <v>233</v>
      </c>
      <c r="D289" s="179">
        <f>VLOOKUP('710.2'!A89,'710.2'!A89:N411,14,FALSE)</f>
        <v>497911.76406955859</v>
      </c>
    </row>
    <row r="290" spans="1:4" ht="54" thickTop="1" thickBot="1">
      <c r="A290" s="137" t="s">
        <v>1152</v>
      </c>
      <c r="B290" s="138" t="s">
        <v>1819</v>
      </c>
      <c r="C290" s="133" t="s">
        <v>1845</v>
      </c>
      <c r="D290" s="179">
        <f>VLOOKUP('720.1'!A89,'720.1'!A89:N412,14,FALSE)</f>
        <v>182944.0060906662</v>
      </c>
    </row>
    <row r="291" spans="1:4" ht="54" thickTop="1" thickBot="1">
      <c r="A291" s="137" t="s">
        <v>1153</v>
      </c>
      <c r="B291" s="138" t="s">
        <v>1820</v>
      </c>
      <c r="C291" s="133" t="s">
        <v>144</v>
      </c>
      <c r="D291" s="179">
        <f>VLOOKUP('730.1'!A89,'730.1'!A89:N413,14,FALSE)</f>
        <v>186856.90212844362</v>
      </c>
    </row>
    <row r="292" spans="1:4" ht="54" thickTop="1" thickBot="1">
      <c r="A292" s="137" t="s">
        <v>1154</v>
      </c>
      <c r="B292" s="138" t="s">
        <v>1821</v>
      </c>
      <c r="C292" s="133" t="s">
        <v>1845</v>
      </c>
      <c r="D292" s="179">
        <f>VLOOKUP('730.2'!A89,'730.2'!A89:N414,14,FALSE)</f>
        <v>88542.755301826241</v>
      </c>
    </row>
    <row r="293" spans="1:4" ht="54" thickTop="1" thickBot="1">
      <c r="A293" s="137" t="s">
        <v>1155</v>
      </c>
      <c r="B293" s="138" t="s">
        <v>1822</v>
      </c>
      <c r="C293" s="133" t="s">
        <v>1845</v>
      </c>
      <c r="D293" s="179">
        <f>VLOOKUP('730.3'!A89,'730.3'!A89:N415,14,FALSE)</f>
        <v>84689.770012866356</v>
      </c>
    </row>
    <row r="294" spans="1:4" ht="54" thickTop="1" thickBot="1">
      <c r="A294" s="137" t="s">
        <v>1714</v>
      </c>
      <c r="B294" s="138" t="s">
        <v>1823</v>
      </c>
      <c r="C294" s="133" t="s">
        <v>1845</v>
      </c>
      <c r="D294" s="179">
        <f>VLOOKUP('730.4'!A89,'730.4'!A89:N416,14,FALSE)</f>
        <v>46246.544105524576</v>
      </c>
    </row>
    <row r="295" spans="1:4" ht="54" thickTop="1" thickBot="1">
      <c r="A295" s="137" t="s">
        <v>1156</v>
      </c>
      <c r="B295" s="138" t="s">
        <v>1824</v>
      </c>
      <c r="C295" s="133" t="s">
        <v>144</v>
      </c>
      <c r="D295" s="179">
        <f>VLOOKUP('731.1'!A89,'731.1'!A89:N417,14,FALSE)</f>
        <v>190872.71772825689</v>
      </c>
    </row>
    <row r="296" spans="1:4" ht="54" thickTop="1" thickBot="1">
      <c r="A296" s="137" t="s">
        <v>1157</v>
      </c>
      <c r="B296" s="138" t="s">
        <v>1825</v>
      </c>
      <c r="C296" s="133" t="s">
        <v>1995</v>
      </c>
      <c r="D296" s="179">
        <f>VLOOKUP('740.1'!A89,'740.1'!A89:N418,14,FALSE)</f>
        <v>20123.685346112739</v>
      </c>
    </row>
    <row r="297" spans="1:4" ht="54" thickTop="1" thickBot="1">
      <c r="A297" s="137" t="s">
        <v>1717</v>
      </c>
      <c r="B297" s="138" t="s">
        <v>1826</v>
      </c>
      <c r="C297" s="133" t="s">
        <v>1845</v>
      </c>
      <c r="D297" s="179">
        <f>VLOOKUP('741.1'!A89,'741.1'!A89:N419,14,FALSE)</f>
        <v>57047.780162523064</v>
      </c>
    </row>
    <row r="298" spans="1:4" ht="54" thickTop="1" thickBot="1">
      <c r="A298" s="137" t="s">
        <v>1158</v>
      </c>
      <c r="B298" s="138" t="s">
        <v>1827</v>
      </c>
      <c r="C298" s="133" t="s">
        <v>144</v>
      </c>
      <c r="D298" s="179">
        <f>VLOOKUP('800.1'!A89,'800.1'!A89:N420,14,FALSE)</f>
        <v>9214.1317130191237</v>
      </c>
    </row>
    <row r="299" spans="1:4" ht="54" thickTop="1" thickBot="1">
      <c r="A299" s="137" t="s">
        <v>1159</v>
      </c>
      <c r="B299" s="138" t="s">
        <v>1828</v>
      </c>
      <c r="C299" s="133" t="s">
        <v>144</v>
      </c>
      <c r="D299" s="179">
        <f>VLOOKUP('800.2'!A89,'800.2'!A89:N421,14,FALSE)</f>
        <v>21221.377634058001</v>
      </c>
    </row>
    <row r="300" spans="1:4" ht="54" thickTop="1" thickBot="1">
      <c r="A300" s="137" t="s">
        <v>1160</v>
      </c>
      <c r="B300" s="138" t="s">
        <v>1829</v>
      </c>
      <c r="C300" s="133" t="s">
        <v>144</v>
      </c>
      <c r="D300" s="179">
        <f>VLOOKUP('800.3'!A89,'800.3'!A89:N422,14,FALSE)</f>
        <v>46506.868373116442</v>
      </c>
    </row>
    <row r="301" spans="1:4" ht="54" thickTop="1" thickBot="1">
      <c r="A301" s="137" t="s">
        <v>1161</v>
      </c>
      <c r="B301" s="138" t="s">
        <v>1830</v>
      </c>
      <c r="C301" s="133" t="s">
        <v>144</v>
      </c>
      <c r="D301" s="179">
        <f>VLOOKUP('800.4'!A89,'800.4'!A89:N423,14,FALSE)</f>
        <v>58111.157347185937</v>
      </c>
    </row>
    <row r="302" spans="1:4" ht="54" thickTop="1" thickBot="1">
      <c r="A302" s="137" t="s">
        <v>1718</v>
      </c>
      <c r="B302" s="138" t="s">
        <v>1831</v>
      </c>
      <c r="C302" s="133" t="s">
        <v>1845</v>
      </c>
      <c r="D302" s="179">
        <f>VLOOKUP('802.1'!A89,'802.1'!A89:N424,14,FALSE)</f>
        <v>390123.80526078132</v>
      </c>
    </row>
    <row r="303" spans="1:4" ht="54" thickTop="1" thickBot="1">
      <c r="A303" s="137" t="s">
        <v>1719</v>
      </c>
      <c r="B303" s="138" t="s">
        <v>1881</v>
      </c>
      <c r="C303" s="133" t="s">
        <v>1845</v>
      </c>
      <c r="D303" s="179">
        <f>VLOOKUP('802.2'!A89,'802.2'!A89:N425,14,FALSE)</f>
        <v>73262.626793421106</v>
      </c>
    </row>
    <row r="304" spans="1:4" ht="54" thickTop="1" thickBot="1">
      <c r="A304" s="137" t="s">
        <v>1720</v>
      </c>
      <c r="B304" s="138" t="s">
        <v>1832</v>
      </c>
      <c r="C304" s="133" t="s">
        <v>1845</v>
      </c>
      <c r="D304" s="179">
        <f>VLOOKUP('802.3'!A89,'802.3'!A89:N426,14,FALSE)</f>
        <v>47571.14297223989</v>
      </c>
    </row>
    <row r="305" spans="1:4" ht="54" thickTop="1" thickBot="1">
      <c r="A305" s="137" t="s">
        <v>1721</v>
      </c>
      <c r="B305" s="138" t="s">
        <v>1833</v>
      </c>
      <c r="C305" s="133" t="s">
        <v>1845</v>
      </c>
      <c r="D305" s="179">
        <f>VLOOKUP('802.4'!A89,'802.4'!A89:N427,14,FALSE)</f>
        <v>40876.400801332798</v>
      </c>
    </row>
    <row r="306" spans="1:4" ht="54" thickTop="1" thickBot="1">
      <c r="A306" s="137" t="s">
        <v>1722</v>
      </c>
      <c r="B306" s="138" t="s">
        <v>1834</v>
      </c>
      <c r="C306" s="133" t="s">
        <v>1845</v>
      </c>
      <c r="D306" s="179">
        <f>VLOOKUP('802.5'!A89,'802.5'!A89:N428,14,FALSE)</f>
        <v>264502.78839280119</v>
      </c>
    </row>
    <row r="307" spans="1:4" ht="54" thickTop="1" thickBot="1">
      <c r="A307" s="137" t="s">
        <v>1723</v>
      </c>
      <c r="B307" s="138" t="s">
        <v>1835</v>
      </c>
      <c r="C307" s="133" t="s">
        <v>1845</v>
      </c>
      <c r="D307" s="179">
        <f>VLOOKUP('802.6'!A89,'802.6'!A89:N429,14,FALSE)</f>
        <v>258263.31362758286</v>
      </c>
    </row>
    <row r="308" spans="1:4" ht="54" thickTop="1" thickBot="1">
      <c r="A308" s="137" t="s">
        <v>1724</v>
      </c>
      <c r="B308" s="138" t="s">
        <v>1836</v>
      </c>
      <c r="C308" s="133" t="s">
        <v>1845</v>
      </c>
      <c r="D308" s="179">
        <f>VLOOKUP('802.7'!A89,'802.7'!A89:N430,14,FALSE)</f>
        <v>170035.13904079661</v>
      </c>
    </row>
    <row r="309" spans="1:4" ht="54" thickTop="1" thickBot="1">
      <c r="A309" s="137" t="s">
        <v>1725</v>
      </c>
      <c r="B309" s="138" t="s">
        <v>1837</v>
      </c>
      <c r="C309" s="133" t="s">
        <v>1845</v>
      </c>
      <c r="D309" s="179">
        <f>VLOOKUP('802.8'!A89,'802.8'!A89:N431,14,FALSE)</f>
        <v>146012.17881904292</v>
      </c>
    </row>
    <row r="310" spans="1:4" ht="54" thickTop="1" thickBot="1">
      <c r="A310" s="137" t="s">
        <v>1162</v>
      </c>
      <c r="B310" s="138" t="s">
        <v>1838</v>
      </c>
      <c r="C310" s="133" t="s">
        <v>233</v>
      </c>
      <c r="D310" s="179">
        <f>VLOOKUP('810.1'!A89,'810.1'!A89:N432,14,FALSE)</f>
        <v>19171.025921322573</v>
      </c>
    </row>
    <row r="311" spans="1:4" ht="54" thickTop="1" thickBot="1">
      <c r="A311" s="137" t="s">
        <v>1163</v>
      </c>
      <c r="B311" s="138" t="s">
        <v>1839</v>
      </c>
      <c r="C311" s="133" t="s">
        <v>233</v>
      </c>
      <c r="D311" s="179">
        <f>VLOOKUP('810.2'!A89,'810.2'!A89:N433,14,FALSE)</f>
        <v>10804.158011460589</v>
      </c>
    </row>
    <row r="312" spans="1:4" ht="54" thickTop="1" thickBot="1">
      <c r="A312" s="137" t="s">
        <v>1164</v>
      </c>
      <c r="B312" s="138" t="s">
        <v>1840</v>
      </c>
      <c r="C312" s="133" t="s">
        <v>233</v>
      </c>
      <c r="D312" s="179">
        <f>VLOOKUP('810.3'!A89,'810.3'!A89:N435,14,FALSE)</f>
        <v>6322.1012333251037</v>
      </c>
    </row>
    <row r="313" spans="1:4" ht="57.75" thickTop="1" thickBot="1">
      <c r="A313" s="137" t="s">
        <v>1726</v>
      </c>
      <c r="B313" s="138" t="s">
        <v>2050</v>
      </c>
      <c r="C313" s="133" t="s">
        <v>233</v>
      </c>
      <c r="D313" s="179">
        <f>VLOOKUP('811.1'!A89,'811.1'!A89:N436,14,FALSE)</f>
        <v>36293.60929994913</v>
      </c>
    </row>
    <row r="314" spans="1:4" ht="57.75" thickTop="1" thickBot="1">
      <c r="A314" s="137" t="s">
        <v>1727</v>
      </c>
      <c r="B314" s="138" t="s">
        <v>2051</v>
      </c>
      <c r="C314" s="133" t="s">
        <v>233</v>
      </c>
      <c r="D314" s="179">
        <f>VLOOKUP('811.2'!A89,'811.2'!A89:N437,14,FALSE)</f>
        <v>46305.989716232951</v>
      </c>
    </row>
    <row r="315" spans="1:4" ht="54" thickTop="1" thickBot="1">
      <c r="A315" s="137" t="s">
        <v>1165</v>
      </c>
      <c r="B315" s="138" t="s">
        <v>2053</v>
      </c>
      <c r="C315" s="133" t="s">
        <v>233</v>
      </c>
      <c r="D315" s="179">
        <f>VLOOKUP('812.1'!A89,'812.1'!A89:N438,14,FALSE)</f>
        <v>73858.114081631851</v>
      </c>
    </row>
    <row r="316" spans="1:4" ht="54" thickTop="1" thickBot="1">
      <c r="A316" s="137" t="s">
        <v>1728</v>
      </c>
      <c r="B316" s="138" t="s">
        <v>1841</v>
      </c>
      <c r="C316" s="133" t="s">
        <v>1995</v>
      </c>
      <c r="D316" s="179">
        <f>VLOOKUP('820.1'!A89,'820.1'!A89:N439,14,FALSE)</f>
        <v>65865.992167758566</v>
      </c>
    </row>
    <row r="317" spans="1:4" ht="54" thickTop="1" thickBot="1">
      <c r="A317" s="137" t="s">
        <v>1729</v>
      </c>
      <c r="B317" s="138" t="s">
        <v>1842</v>
      </c>
      <c r="C317" s="133" t="s">
        <v>984</v>
      </c>
      <c r="D317" s="179">
        <f>VLOOKUP('820.1.2'!A88,'820.1.2'!A88:N440,14,FALSE)</f>
        <v>4001017.121060947</v>
      </c>
    </row>
    <row r="318" spans="1:4" ht="57.75" thickTop="1" thickBot="1">
      <c r="A318" s="137" t="s">
        <v>1166</v>
      </c>
      <c r="B318" s="138" t="s">
        <v>1843</v>
      </c>
      <c r="C318" s="133" t="s">
        <v>1998</v>
      </c>
      <c r="D318" s="179">
        <f>VLOOKUP('900.1'!A88,'900.1'!A88:N441,14,FALSE)</f>
        <v>1352.8040206270805</v>
      </c>
    </row>
    <row r="319" spans="1:4" ht="57.75" thickTop="1" thickBot="1">
      <c r="A319" s="137" t="s">
        <v>1167</v>
      </c>
      <c r="B319" s="138" t="s">
        <v>2195</v>
      </c>
      <c r="C319" s="133" t="s">
        <v>1999</v>
      </c>
      <c r="D319" s="179">
        <f>VLOOKUP('900.2'!A88,'900.2'!A88:N442,14,FALSE)</f>
        <v>1660.2594798605082</v>
      </c>
    </row>
    <row r="320" spans="1:4" ht="54" thickTop="1" thickBot="1">
      <c r="A320" s="137" t="s">
        <v>1168</v>
      </c>
      <c r="B320" s="138" t="s">
        <v>1844</v>
      </c>
      <c r="C320" s="133" t="s">
        <v>1999</v>
      </c>
      <c r="D320" s="179">
        <f>VLOOKUP('900.3'!A88,'900.3'!A88:N443,14,FALSE)</f>
        <v>1660.2594798605082</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5703125" style="183" customWidth="1"/>
  </cols>
  <sheetData>
    <row r="1" spans="1:4" ht="66" customHeight="1" thickTop="1">
      <c r="A1" s="675" t="s">
        <v>1850</v>
      </c>
      <c r="B1" s="676"/>
      <c r="C1" s="676"/>
      <c r="D1" s="677"/>
    </row>
    <row r="2" spans="1:4" ht="20.25" customHeight="1" thickBot="1">
      <c r="A2" s="678"/>
      <c r="B2" s="679"/>
      <c r="C2" s="679"/>
      <c r="D2" s="680"/>
    </row>
    <row r="3" spans="1:4" ht="16.5" thickTop="1" thickBot="1">
      <c r="A3" s="674" t="s">
        <v>2223</v>
      </c>
      <c r="B3" s="674"/>
      <c r="C3" s="674"/>
      <c r="D3" s="674"/>
    </row>
    <row r="4" spans="1:4" ht="16.5" thickTop="1" thickBot="1">
      <c r="A4" s="674"/>
      <c r="B4" s="674"/>
      <c r="C4" s="674"/>
      <c r="D4" s="674"/>
    </row>
    <row r="5" spans="1:4" ht="16.5" thickTop="1" thickBot="1">
      <c r="A5" s="674"/>
      <c r="B5" s="674"/>
      <c r="C5" s="674"/>
      <c r="D5" s="674"/>
    </row>
    <row r="6" spans="1:4" ht="16.5" thickTop="1" thickBot="1">
      <c r="A6" s="650" t="s">
        <v>2237</v>
      </c>
      <c r="B6" s="651" t="s">
        <v>1882</v>
      </c>
      <c r="C6" s="652" t="s">
        <v>2238</v>
      </c>
      <c r="D6" s="653">
        <v>29260</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54131</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160817.24361440798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541310</v>
      </c>
    </row>
    <row r="32" spans="1:4" ht="16.5" thickTop="1" thickBot="1">
      <c r="A32" s="658" t="s">
        <v>7</v>
      </c>
      <c r="B32" s="659" t="s">
        <v>1882</v>
      </c>
      <c r="C32" s="660" t="s">
        <v>8</v>
      </c>
      <c r="D32" s="661">
        <f>$D$64*2</f>
        <v>108262</v>
      </c>
    </row>
    <row r="33" spans="1:4" ht="16.5" thickTop="1" thickBot="1">
      <c r="A33" s="658" t="s">
        <v>9</v>
      </c>
      <c r="B33" s="659" t="s">
        <v>1882</v>
      </c>
      <c r="C33" s="660" t="s">
        <v>10</v>
      </c>
      <c r="D33" s="661">
        <f>$D$64*3</f>
        <v>162393</v>
      </c>
    </row>
    <row r="34" spans="1:4" ht="16.5" thickTop="1" thickBot="1">
      <c r="A34" s="658" t="s">
        <v>11</v>
      </c>
      <c r="B34" s="659" t="s">
        <v>1882</v>
      </c>
      <c r="C34" s="660" t="s">
        <v>12</v>
      </c>
      <c r="D34" s="661">
        <f>$D$64*4</f>
        <v>216524</v>
      </c>
    </row>
    <row r="35" spans="1:4" ht="16.5" thickTop="1" thickBot="1">
      <c r="A35" s="658" t="s">
        <v>13</v>
      </c>
      <c r="B35" s="659" t="s">
        <v>1882</v>
      </c>
      <c r="C35" s="660" t="s">
        <v>14</v>
      </c>
      <c r="D35" s="661">
        <f>$D$64*5</f>
        <v>270655</v>
      </c>
    </row>
    <row r="36" spans="1:4" ht="16.5" thickTop="1" thickBot="1">
      <c r="A36" s="658" t="s">
        <v>15</v>
      </c>
      <c r="B36" s="659" t="s">
        <v>1882</v>
      </c>
      <c r="C36" s="660" t="s">
        <v>16</v>
      </c>
      <c r="D36" s="661">
        <f>$D$64*6</f>
        <v>324786</v>
      </c>
    </row>
    <row r="37" spans="1:4" ht="16.5" thickTop="1" thickBot="1">
      <c r="A37" s="658" t="s">
        <v>17</v>
      </c>
      <c r="B37" s="659" t="s">
        <v>1882</v>
      </c>
      <c r="C37" s="660" t="s">
        <v>18</v>
      </c>
      <c r="D37" s="661">
        <f>$D$64*7</f>
        <v>378917</v>
      </c>
    </row>
    <row r="38" spans="1:4" ht="16.5" thickTop="1" thickBot="1">
      <c r="A38" s="658" t="s">
        <v>19</v>
      </c>
      <c r="B38" s="659" t="s">
        <v>1882</v>
      </c>
      <c r="C38" s="660" t="s">
        <v>20</v>
      </c>
      <c r="D38" s="661">
        <f>$D$64*8</f>
        <v>433048</v>
      </c>
    </row>
    <row r="39" spans="1:4" ht="16.5" thickTop="1" thickBot="1">
      <c r="A39" s="658" t="s">
        <v>21</v>
      </c>
      <c r="B39" s="659" t="s">
        <v>1882</v>
      </c>
      <c r="C39" s="660" t="s">
        <v>22</v>
      </c>
      <c r="D39" s="661">
        <f>$D$64*9</f>
        <v>487179</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54131</v>
      </c>
    </row>
    <row r="52" spans="1:4" ht="16.5" thickTop="1" thickBot="1">
      <c r="A52" s="658" t="s">
        <v>48</v>
      </c>
      <c r="B52" s="659" t="s">
        <v>1882</v>
      </c>
      <c r="C52" s="660" t="s">
        <v>49</v>
      </c>
      <c r="D52" s="661">
        <f>D51*2</f>
        <v>108262</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54131</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6"/>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4" t="s">
        <v>1850</v>
      </c>
      <c r="B1" s="685"/>
      <c r="C1" s="685"/>
      <c r="D1" s="686"/>
    </row>
    <row r="2" spans="1:4" ht="89.25" customHeight="1" thickBot="1">
      <c r="A2" s="687"/>
      <c r="B2" s="688"/>
      <c r="C2" s="688"/>
      <c r="D2" s="689"/>
    </row>
    <row r="3" spans="1:4" ht="34.5" customHeight="1" thickTop="1" thickBot="1">
      <c r="A3" s="681" t="s">
        <v>110</v>
      </c>
      <c r="B3" s="682"/>
      <c r="C3" s="682"/>
      <c r="D3" s="683"/>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80252.754268055782</v>
      </c>
    </row>
    <row r="8" spans="1:4" ht="30" customHeight="1" thickTop="1" thickBot="1">
      <c r="A8" s="10" t="s">
        <v>112</v>
      </c>
      <c r="B8" s="8" t="s">
        <v>113</v>
      </c>
      <c r="C8" s="11" t="s">
        <v>114</v>
      </c>
      <c r="D8" s="648">
        <v>3405.4986992546096</v>
      </c>
    </row>
    <row r="9" spans="1:4" ht="30" customHeight="1" thickTop="1" thickBot="1">
      <c r="A9" s="10" t="s">
        <v>117</v>
      </c>
      <c r="B9" s="8" t="s">
        <v>113</v>
      </c>
      <c r="C9" s="11" t="s">
        <v>118</v>
      </c>
      <c r="D9" s="648">
        <v>88827.325662761956</v>
      </c>
    </row>
    <row r="10" spans="1:4" ht="30" customHeight="1" thickTop="1" thickBot="1">
      <c r="A10" s="10" t="s">
        <v>119</v>
      </c>
      <c r="B10" s="8" t="s">
        <v>113</v>
      </c>
      <c r="C10" s="11" t="s">
        <v>120</v>
      </c>
      <c r="D10" s="648">
        <v>67998.717698789769</v>
      </c>
    </row>
    <row r="11" spans="1:4" ht="30" customHeight="1" thickTop="1" thickBot="1">
      <c r="A11" s="10" t="s">
        <v>123</v>
      </c>
      <c r="B11" s="8" t="s">
        <v>113</v>
      </c>
      <c r="C11" s="11" t="s">
        <v>124</v>
      </c>
      <c r="D11" s="648">
        <v>20676.461158967468</v>
      </c>
    </row>
    <row r="12" spans="1:4" ht="30" customHeight="1" thickTop="1" thickBot="1">
      <c r="A12" s="10" t="s">
        <v>121</v>
      </c>
      <c r="B12" s="8" t="s">
        <v>113</v>
      </c>
      <c r="C12" s="11" t="s">
        <v>122</v>
      </c>
      <c r="D12" s="648">
        <v>80063.124487573965</v>
      </c>
    </row>
    <row r="13" spans="1:4" ht="30" customHeight="1" thickTop="1" thickBot="1">
      <c r="A13" s="10" t="s">
        <v>125</v>
      </c>
      <c r="B13" s="8" t="s">
        <v>113</v>
      </c>
      <c r="C13" s="11" t="s">
        <v>126</v>
      </c>
      <c r="D13" s="648">
        <v>64814.709309172475</v>
      </c>
    </row>
    <row r="14" spans="1:4" ht="30" customHeight="1" thickTop="1" thickBot="1">
      <c r="A14" s="10" t="s">
        <v>131</v>
      </c>
      <c r="B14" s="8" t="s">
        <v>113</v>
      </c>
      <c r="C14" s="11" t="s">
        <v>132</v>
      </c>
      <c r="D14" s="648">
        <v>186680.46663182581</v>
      </c>
    </row>
    <row r="15" spans="1:4" ht="30" customHeight="1" thickTop="1" thickBot="1">
      <c r="A15" s="10" t="s">
        <v>129</v>
      </c>
      <c r="B15" s="8" t="s">
        <v>113</v>
      </c>
      <c r="C15" s="11" t="s">
        <v>130</v>
      </c>
      <c r="D15" s="648">
        <v>163472.20085654236</v>
      </c>
    </row>
    <row r="16" spans="1:4" ht="30" customHeight="1" thickTop="1" thickBot="1">
      <c r="A16" s="10" t="s">
        <v>127</v>
      </c>
      <c r="B16" s="8" t="s">
        <v>113</v>
      </c>
      <c r="C16" s="11" t="s">
        <v>128</v>
      </c>
      <c r="D16" s="648">
        <v>121831.51151324017</v>
      </c>
    </row>
    <row r="17" spans="1:4" ht="30" customHeight="1" thickTop="1" thickBot="1">
      <c r="A17" s="10" t="s">
        <v>1711</v>
      </c>
      <c r="B17" s="8" t="s">
        <v>113</v>
      </c>
      <c r="C17" s="11" t="s">
        <v>1712</v>
      </c>
      <c r="D17" s="648">
        <v>51775.48959224212</v>
      </c>
    </row>
    <row r="18" spans="1:4" ht="30" customHeight="1" thickTop="1" thickBot="1">
      <c r="A18" s="10" t="s">
        <v>133</v>
      </c>
      <c r="B18" s="8" t="s">
        <v>113</v>
      </c>
      <c r="C18" s="11" t="s">
        <v>134</v>
      </c>
      <c r="D18" s="648">
        <v>73885.163431724388</v>
      </c>
    </row>
    <row r="19" spans="1:4" ht="30" customHeight="1" thickTop="1" thickBot="1">
      <c r="A19" s="10" t="s">
        <v>146</v>
      </c>
      <c r="B19" s="8" t="s">
        <v>113</v>
      </c>
      <c r="C19" s="11" t="s">
        <v>147</v>
      </c>
      <c r="D19" s="648">
        <v>186032.26672181406</v>
      </c>
    </row>
    <row r="20" spans="1:4" ht="30" customHeight="1" thickTop="1" thickBot="1">
      <c r="A20" s="10" t="s">
        <v>135</v>
      </c>
      <c r="B20" s="8" t="s">
        <v>113</v>
      </c>
      <c r="C20" s="11" t="s">
        <v>1884</v>
      </c>
      <c r="D20" s="648">
        <v>71388.541699208508</v>
      </c>
    </row>
    <row r="21" spans="1:4" ht="30" customHeight="1" thickTop="1" thickBot="1">
      <c r="A21" s="10" t="s">
        <v>136</v>
      </c>
      <c r="B21" s="8" t="s">
        <v>113</v>
      </c>
      <c r="C21" s="11" t="s">
        <v>137</v>
      </c>
      <c r="D21" s="648">
        <v>190151.30497242342</v>
      </c>
    </row>
    <row r="22" spans="1:4" ht="30" customHeight="1" thickTop="1" thickBot="1">
      <c r="A22" s="10" t="s">
        <v>138</v>
      </c>
      <c r="B22" s="8" t="s">
        <v>113</v>
      </c>
      <c r="C22" s="11" t="s">
        <v>139</v>
      </c>
      <c r="D22" s="648">
        <v>51247.746335240852</v>
      </c>
    </row>
    <row r="23" spans="1:4" ht="30" customHeight="1" thickTop="1" thickBot="1">
      <c r="A23" s="10" t="s">
        <v>143</v>
      </c>
      <c r="B23" s="8" t="s">
        <v>144</v>
      </c>
      <c r="C23" s="11" t="s">
        <v>145</v>
      </c>
      <c r="D23" s="648">
        <v>43294.881201970558</v>
      </c>
    </row>
    <row r="24" spans="1:4" ht="30" customHeight="1" thickTop="1" thickBot="1">
      <c r="A24" s="10" t="s">
        <v>140</v>
      </c>
      <c r="B24" s="8" t="s">
        <v>998</v>
      </c>
      <c r="C24" s="11" t="s">
        <v>142</v>
      </c>
      <c r="D24" s="648">
        <v>51890.408987511633</v>
      </c>
    </row>
    <row r="25" spans="1:4" ht="30" customHeight="1" thickTop="1" thickBot="1">
      <c r="A25" s="10" t="s">
        <v>148</v>
      </c>
      <c r="B25" s="8" t="s">
        <v>113</v>
      </c>
      <c r="C25" s="11" t="s">
        <v>149</v>
      </c>
      <c r="D25" s="648">
        <v>175683.21719259038</v>
      </c>
    </row>
    <row r="26" spans="1:4" ht="30" customHeight="1" thickTop="1" thickBot="1">
      <c r="A26" s="10" t="s">
        <v>150</v>
      </c>
      <c r="B26" s="8" t="s">
        <v>113</v>
      </c>
      <c r="C26" s="11" t="s">
        <v>151</v>
      </c>
      <c r="D26" s="648">
        <v>188097.40829344033</v>
      </c>
    </row>
    <row r="27" spans="1:4" ht="30" customHeight="1" thickTop="1" thickBot="1">
      <c r="A27" s="10" t="s">
        <v>152</v>
      </c>
      <c r="B27" s="8" t="s">
        <v>113</v>
      </c>
      <c r="C27" s="11" t="s">
        <v>153</v>
      </c>
      <c r="D27" s="648">
        <v>74689.258444288513</v>
      </c>
    </row>
    <row r="28" spans="1:4" ht="30" customHeight="1" thickTop="1" thickBot="1">
      <c r="A28" s="10" t="s">
        <v>154</v>
      </c>
      <c r="B28" s="8" t="s">
        <v>113</v>
      </c>
      <c r="C28" s="11" t="s">
        <v>155</v>
      </c>
      <c r="D28" s="648">
        <v>99950.057881264991</v>
      </c>
    </row>
    <row r="29" spans="1:4" ht="30" customHeight="1" thickTop="1" thickBot="1">
      <c r="A29" s="10" t="s">
        <v>156</v>
      </c>
      <c r="B29" s="8" t="s">
        <v>113</v>
      </c>
      <c r="C29" s="11" t="s">
        <v>157</v>
      </c>
      <c r="D29" s="648">
        <v>980.69094020960245</v>
      </c>
    </row>
    <row r="30" spans="1:4" ht="30" customHeight="1" thickTop="1" thickBot="1">
      <c r="A30" s="10" t="s">
        <v>166</v>
      </c>
      <c r="B30" s="8" t="s">
        <v>113</v>
      </c>
      <c r="C30" s="11" t="s">
        <v>167</v>
      </c>
      <c r="D30" s="648">
        <v>122802.74652099988</v>
      </c>
    </row>
    <row r="31" spans="1:4" ht="30" customHeight="1" thickTop="1" thickBot="1">
      <c r="A31" s="10" t="s">
        <v>162</v>
      </c>
      <c r="B31" s="8" t="s">
        <v>113</v>
      </c>
      <c r="C31" s="11" t="s">
        <v>163</v>
      </c>
      <c r="D31" s="648">
        <v>25080.540400363927</v>
      </c>
    </row>
    <row r="32" spans="1:4" ht="30" customHeight="1" thickTop="1" thickBot="1">
      <c r="A32" s="10" t="s">
        <v>164</v>
      </c>
      <c r="B32" s="8" t="s">
        <v>113</v>
      </c>
      <c r="C32" s="11" t="s">
        <v>165</v>
      </c>
      <c r="D32" s="648">
        <v>17753.555768980346</v>
      </c>
    </row>
    <row r="33" spans="1:4" ht="30" customHeight="1" thickTop="1" thickBot="1">
      <c r="A33" s="10" t="s">
        <v>171</v>
      </c>
      <c r="B33" s="8" t="s">
        <v>113</v>
      </c>
      <c r="C33" s="11" t="s">
        <v>172</v>
      </c>
      <c r="D33" s="648">
        <v>25271.873952458329</v>
      </c>
    </row>
    <row r="34" spans="1:4" ht="30" customHeight="1" thickTop="1" thickBot="1">
      <c r="A34" s="10" t="s">
        <v>160</v>
      </c>
      <c r="B34" s="8" t="s">
        <v>113</v>
      </c>
      <c r="C34" s="11" t="s">
        <v>161</v>
      </c>
      <c r="D34" s="648">
        <v>14159.53474079212</v>
      </c>
    </row>
    <row r="35" spans="1:4" ht="30" customHeight="1" thickTop="1" thickBot="1">
      <c r="A35" s="10" t="s">
        <v>173</v>
      </c>
      <c r="B35" s="8" t="s">
        <v>113</v>
      </c>
      <c r="C35" s="11" t="s">
        <v>1886</v>
      </c>
      <c r="D35" s="648">
        <v>150607.9584842255</v>
      </c>
    </row>
    <row r="36" spans="1:4" ht="30" customHeight="1" thickTop="1" thickBot="1">
      <c r="A36" s="10" t="s">
        <v>170</v>
      </c>
      <c r="B36" s="8" t="s">
        <v>113</v>
      </c>
      <c r="C36" s="11" t="s">
        <v>1885</v>
      </c>
      <c r="D36" s="648">
        <v>96251.169710321541</v>
      </c>
    </row>
    <row r="37" spans="1:4" ht="30" customHeight="1" thickTop="1" thickBot="1">
      <c r="A37" s="10" t="s">
        <v>168</v>
      </c>
      <c r="B37" s="8" t="s">
        <v>113</v>
      </c>
      <c r="C37" s="11" t="s">
        <v>169</v>
      </c>
      <c r="D37" s="648">
        <v>114751.31819994096</v>
      </c>
    </row>
    <row r="38" spans="1:4" ht="30" customHeight="1" thickTop="1" thickBot="1">
      <c r="A38" s="10" t="s">
        <v>174</v>
      </c>
      <c r="B38" s="8" t="s">
        <v>113</v>
      </c>
      <c r="C38" s="11" t="s">
        <v>175</v>
      </c>
      <c r="D38" s="648">
        <v>68499.285798570127</v>
      </c>
    </row>
    <row r="39" spans="1:4" ht="30" customHeight="1" thickTop="1" thickBot="1">
      <c r="A39" s="10" t="s">
        <v>176</v>
      </c>
      <c r="B39" s="8" t="s">
        <v>113</v>
      </c>
      <c r="C39" s="11" t="s">
        <v>177</v>
      </c>
      <c r="D39" s="648">
        <v>63094.029825401594</v>
      </c>
    </row>
    <row r="40" spans="1:4" ht="30" customHeight="1" thickTop="1" thickBot="1">
      <c r="A40" s="10" t="s">
        <v>180</v>
      </c>
      <c r="B40" s="8" t="s">
        <v>113</v>
      </c>
      <c r="C40" s="11" t="s">
        <v>181</v>
      </c>
      <c r="D40" s="648">
        <v>92701.702309802655</v>
      </c>
    </row>
    <row r="41" spans="1:4" ht="30" customHeight="1" thickTop="1" thickBot="1">
      <c r="A41" s="10" t="s">
        <v>178</v>
      </c>
      <c r="B41" s="8" t="s">
        <v>113</v>
      </c>
      <c r="C41" s="11" t="s">
        <v>179</v>
      </c>
      <c r="D41" s="648">
        <v>103535.9859942934</v>
      </c>
    </row>
    <row r="42" spans="1:4" ht="30" customHeight="1" thickTop="1" thickBot="1">
      <c r="A42" s="10" t="s">
        <v>182</v>
      </c>
      <c r="B42" s="8" t="s">
        <v>113</v>
      </c>
      <c r="C42" s="11" t="s">
        <v>183</v>
      </c>
      <c r="D42" s="648">
        <v>73314.655507246993</v>
      </c>
    </row>
    <row r="43" spans="1:4" ht="30" customHeight="1" thickTop="1" thickBot="1">
      <c r="A43" s="10" t="s">
        <v>1672</v>
      </c>
      <c r="B43" s="8" t="s">
        <v>113</v>
      </c>
      <c r="C43" s="11" t="s">
        <v>1671</v>
      </c>
      <c r="D43" s="648">
        <v>8738.9853553215671</v>
      </c>
    </row>
    <row r="44" spans="1:4" ht="30" customHeight="1" thickTop="1" thickBot="1">
      <c r="A44" s="10" t="s">
        <v>184</v>
      </c>
      <c r="B44" s="8" t="s">
        <v>113</v>
      </c>
      <c r="C44" s="11" t="s">
        <v>185</v>
      </c>
      <c r="D44" s="648">
        <v>45626.15189948411</v>
      </c>
    </row>
    <row r="45" spans="1:4" ht="30" customHeight="1" thickTop="1" thickBot="1">
      <c r="A45" s="10" t="s">
        <v>1603</v>
      </c>
      <c r="B45" s="8" t="s">
        <v>113</v>
      </c>
      <c r="C45" s="11" t="s">
        <v>1604</v>
      </c>
      <c r="D45" s="648">
        <v>3974.3028521194046</v>
      </c>
    </row>
    <row r="46" spans="1:4" ht="30" customHeight="1" thickTop="1" thickBot="1">
      <c r="A46" s="10" t="s">
        <v>188</v>
      </c>
      <c r="B46" s="8" t="s">
        <v>113</v>
      </c>
      <c r="C46" s="11" t="s">
        <v>189</v>
      </c>
      <c r="D46" s="648">
        <v>5021.0149423170578</v>
      </c>
    </row>
    <row r="47" spans="1:4" ht="30" customHeight="1" thickTop="1" thickBot="1">
      <c r="A47" s="10" t="s">
        <v>186</v>
      </c>
      <c r="B47" s="8" t="s">
        <v>113</v>
      </c>
      <c r="C47" s="11" t="s">
        <v>187</v>
      </c>
      <c r="D47" s="648">
        <v>7489.268877483235</v>
      </c>
    </row>
    <row r="48" spans="1:4" ht="30" customHeight="1" thickTop="1" thickBot="1">
      <c r="A48" s="10" t="s">
        <v>190</v>
      </c>
      <c r="B48" s="8" t="s">
        <v>113</v>
      </c>
      <c r="C48" s="11" t="s">
        <v>191</v>
      </c>
      <c r="D48" s="648">
        <v>6218.5960088099873</v>
      </c>
    </row>
    <row r="49" spans="1:4" ht="30" customHeight="1" thickTop="1" thickBot="1">
      <c r="A49" s="10" t="s">
        <v>201</v>
      </c>
      <c r="B49" s="8" t="s">
        <v>113</v>
      </c>
      <c r="C49" s="11" t="s">
        <v>1888</v>
      </c>
      <c r="D49" s="648">
        <v>107849.59496306107</v>
      </c>
    </row>
    <row r="50" spans="1:4" ht="30" customHeight="1" thickTop="1" thickBot="1">
      <c r="A50" s="10" t="s">
        <v>192</v>
      </c>
      <c r="B50" s="8" t="s">
        <v>113</v>
      </c>
      <c r="C50" s="11" t="s">
        <v>193</v>
      </c>
      <c r="D50" s="648">
        <v>26899.998105453978</v>
      </c>
    </row>
    <row r="51" spans="1:4" ht="30" customHeight="1" thickTop="1" thickBot="1">
      <c r="A51" s="10" t="s">
        <v>194</v>
      </c>
      <c r="B51" s="8" t="s">
        <v>113</v>
      </c>
      <c r="C51" s="11" t="s">
        <v>1887</v>
      </c>
      <c r="D51" s="648">
        <v>3602.454697670576</v>
      </c>
    </row>
    <row r="52" spans="1:4" ht="30" customHeight="1" thickTop="1" thickBot="1">
      <c r="A52" s="10" t="s">
        <v>224</v>
      </c>
      <c r="B52" s="8" t="s">
        <v>92</v>
      </c>
      <c r="C52" s="11" t="s">
        <v>1891</v>
      </c>
      <c r="D52" s="648">
        <v>158685.88045386027</v>
      </c>
    </row>
    <row r="53" spans="1:4" ht="30" customHeight="1" thickTop="1" thickBot="1">
      <c r="A53" s="10" t="s">
        <v>195</v>
      </c>
      <c r="B53" s="8" t="s">
        <v>113</v>
      </c>
      <c r="C53" s="11" t="s">
        <v>196</v>
      </c>
      <c r="D53" s="648">
        <v>18553.732106835527</v>
      </c>
    </row>
    <row r="54" spans="1:4" ht="30" customHeight="1" thickTop="1" thickBot="1">
      <c r="A54" s="10" t="s">
        <v>214</v>
      </c>
      <c r="B54" s="8" t="s">
        <v>113</v>
      </c>
      <c r="C54" s="11" t="s">
        <v>215</v>
      </c>
      <c r="D54" s="648">
        <v>16792.032259412441</v>
      </c>
    </row>
    <row r="55" spans="1:4" ht="30" customHeight="1" thickTop="1" thickBot="1">
      <c r="A55" s="10" t="s">
        <v>197</v>
      </c>
      <c r="B55" s="8" t="s">
        <v>113</v>
      </c>
      <c r="C55" s="11" t="s">
        <v>198</v>
      </c>
      <c r="D55" s="648">
        <v>138573.53807582296</v>
      </c>
    </row>
    <row r="56" spans="1:4" ht="30" customHeight="1" thickTop="1" thickBot="1">
      <c r="A56" s="10" t="s">
        <v>199</v>
      </c>
      <c r="B56" s="8" t="s">
        <v>113</v>
      </c>
      <c r="C56" s="11" t="s">
        <v>200</v>
      </c>
      <c r="D56" s="648">
        <v>24181.545308978246</v>
      </c>
    </row>
    <row r="57" spans="1:4" ht="30" customHeight="1" thickTop="1" thickBot="1">
      <c r="A57" s="10" t="s">
        <v>202</v>
      </c>
      <c r="B57" s="8" t="s">
        <v>113</v>
      </c>
      <c r="C57" s="11" t="s">
        <v>203</v>
      </c>
      <c r="D57" s="648">
        <v>74650.071697198859</v>
      </c>
    </row>
    <row r="58" spans="1:4" ht="30" customHeight="1" thickTop="1" thickBot="1">
      <c r="A58" s="10" t="s">
        <v>212</v>
      </c>
      <c r="B58" s="8" t="s">
        <v>113</v>
      </c>
      <c r="C58" s="11" t="s">
        <v>213</v>
      </c>
      <c r="D58" s="648">
        <v>24586.702198453302</v>
      </c>
    </row>
    <row r="59" spans="1:4" ht="30" customHeight="1" thickTop="1" thickBot="1">
      <c r="A59" s="10" t="s">
        <v>206</v>
      </c>
      <c r="B59" s="8" t="s">
        <v>113</v>
      </c>
      <c r="C59" s="11" t="s">
        <v>207</v>
      </c>
      <c r="D59" s="648">
        <v>9951.7299891665898</v>
      </c>
    </row>
    <row r="60" spans="1:4" ht="30" customHeight="1" thickTop="1" thickBot="1">
      <c r="A60" s="10" t="s">
        <v>204</v>
      </c>
      <c r="B60" s="8" t="s">
        <v>113</v>
      </c>
      <c r="C60" s="11" t="s">
        <v>205</v>
      </c>
      <c r="D60" s="648">
        <v>17553.277415919823</v>
      </c>
    </row>
    <row r="61" spans="1:4" ht="30" customHeight="1" thickTop="1" thickBot="1">
      <c r="A61" s="10" t="s">
        <v>208</v>
      </c>
      <c r="B61" s="8" t="s">
        <v>113</v>
      </c>
      <c r="C61" s="11" t="s">
        <v>209</v>
      </c>
      <c r="D61" s="648">
        <v>16588.431551707359</v>
      </c>
    </row>
    <row r="62" spans="1:4" ht="30" customHeight="1" thickTop="1" thickBot="1">
      <c r="A62" s="10" t="s">
        <v>210</v>
      </c>
      <c r="B62" s="8" t="s">
        <v>113</v>
      </c>
      <c r="C62" s="11" t="s">
        <v>211</v>
      </c>
      <c r="D62" s="648">
        <v>21452.869882826944</v>
      </c>
    </row>
    <row r="63" spans="1:4" ht="30" customHeight="1" thickTop="1" thickBot="1">
      <c r="A63" s="10" t="s">
        <v>217</v>
      </c>
      <c r="B63" s="8" t="s">
        <v>113</v>
      </c>
      <c r="C63" s="11" t="s">
        <v>218</v>
      </c>
      <c r="D63" s="648">
        <v>31404.259117671016</v>
      </c>
    </row>
    <row r="64" spans="1:4" ht="30" customHeight="1" thickTop="1" thickBot="1">
      <c r="A64" s="10" t="s">
        <v>219</v>
      </c>
      <c r="B64" s="8" t="s">
        <v>113</v>
      </c>
      <c r="C64" s="11" t="s">
        <v>220</v>
      </c>
      <c r="D64" s="648">
        <v>16872.79103384944</v>
      </c>
    </row>
    <row r="65" spans="1:4" ht="30" customHeight="1" thickTop="1" thickBot="1">
      <c r="A65" s="10" t="s">
        <v>216</v>
      </c>
      <c r="B65" s="8" t="s">
        <v>113</v>
      </c>
      <c r="C65" s="11" t="s">
        <v>1889</v>
      </c>
      <c r="D65" s="648">
        <v>24969.28411406148</v>
      </c>
    </row>
    <row r="66" spans="1:4" ht="30" customHeight="1" thickTop="1" thickBot="1">
      <c r="A66" s="10" t="s">
        <v>221</v>
      </c>
      <c r="B66" s="8" t="s">
        <v>113</v>
      </c>
      <c r="C66" s="11" t="s">
        <v>1890</v>
      </c>
      <c r="D66" s="648">
        <v>79210.591248063749</v>
      </c>
    </row>
    <row r="67" spans="1:4" ht="30" customHeight="1" thickTop="1" thickBot="1">
      <c r="A67" s="10" t="s">
        <v>222</v>
      </c>
      <c r="B67" s="8" t="s">
        <v>113</v>
      </c>
      <c r="C67" s="11" t="s">
        <v>223</v>
      </c>
      <c r="D67" s="648">
        <v>29916.866499875698</v>
      </c>
    </row>
    <row r="68" spans="1:4" ht="30" customHeight="1" thickTop="1" thickBot="1">
      <c r="A68" s="10" t="s">
        <v>225</v>
      </c>
      <c r="B68" s="8" t="s">
        <v>113</v>
      </c>
      <c r="C68" s="11" t="s">
        <v>226</v>
      </c>
      <c r="D68" s="648">
        <v>105031.55671582915</v>
      </c>
    </row>
    <row r="69" spans="1:4" ht="30" customHeight="1" thickTop="1" thickBot="1">
      <c r="A69" s="10" t="s">
        <v>227</v>
      </c>
      <c r="B69" s="8" t="s">
        <v>113</v>
      </c>
      <c r="C69" s="11" t="s">
        <v>1892</v>
      </c>
      <c r="D69" s="648">
        <v>24381.994039200032</v>
      </c>
    </row>
    <row r="70" spans="1:4" ht="30" customHeight="1" thickTop="1" thickBot="1">
      <c r="A70" s="10" t="s">
        <v>232</v>
      </c>
      <c r="B70" s="8" t="s">
        <v>233</v>
      </c>
      <c r="C70" s="11" t="s">
        <v>1895</v>
      </c>
      <c r="D70" s="648">
        <v>1556.9064995891847</v>
      </c>
    </row>
    <row r="71" spans="1:4" ht="30" customHeight="1" thickTop="1" thickBot="1">
      <c r="A71" s="10" t="s">
        <v>228</v>
      </c>
      <c r="B71" s="8" t="s">
        <v>113</v>
      </c>
      <c r="C71" s="11" t="s">
        <v>1893</v>
      </c>
      <c r="D71" s="648">
        <v>3829.652642210101</v>
      </c>
    </row>
    <row r="72" spans="1:4" ht="30" customHeight="1" thickTop="1" thickBot="1">
      <c r="A72" s="10" t="s">
        <v>229</v>
      </c>
      <c r="B72" s="8" t="s">
        <v>113</v>
      </c>
      <c r="C72" s="11" t="s">
        <v>1894</v>
      </c>
      <c r="D72" s="648">
        <v>16065.544043801992</v>
      </c>
    </row>
    <row r="73" spans="1:4" ht="30" customHeight="1" thickTop="1" thickBot="1">
      <c r="A73" s="10" t="s">
        <v>230</v>
      </c>
      <c r="B73" s="8" t="s">
        <v>113</v>
      </c>
      <c r="C73" s="11" t="s">
        <v>231</v>
      </c>
      <c r="D73" s="648">
        <v>8503.864872783477</v>
      </c>
    </row>
    <row r="74" spans="1:4" ht="30" customHeight="1" thickTop="1" thickBot="1">
      <c r="A74" s="10" t="s">
        <v>234</v>
      </c>
      <c r="B74" s="8" t="s">
        <v>113</v>
      </c>
      <c r="C74" s="11" t="s">
        <v>235</v>
      </c>
      <c r="D74" s="648">
        <v>18488.648031234407</v>
      </c>
    </row>
    <row r="75" spans="1:4" ht="30" customHeight="1" thickTop="1" thickBot="1">
      <c r="A75" s="10" t="s">
        <v>236</v>
      </c>
      <c r="B75" s="8" t="s">
        <v>113</v>
      </c>
      <c r="C75" s="11" t="s">
        <v>237</v>
      </c>
      <c r="D75" s="648">
        <v>414799.89604802261</v>
      </c>
    </row>
    <row r="76" spans="1:4" ht="30" customHeight="1" thickTop="1" thickBot="1">
      <c r="A76" s="10" t="s">
        <v>238</v>
      </c>
      <c r="B76" s="8" t="s">
        <v>113</v>
      </c>
      <c r="C76" s="11" t="s">
        <v>239</v>
      </c>
      <c r="D76" s="648">
        <v>614113.23286717478</v>
      </c>
    </row>
    <row r="77" spans="1:4" ht="30" customHeight="1" thickTop="1" thickBot="1">
      <c r="A77" s="10" t="s">
        <v>240</v>
      </c>
      <c r="B77" s="8" t="s">
        <v>113</v>
      </c>
      <c r="C77" s="11" t="s">
        <v>1896</v>
      </c>
      <c r="D77" s="648">
        <v>169020.61830153817</v>
      </c>
    </row>
    <row r="78" spans="1:4" ht="30" customHeight="1" thickTop="1" thickBot="1">
      <c r="A78" s="10" t="s">
        <v>241</v>
      </c>
      <c r="B78" s="8" t="s">
        <v>113</v>
      </c>
      <c r="C78" s="11" t="s">
        <v>1897</v>
      </c>
      <c r="D78" s="648">
        <v>172714.05440332132</v>
      </c>
    </row>
    <row r="79" spans="1:4" ht="30" customHeight="1" thickTop="1" thickBot="1">
      <c r="A79" s="10" t="s">
        <v>246</v>
      </c>
      <c r="B79" s="8" t="s">
        <v>113</v>
      </c>
      <c r="C79" s="11" t="s">
        <v>1902</v>
      </c>
      <c r="D79" s="648">
        <v>139192.00717119491</v>
      </c>
    </row>
    <row r="80" spans="1:4" ht="30" customHeight="1" thickTop="1" thickBot="1">
      <c r="A80" s="10" t="s">
        <v>243</v>
      </c>
      <c r="B80" s="8" t="s">
        <v>113</v>
      </c>
      <c r="C80" s="11" t="s">
        <v>1899</v>
      </c>
      <c r="D80" s="648">
        <v>168948.20800800287</v>
      </c>
    </row>
    <row r="81" spans="1:4" ht="30" customHeight="1" thickTop="1" thickBot="1">
      <c r="A81" s="10" t="s">
        <v>244</v>
      </c>
      <c r="B81" s="8" t="s">
        <v>113</v>
      </c>
      <c r="C81" s="11" t="s">
        <v>1900</v>
      </c>
      <c r="D81" s="648">
        <v>300318.02932861343</v>
      </c>
    </row>
    <row r="82" spans="1:4" ht="30" customHeight="1" thickTop="1" thickBot="1">
      <c r="A82" s="10" t="s">
        <v>245</v>
      </c>
      <c r="B82" s="8" t="s">
        <v>113</v>
      </c>
      <c r="C82" s="11" t="s">
        <v>1901</v>
      </c>
      <c r="D82" s="648">
        <v>197632.22536900497</v>
      </c>
    </row>
    <row r="83" spans="1:4" ht="30" customHeight="1" thickTop="1" thickBot="1">
      <c r="A83" s="10" t="s">
        <v>247</v>
      </c>
      <c r="B83" s="8" t="s">
        <v>113</v>
      </c>
      <c r="C83" s="11" t="s">
        <v>1903</v>
      </c>
      <c r="D83" s="648">
        <v>127958.52979787318</v>
      </c>
    </row>
    <row r="84" spans="1:4" ht="30" customHeight="1" thickTop="1" thickBot="1">
      <c r="A84" s="10" t="s">
        <v>242</v>
      </c>
      <c r="B84" s="8" t="s">
        <v>113</v>
      </c>
      <c r="C84" s="11" t="s">
        <v>1898</v>
      </c>
      <c r="D84" s="648">
        <v>155630.59200957452</v>
      </c>
    </row>
    <row r="85" spans="1:4" ht="30" customHeight="1" thickTop="1" thickBot="1">
      <c r="A85" s="10" t="s">
        <v>248</v>
      </c>
      <c r="B85" s="8" t="s">
        <v>113</v>
      </c>
      <c r="C85" s="11" t="s">
        <v>1904</v>
      </c>
      <c r="D85" s="648">
        <v>283361.497920005</v>
      </c>
    </row>
    <row r="86" spans="1:4" ht="30" customHeight="1" thickTop="1" thickBot="1">
      <c r="A86" s="10" t="s">
        <v>249</v>
      </c>
      <c r="B86" s="8" t="s">
        <v>113</v>
      </c>
      <c r="C86" s="11" t="s">
        <v>250</v>
      </c>
      <c r="D86" s="648">
        <v>10996.823496332278</v>
      </c>
    </row>
    <row r="87" spans="1:4" ht="30" customHeight="1" thickTop="1" thickBot="1">
      <c r="A87" s="10" t="s">
        <v>255</v>
      </c>
      <c r="B87" s="8" t="s">
        <v>113</v>
      </c>
      <c r="C87" s="11" t="s">
        <v>256</v>
      </c>
      <c r="D87" s="648">
        <v>1540970.2718107791</v>
      </c>
    </row>
    <row r="88" spans="1:4" ht="30" customHeight="1" thickTop="1" thickBot="1">
      <c r="A88" s="10" t="s">
        <v>253</v>
      </c>
      <c r="B88" s="8" t="s">
        <v>113</v>
      </c>
      <c r="C88" s="11" t="s">
        <v>254</v>
      </c>
      <c r="D88" s="648">
        <v>19467.294445508895</v>
      </c>
    </row>
    <row r="89" spans="1:4" ht="30" customHeight="1" thickTop="1" thickBot="1">
      <c r="A89" s="10" t="s">
        <v>251</v>
      </c>
      <c r="B89" s="8" t="s">
        <v>113</v>
      </c>
      <c r="C89" s="11" t="s">
        <v>252</v>
      </c>
      <c r="D89" s="648">
        <v>25676.00857896583</v>
      </c>
    </row>
    <row r="90" spans="1:4" ht="30" customHeight="1" thickTop="1" thickBot="1">
      <c r="A90" s="10" t="s">
        <v>257</v>
      </c>
      <c r="B90" s="8" t="s">
        <v>113</v>
      </c>
      <c r="C90" s="11" t="s">
        <v>258</v>
      </c>
      <c r="D90" s="648">
        <v>11118.132035149032</v>
      </c>
    </row>
    <row r="91" spans="1:4" ht="30" customHeight="1" thickTop="1" thickBot="1">
      <c r="A91" s="10" t="s">
        <v>259</v>
      </c>
      <c r="B91" s="8" t="s">
        <v>113</v>
      </c>
      <c r="C91" s="11" t="s">
        <v>260</v>
      </c>
      <c r="D91" s="648">
        <v>73574.139923845185</v>
      </c>
    </row>
    <row r="92" spans="1:4" ht="30" customHeight="1" thickTop="1" thickBot="1">
      <c r="A92" s="10" t="s">
        <v>261</v>
      </c>
      <c r="B92" s="8" t="s">
        <v>113</v>
      </c>
      <c r="C92" s="11" t="s">
        <v>262</v>
      </c>
      <c r="D92" s="648">
        <v>13395.393172543327</v>
      </c>
    </row>
    <row r="93" spans="1:4" ht="30" customHeight="1" thickTop="1" thickBot="1">
      <c r="A93" s="10" t="s">
        <v>263</v>
      </c>
      <c r="B93" s="8" t="s">
        <v>113</v>
      </c>
      <c r="C93" s="11" t="s">
        <v>264</v>
      </c>
      <c r="D93" s="648">
        <v>15873.869737385072</v>
      </c>
    </row>
    <row r="94" spans="1:4" ht="30" customHeight="1" thickTop="1" thickBot="1">
      <c r="A94" s="10" t="s">
        <v>265</v>
      </c>
      <c r="B94" s="8" t="s">
        <v>113</v>
      </c>
      <c r="C94" s="11" t="s">
        <v>266</v>
      </c>
      <c r="D94" s="648">
        <v>33980.021041591928</v>
      </c>
    </row>
    <row r="95" spans="1:4" ht="30" customHeight="1" thickTop="1" thickBot="1">
      <c r="A95" s="10" t="s">
        <v>267</v>
      </c>
      <c r="B95" s="8" t="s">
        <v>113</v>
      </c>
      <c r="C95" s="11" t="s">
        <v>268</v>
      </c>
      <c r="D95" s="648">
        <v>105838.88889445722</v>
      </c>
    </row>
    <row r="96" spans="1:4" ht="30" customHeight="1" thickTop="1" thickBot="1">
      <c r="A96" s="10" t="s">
        <v>269</v>
      </c>
      <c r="B96" s="8" t="s">
        <v>113</v>
      </c>
      <c r="C96" s="11" t="s">
        <v>270</v>
      </c>
      <c r="D96" s="648">
        <v>205229.17261240419</v>
      </c>
    </row>
    <row r="97" spans="1:4" ht="30" customHeight="1" thickTop="1" thickBot="1">
      <c r="A97" s="10" t="s">
        <v>271</v>
      </c>
      <c r="B97" s="8" t="s">
        <v>113</v>
      </c>
      <c r="C97" s="11" t="s">
        <v>272</v>
      </c>
      <c r="D97" s="648">
        <v>129489.53896895092</v>
      </c>
    </row>
    <row r="98" spans="1:4" ht="30" customHeight="1" thickTop="1" thickBot="1">
      <c r="A98" s="10" t="s">
        <v>273</v>
      </c>
      <c r="B98" s="8" t="s">
        <v>113</v>
      </c>
      <c r="C98" s="11" t="s">
        <v>274</v>
      </c>
      <c r="D98" s="648">
        <v>10043.733656246712</v>
      </c>
    </row>
    <row r="99" spans="1:4" ht="30" customHeight="1" thickTop="1" thickBot="1">
      <c r="A99" s="10" t="s">
        <v>275</v>
      </c>
      <c r="B99" s="8" t="s">
        <v>113</v>
      </c>
      <c r="C99" s="11" t="s">
        <v>276</v>
      </c>
      <c r="D99" s="648">
        <v>18428.675270471067</v>
      </c>
    </row>
    <row r="100" spans="1:4" ht="30" customHeight="1" thickTop="1" thickBot="1">
      <c r="A100" s="10" t="s">
        <v>277</v>
      </c>
      <c r="B100" s="8" t="s">
        <v>113</v>
      </c>
      <c r="C100" s="11" t="s">
        <v>278</v>
      </c>
      <c r="D100" s="648">
        <v>284631.48928003322</v>
      </c>
    </row>
    <row r="101" spans="1:4" ht="30" customHeight="1" thickTop="1" thickBot="1">
      <c r="A101" s="10" t="s">
        <v>279</v>
      </c>
      <c r="B101" s="8" t="s">
        <v>113</v>
      </c>
      <c r="C101" s="11" t="s">
        <v>1905</v>
      </c>
      <c r="D101" s="648">
        <v>247551.71135506686</v>
      </c>
    </row>
    <row r="102" spans="1:4" ht="30" customHeight="1" thickTop="1" thickBot="1">
      <c r="A102" s="10" t="s">
        <v>280</v>
      </c>
      <c r="B102" s="8" t="s">
        <v>113</v>
      </c>
      <c r="C102" s="11" t="s">
        <v>281</v>
      </c>
      <c r="D102" s="648">
        <v>636377.09803759702</v>
      </c>
    </row>
    <row r="103" spans="1:4" ht="30" customHeight="1" thickTop="1" thickBot="1">
      <c r="A103" s="10" t="s">
        <v>282</v>
      </c>
      <c r="B103" s="8" t="s">
        <v>113</v>
      </c>
      <c r="C103" s="11" t="s">
        <v>283</v>
      </c>
      <c r="D103" s="648">
        <v>459901.03072508558</v>
      </c>
    </row>
    <row r="104" spans="1:4" ht="30" customHeight="1" thickTop="1" thickBot="1">
      <c r="A104" s="10" t="s">
        <v>284</v>
      </c>
      <c r="B104" s="8" t="s">
        <v>113</v>
      </c>
      <c r="C104" s="11" t="s">
        <v>285</v>
      </c>
      <c r="D104" s="648">
        <v>604805.86930189165</v>
      </c>
    </row>
    <row r="105" spans="1:4" ht="30" customHeight="1" thickTop="1" thickBot="1">
      <c r="A105" s="10" t="s">
        <v>286</v>
      </c>
      <c r="B105" s="8" t="s">
        <v>113</v>
      </c>
      <c r="C105" s="11" t="s">
        <v>287</v>
      </c>
      <c r="D105" s="648">
        <v>400093.79137391003</v>
      </c>
    </row>
    <row r="106" spans="1:4" ht="30" customHeight="1" thickTop="1" thickBot="1">
      <c r="A106" s="10" t="s">
        <v>288</v>
      </c>
      <c r="B106" s="8" t="s">
        <v>113</v>
      </c>
      <c r="C106" s="11" t="s">
        <v>289</v>
      </c>
      <c r="D106" s="648">
        <v>18268.691116048405</v>
      </c>
    </row>
    <row r="107" spans="1:4" ht="30" customHeight="1" thickTop="1" thickBot="1">
      <c r="A107" s="10" t="s">
        <v>290</v>
      </c>
      <c r="B107" s="8" t="s">
        <v>113</v>
      </c>
      <c r="C107" s="11" t="s">
        <v>291</v>
      </c>
      <c r="D107" s="648">
        <v>519297.83149478701</v>
      </c>
    </row>
    <row r="108" spans="1:4" ht="30" customHeight="1" thickTop="1" thickBot="1">
      <c r="A108" s="10" t="s">
        <v>292</v>
      </c>
      <c r="B108" s="8" t="s">
        <v>113</v>
      </c>
      <c r="C108" s="11" t="s">
        <v>293</v>
      </c>
      <c r="D108" s="648">
        <v>18609.615815728637</v>
      </c>
    </row>
    <row r="109" spans="1:4" ht="30" customHeight="1" thickTop="1" thickBot="1">
      <c r="A109" s="10" t="s">
        <v>294</v>
      </c>
      <c r="B109" s="8" t="s">
        <v>113</v>
      </c>
      <c r="C109" s="11" t="s">
        <v>1906</v>
      </c>
      <c r="D109" s="648">
        <v>851221.33536851895</v>
      </c>
    </row>
    <row r="110" spans="1:4" ht="30" customHeight="1" thickTop="1" thickBot="1">
      <c r="A110" s="10" t="s">
        <v>295</v>
      </c>
      <c r="B110" s="8" t="s">
        <v>113</v>
      </c>
      <c r="C110" s="11" t="s">
        <v>296</v>
      </c>
      <c r="D110" s="648">
        <v>6126.5923417298636</v>
      </c>
    </row>
    <row r="111" spans="1:4" ht="30" customHeight="1" thickTop="1" thickBot="1">
      <c r="A111" s="10" t="s">
        <v>297</v>
      </c>
      <c r="B111" s="8" t="s">
        <v>113</v>
      </c>
      <c r="C111" s="11" t="s">
        <v>298</v>
      </c>
      <c r="D111" s="648">
        <v>200237.80329614627</v>
      </c>
    </row>
    <row r="112" spans="1:4" ht="30" customHeight="1" thickTop="1" thickBot="1">
      <c r="A112" s="10" t="s">
        <v>299</v>
      </c>
      <c r="B112" s="8" t="s">
        <v>113</v>
      </c>
      <c r="C112" s="11" t="s">
        <v>300</v>
      </c>
      <c r="D112" s="648">
        <v>616581.82755666366</v>
      </c>
    </row>
    <row r="113" spans="1:4" ht="30" customHeight="1" thickTop="1" thickBot="1">
      <c r="A113" s="10" t="s">
        <v>301</v>
      </c>
      <c r="B113" s="8" t="s">
        <v>113</v>
      </c>
      <c r="C113" s="11" t="s">
        <v>302</v>
      </c>
      <c r="D113" s="648">
        <v>11127.332401857044</v>
      </c>
    </row>
    <row r="114" spans="1:4" ht="30" customHeight="1" thickTop="1" thickBot="1">
      <c r="A114" s="10" t="s">
        <v>305</v>
      </c>
      <c r="B114" s="8" t="s">
        <v>113</v>
      </c>
      <c r="C114" s="11" t="s">
        <v>306</v>
      </c>
      <c r="D114" s="648">
        <v>115050.58568369324</v>
      </c>
    </row>
    <row r="115" spans="1:4" ht="30" customHeight="1" thickTop="1" thickBot="1">
      <c r="A115" s="10" t="s">
        <v>303</v>
      </c>
      <c r="B115" s="8" t="s">
        <v>113</v>
      </c>
      <c r="C115" s="11" t="s">
        <v>304</v>
      </c>
      <c r="D115" s="648">
        <v>124124.19178372844</v>
      </c>
    </row>
    <row r="116" spans="1:4" ht="30" customHeight="1" thickTop="1" thickBot="1">
      <c r="A116" s="10" t="s">
        <v>309</v>
      </c>
      <c r="B116" s="8" t="s">
        <v>113</v>
      </c>
      <c r="C116" s="11" t="s">
        <v>1907</v>
      </c>
      <c r="D116" s="648">
        <v>121601.0764026367</v>
      </c>
    </row>
    <row r="117" spans="1:4" ht="30" customHeight="1" thickTop="1" thickBot="1">
      <c r="A117" s="10" t="s">
        <v>310</v>
      </c>
      <c r="B117" s="8" t="s">
        <v>113</v>
      </c>
      <c r="C117" s="11" t="s">
        <v>311</v>
      </c>
      <c r="D117" s="648">
        <v>220140.24101151188</v>
      </c>
    </row>
    <row r="118" spans="1:4" ht="30" customHeight="1" thickTop="1" thickBot="1">
      <c r="A118" s="10" t="s">
        <v>313</v>
      </c>
      <c r="B118" s="8" t="s">
        <v>113</v>
      </c>
      <c r="C118" s="11" t="s">
        <v>1909</v>
      </c>
      <c r="D118" s="648">
        <v>288678.20242568798</v>
      </c>
    </row>
    <row r="119" spans="1:4" ht="30" customHeight="1" thickTop="1" thickBot="1">
      <c r="A119" s="10" t="s">
        <v>318</v>
      </c>
      <c r="B119" s="8" t="s">
        <v>113</v>
      </c>
      <c r="C119" s="11" t="s">
        <v>319</v>
      </c>
      <c r="D119" s="648">
        <v>222240.99140984134</v>
      </c>
    </row>
    <row r="120" spans="1:4" ht="30" customHeight="1" thickTop="1" thickBot="1">
      <c r="A120" s="10" t="s">
        <v>314</v>
      </c>
      <c r="B120" s="8" t="s">
        <v>113</v>
      </c>
      <c r="C120" s="11" t="s">
        <v>315</v>
      </c>
      <c r="D120" s="648">
        <v>208566.69082431626</v>
      </c>
    </row>
    <row r="121" spans="1:4" ht="30" customHeight="1" thickTop="1" thickBot="1">
      <c r="A121" s="10" t="s">
        <v>1648</v>
      </c>
      <c r="B121" s="8" t="s">
        <v>113</v>
      </c>
      <c r="C121" s="11" t="s">
        <v>1649</v>
      </c>
      <c r="D121" s="648">
        <v>110223.45995088949</v>
      </c>
    </row>
    <row r="122" spans="1:4" ht="30" customHeight="1" thickTop="1" thickBot="1">
      <c r="A122" s="10" t="s">
        <v>322</v>
      </c>
      <c r="B122" s="8" t="s">
        <v>113</v>
      </c>
      <c r="C122" s="11" t="s">
        <v>323</v>
      </c>
      <c r="D122" s="648">
        <v>126752.60025047853</v>
      </c>
    </row>
    <row r="123" spans="1:4" ht="30" customHeight="1" thickTop="1" thickBot="1">
      <c r="A123" s="10" t="s">
        <v>320</v>
      </c>
      <c r="B123" s="8" t="s">
        <v>113</v>
      </c>
      <c r="C123" s="11" t="s">
        <v>321</v>
      </c>
      <c r="D123" s="648">
        <v>145447.74540115942</v>
      </c>
    </row>
    <row r="124" spans="1:4" ht="30" customHeight="1" thickTop="1" thickBot="1">
      <c r="A124" s="10" t="s">
        <v>312</v>
      </c>
      <c r="B124" s="8" t="s">
        <v>113</v>
      </c>
      <c r="C124" s="11" t="s">
        <v>1908</v>
      </c>
      <c r="D124" s="648">
        <v>224452.99809447327</v>
      </c>
    </row>
    <row r="125" spans="1:4" ht="30" customHeight="1" thickTop="1" thickBot="1">
      <c r="A125" s="10" t="s">
        <v>316</v>
      </c>
      <c r="B125" s="8" t="s">
        <v>113</v>
      </c>
      <c r="C125" s="11" t="s">
        <v>317</v>
      </c>
      <c r="D125" s="648">
        <v>156050.06058059534</v>
      </c>
    </row>
    <row r="126" spans="1:4" ht="30" customHeight="1" thickTop="1" thickBot="1">
      <c r="A126" s="10" t="s">
        <v>307</v>
      </c>
      <c r="B126" s="8" t="s">
        <v>113</v>
      </c>
      <c r="C126" s="11" t="s">
        <v>308</v>
      </c>
      <c r="D126" s="648">
        <v>132258.84934806262</v>
      </c>
    </row>
    <row r="127" spans="1:4" ht="30" customHeight="1" thickTop="1" thickBot="1">
      <c r="A127" s="10" t="s">
        <v>324</v>
      </c>
      <c r="B127" s="8" t="s">
        <v>113</v>
      </c>
      <c r="C127" s="11" t="s">
        <v>325</v>
      </c>
      <c r="D127" s="648">
        <v>7540.041271538561</v>
      </c>
    </row>
    <row r="128" spans="1:4" ht="30" customHeight="1" thickTop="1" thickBot="1">
      <c r="A128" s="10" t="s">
        <v>326</v>
      </c>
      <c r="B128" s="8" t="s">
        <v>113</v>
      </c>
      <c r="C128" s="11" t="s">
        <v>327</v>
      </c>
      <c r="D128" s="648">
        <v>112128.70255667368</v>
      </c>
    </row>
    <row r="129" spans="1:4" ht="30" customHeight="1" thickTop="1" thickBot="1">
      <c r="A129" s="10" t="s">
        <v>328</v>
      </c>
      <c r="B129" s="8" t="s">
        <v>113</v>
      </c>
      <c r="C129" s="11" t="s">
        <v>329</v>
      </c>
      <c r="D129" s="648">
        <v>7529.9890190242522</v>
      </c>
    </row>
    <row r="130" spans="1:4" ht="30" customHeight="1" thickTop="1" thickBot="1">
      <c r="A130" s="10" t="s">
        <v>330</v>
      </c>
      <c r="B130" s="8" t="s">
        <v>113</v>
      </c>
      <c r="C130" s="11" t="s">
        <v>331</v>
      </c>
      <c r="D130" s="648">
        <v>5223.0822555708091</v>
      </c>
    </row>
    <row r="131" spans="1:4" ht="30" customHeight="1" thickTop="1" thickBot="1">
      <c r="A131" s="10" t="s">
        <v>332</v>
      </c>
      <c r="B131" s="8" t="s">
        <v>113</v>
      </c>
      <c r="C131" s="11" t="s">
        <v>333</v>
      </c>
      <c r="D131" s="648">
        <v>5049.6383054086509</v>
      </c>
    </row>
    <row r="132" spans="1:4" ht="30" customHeight="1" thickTop="1" thickBot="1">
      <c r="A132" s="10" t="s">
        <v>334</v>
      </c>
      <c r="B132" s="8" t="s">
        <v>113</v>
      </c>
      <c r="C132" s="11" t="s">
        <v>1676</v>
      </c>
      <c r="D132" s="648">
        <v>7453.489673618742</v>
      </c>
    </row>
    <row r="133" spans="1:4" ht="30" customHeight="1" thickTop="1" thickBot="1">
      <c r="A133" s="10" t="s">
        <v>335</v>
      </c>
      <c r="B133" s="8" t="s">
        <v>92</v>
      </c>
      <c r="C133" s="11" t="s">
        <v>1910</v>
      </c>
      <c r="D133" s="648">
        <v>294560.47391817172</v>
      </c>
    </row>
    <row r="134" spans="1:4" ht="30" customHeight="1" thickTop="1" thickBot="1">
      <c r="A134" s="10" t="s">
        <v>336</v>
      </c>
      <c r="B134" s="8" t="s">
        <v>113</v>
      </c>
      <c r="C134" s="11" t="s">
        <v>337</v>
      </c>
      <c r="D134" s="648">
        <v>62283.415824340293</v>
      </c>
    </row>
    <row r="135" spans="1:4" ht="30" customHeight="1" thickTop="1" thickBot="1">
      <c r="A135" s="10" t="s">
        <v>338</v>
      </c>
      <c r="B135" s="8" t="s">
        <v>339</v>
      </c>
      <c r="C135" s="11" t="s">
        <v>340</v>
      </c>
      <c r="D135" s="648">
        <v>1437.1313552237661</v>
      </c>
    </row>
    <row r="136" spans="1:4" ht="30" customHeight="1" thickTop="1" thickBot="1">
      <c r="A136" s="10" t="s">
        <v>352</v>
      </c>
      <c r="B136" s="8" t="s">
        <v>339</v>
      </c>
      <c r="C136" s="11" t="s">
        <v>353</v>
      </c>
      <c r="D136" s="648">
        <v>1585.8706170032976</v>
      </c>
    </row>
    <row r="137" spans="1:4" ht="30" customHeight="1" thickTop="1" thickBot="1">
      <c r="A137" s="10" t="s">
        <v>343</v>
      </c>
      <c r="B137" s="8" t="s">
        <v>344</v>
      </c>
      <c r="C137" s="11" t="s">
        <v>345</v>
      </c>
      <c r="D137" s="648">
        <v>1484.4962060539031</v>
      </c>
    </row>
    <row r="138" spans="1:4" ht="30" customHeight="1" thickTop="1" thickBot="1">
      <c r="A138" s="10" t="s">
        <v>346</v>
      </c>
      <c r="B138" s="8" t="s">
        <v>344</v>
      </c>
      <c r="C138" s="11" t="s">
        <v>347</v>
      </c>
      <c r="D138" s="648">
        <v>1495.4003443745105</v>
      </c>
    </row>
    <row r="139" spans="1:4" ht="30" customHeight="1" thickTop="1" thickBot="1">
      <c r="A139" s="10" t="s">
        <v>350</v>
      </c>
      <c r="B139" s="8" t="s">
        <v>339</v>
      </c>
      <c r="C139" s="11" t="s">
        <v>351</v>
      </c>
      <c r="D139" s="648">
        <v>1799.1828229001742</v>
      </c>
    </row>
    <row r="140" spans="1:4" ht="30" customHeight="1" thickTop="1" thickBot="1">
      <c r="A140" s="10" t="s">
        <v>348</v>
      </c>
      <c r="B140" s="8" t="s">
        <v>339</v>
      </c>
      <c r="C140" s="11" t="s">
        <v>349</v>
      </c>
      <c r="D140" s="648">
        <v>1488.5852579241309</v>
      </c>
    </row>
    <row r="141" spans="1:4" ht="30" customHeight="1" thickTop="1" thickBot="1">
      <c r="A141" s="10" t="s">
        <v>356</v>
      </c>
      <c r="B141" s="8" t="s">
        <v>113</v>
      </c>
      <c r="C141" s="11" t="s">
        <v>357</v>
      </c>
      <c r="D141" s="648">
        <v>52831.913180631556</v>
      </c>
    </row>
    <row r="142" spans="1:4" ht="30" customHeight="1" thickTop="1" thickBot="1">
      <c r="A142" s="10" t="s">
        <v>341</v>
      </c>
      <c r="B142" s="8" t="s">
        <v>339</v>
      </c>
      <c r="C142" s="11" t="s">
        <v>342</v>
      </c>
      <c r="D142" s="648">
        <v>1510.7342888878643</v>
      </c>
    </row>
    <row r="143" spans="1:4" ht="30" customHeight="1" thickTop="1" thickBot="1">
      <c r="A143" s="10" t="s">
        <v>354</v>
      </c>
      <c r="B143" s="8" t="s">
        <v>113</v>
      </c>
      <c r="C143" s="11" t="s">
        <v>355</v>
      </c>
      <c r="D143" s="648">
        <v>40643.897761353583</v>
      </c>
    </row>
    <row r="144" spans="1:4" ht="30" customHeight="1" thickTop="1" thickBot="1">
      <c r="A144" s="10" t="s">
        <v>359</v>
      </c>
      <c r="B144" s="8" t="s">
        <v>113</v>
      </c>
      <c r="C144" s="11" t="s">
        <v>360</v>
      </c>
      <c r="D144" s="648">
        <v>161487.0513621275</v>
      </c>
    </row>
    <row r="145" spans="1:4" ht="68.25" customHeight="1" thickTop="1" thickBot="1">
      <c r="A145" s="10" t="s">
        <v>358</v>
      </c>
      <c r="B145" s="8" t="s">
        <v>113</v>
      </c>
      <c r="C145" s="11" t="s">
        <v>2197</v>
      </c>
      <c r="D145" s="648">
        <v>216809.11194314706</v>
      </c>
    </row>
    <row r="146" spans="1:4" ht="30" customHeight="1" thickTop="1" thickBot="1">
      <c r="A146" s="10" t="s">
        <v>361</v>
      </c>
      <c r="B146" s="8" t="s">
        <v>113</v>
      </c>
      <c r="C146" s="11" t="s">
        <v>1911</v>
      </c>
      <c r="D146" s="648">
        <v>123461.76538075156</v>
      </c>
    </row>
    <row r="147" spans="1:4" ht="30" customHeight="1" thickTop="1" thickBot="1">
      <c r="A147" s="10" t="s">
        <v>362</v>
      </c>
      <c r="B147" s="8" t="s">
        <v>113</v>
      </c>
      <c r="C147" s="11" t="s">
        <v>1912</v>
      </c>
      <c r="D147" s="648">
        <v>123109.25503410568</v>
      </c>
    </row>
    <row r="148" spans="1:4" ht="30" customHeight="1" thickTop="1" thickBot="1">
      <c r="A148" s="10" t="s">
        <v>367</v>
      </c>
      <c r="B148" s="8" t="s">
        <v>113</v>
      </c>
      <c r="C148" s="11" t="s">
        <v>368</v>
      </c>
      <c r="D148" s="648">
        <v>20869.873312429234</v>
      </c>
    </row>
    <row r="149" spans="1:4" ht="30" customHeight="1" thickTop="1" thickBot="1">
      <c r="A149" s="10" t="s">
        <v>363</v>
      </c>
      <c r="B149" s="8" t="s">
        <v>113</v>
      </c>
      <c r="C149" s="11" t="s">
        <v>364</v>
      </c>
      <c r="D149" s="648">
        <v>10637.327686074763</v>
      </c>
    </row>
    <row r="150" spans="1:4" ht="30" customHeight="1" thickTop="1" thickBot="1">
      <c r="A150" s="10" t="s">
        <v>158</v>
      </c>
      <c r="B150" s="8" t="s">
        <v>113</v>
      </c>
      <c r="C150" s="11" t="s">
        <v>159</v>
      </c>
      <c r="D150" s="648">
        <v>74867.558143546587</v>
      </c>
    </row>
    <row r="151" spans="1:4" ht="30" customHeight="1" thickTop="1" thickBot="1">
      <c r="A151" s="10" t="s">
        <v>369</v>
      </c>
      <c r="B151" s="8" t="s">
        <v>113</v>
      </c>
      <c r="C151" s="11" t="s">
        <v>370</v>
      </c>
      <c r="D151" s="648">
        <v>134248.34346008961</v>
      </c>
    </row>
    <row r="152" spans="1:4" ht="30" customHeight="1" thickTop="1" thickBot="1">
      <c r="A152" s="10" t="s">
        <v>371</v>
      </c>
      <c r="B152" s="8" t="s">
        <v>113</v>
      </c>
      <c r="C152" s="11" t="s">
        <v>372</v>
      </c>
      <c r="D152" s="648">
        <v>136722.56059589991</v>
      </c>
    </row>
    <row r="153" spans="1:4" ht="30" customHeight="1" thickTop="1" thickBot="1">
      <c r="A153" s="10" t="s">
        <v>365</v>
      </c>
      <c r="B153" s="8" t="s">
        <v>113</v>
      </c>
      <c r="C153" s="11" t="s">
        <v>366</v>
      </c>
      <c r="D153" s="648">
        <v>133777.42098636844</v>
      </c>
    </row>
    <row r="154" spans="1:4" ht="30" customHeight="1" thickTop="1" thickBot="1">
      <c r="A154" s="10" t="s">
        <v>373</v>
      </c>
      <c r="B154" s="8" t="s">
        <v>113</v>
      </c>
      <c r="C154" s="11" t="s">
        <v>374</v>
      </c>
      <c r="D154" s="648">
        <v>84290.096669841179</v>
      </c>
    </row>
    <row r="155" spans="1:4" ht="16.5" thickTop="1" thickBot="1">
      <c r="D155" s="645"/>
    </row>
    <row r="156"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5703125" style="183" customWidth="1"/>
  </cols>
  <sheetData>
    <row r="1" spans="1:4" ht="81.75" customHeight="1" thickTop="1" thickBot="1">
      <c r="A1" s="691" t="s">
        <v>1850</v>
      </c>
      <c r="B1" s="692"/>
      <c r="C1" s="692"/>
      <c r="D1" s="693"/>
    </row>
    <row r="2" spans="1:4" ht="48.75" customHeight="1" thickTop="1" thickBot="1">
      <c r="A2" s="690" t="s">
        <v>375</v>
      </c>
      <c r="B2" s="690"/>
      <c r="C2" s="690"/>
      <c r="D2" s="690"/>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7" t="s">
        <v>742</v>
      </c>
      <c r="B6" s="667" t="s">
        <v>377</v>
      </c>
      <c r="C6" s="668" t="s">
        <v>2239</v>
      </c>
      <c r="D6" s="647">
        <v>4806.5877608021028</v>
      </c>
    </row>
    <row r="7" spans="1:4" ht="16.5" thickTop="1" thickBot="1">
      <c r="A7" s="667" t="s">
        <v>747</v>
      </c>
      <c r="B7" s="667" t="s">
        <v>377</v>
      </c>
      <c r="C7" s="668" t="s">
        <v>748</v>
      </c>
      <c r="D7" s="647">
        <v>3658.621423039835</v>
      </c>
    </row>
    <row r="8" spans="1:4" ht="16.5" thickTop="1" thickBot="1">
      <c r="A8" s="667" t="s">
        <v>743</v>
      </c>
      <c r="B8" s="667" t="s">
        <v>377</v>
      </c>
      <c r="C8" s="668" t="s">
        <v>744</v>
      </c>
      <c r="D8" s="647">
        <v>4016.3738016035591</v>
      </c>
    </row>
    <row r="9" spans="1:4" ht="16.5" thickTop="1" thickBot="1">
      <c r="A9" s="667" t="s">
        <v>745</v>
      </c>
      <c r="B9" s="667" t="s">
        <v>377</v>
      </c>
      <c r="C9" s="668" t="s">
        <v>746</v>
      </c>
      <c r="D9" s="647">
        <v>4120.0084192033682</v>
      </c>
    </row>
    <row r="10" spans="1:4" ht="16.5" thickTop="1" thickBot="1">
      <c r="A10" s="667" t="s">
        <v>1668</v>
      </c>
      <c r="B10" s="667" t="s">
        <v>377</v>
      </c>
      <c r="C10" s="668" t="s">
        <v>1667</v>
      </c>
      <c r="D10" s="647">
        <v>3479.390320684</v>
      </c>
    </row>
    <row r="11" spans="1:4" ht="16.5" thickTop="1" thickBot="1">
      <c r="A11" s="667" t="s">
        <v>751</v>
      </c>
      <c r="B11" s="667" t="s">
        <v>377</v>
      </c>
      <c r="C11" s="668" t="s">
        <v>752</v>
      </c>
      <c r="D11" s="647">
        <v>11201.056614554705</v>
      </c>
    </row>
    <row r="12" spans="1:4" ht="16.5" thickTop="1" thickBot="1">
      <c r="A12" s="667" t="s">
        <v>749</v>
      </c>
      <c r="B12" s="667" t="s">
        <v>377</v>
      </c>
      <c r="C12" s="668" t="s">
        <v>750</v>
      </c>
      <c r="D12" s="647">
        <v>5766.2727128222514</v>
      </c>
    </row>
    <row r="13" spans="1:4" ht="16.5" thickTop="1" thickBot="1">
      <c r="A13" s="667" t="s">
        <v>753</v>
      </c>
      <c r="B13" s="667" t="s">
        <v>92</v>
      </c>
      <c r="C13" s="668" t="s">
        <v>1935</v>
      </c>
      <c r="D13" s="647">
        <v>1581.1377445450321</v>
      </c>
    </row>
    <row r="14" spans="1:4" ht="16.5" thickTop="1" thickBot="1">
      <c r="A14" s="667" t="s">
        <v>755</v>
      </c>
      <c r="B14" s="667" t="s">
        <v>233</v>
      </c>
      <c r="C14" s="668" t="s">
        <v>1937</v>
      </c>
      <c r="D14" s="647">
        <v>41969.092095062399</v>
      </c>
    </row>
    <row r="15" spans="1:4" ht="16.5" thickTop="1" thickBot="1">
      <c r="A15" s="667" t="s">
        <v>756</v>
      </c>
      <c r="B15" s="667" t="s">
        <v>92</v>
      </c>
      <c r="C15" s="668" t="s">
        <v>1938</v>
      </c>
      <c r="D15" s="647">
        <v>1278.5743489839458</v>
      </c>
    </row>
    <row r="16" spans="1:4" ht="16.5" thickTop="1" thickBot="1">
      <c r="A16" s="667" t="s">
        <v>754</v>
      </c>
      <c r="B16" s="667" t="s">
        <v>233</v>
      </c>
      <c r="C16" s="668" t="s">
        <v>1936</v>
      </c>
      <c r="D16" s="647">
        <v>41942.02997317203</v>
      </c>
    </row>
    <row r="17" spans="1:4" ht="16.5" thickTop="1" thickBot="1">
      <c r="A17" s="667" t="s">
        <v>776</v>
      </c>
      <c r="B17" s="667" t="s">
        <v>422</v>
      </c>
      <c r="C17" s="668" t="s">
        <v>777</v>
      </c>
      <c r="D17" s="647">
        <v>10772.499077733577</v>
      </c>
    </row>
    <row r="18" spans="1:4" ht="16.5" thickTop="1" thickBot="1">
      <c r="A18" s="667" t="s">
        <v>757</v>
      </c>
      <c r="B18" s="667" t="s">
        <v>387</v>
      </c>
      <c r="C18" s="668" t="s">
        <v>1939</v>
      </c>
      <c r="D18" s="647">
        <v>64189.933471640637</v>
      </c>
    </row>
    <row r="19" spans="1:4" ht="16.5" thickTop="1" thickBot="1">
      <c r="A19" s="667" t="s">
        <v>758</v>
      </c>
      <c r="B19" s="667" t="s">
        <v>387</v>
      </c>
      <c r="C19" s="668" t="s">
        <v>2240</v>
      </c>
      <c r="D19" s="647">
        <v>70834.970955617435</v>
      </c>
    </row>
    <row r="20" spans="1:4" ht="16.5" thickTop="1" thickBot="1">
      <c r="A20" s="667" t="s">
        <v>761</v>
      </c>
      <c r="B20" s="667" t="s">
        <v>387</v>
      </c>
      <c r="C20" s="668" t="s">
        <v>762</v>
      </c>
      <c r="D20" s="647">
        <v>69852.749023400058</v>
      </c>
    </row>
    <row r="21" spans="1:4" ht="16.5" thickTop="1" thickBot="1">
      <c r="A21" s="667" t="s">
        <v>759</v>
      </c>
      <c r="B21" s="667" t="s">
        <v>387</v>
      </c>
      <c r="C21" s="668" t="s">
        <v>2241</v>
      </c>
      <c r="D21" s="647">
        <v>50505.372621967224</v>
      </c>
    </row>
    <row r="22" spans="1:4" ht="16.5" thickTop="1" thickBot="1">
      <c r="A22" s="667" t="s">
        <v>760</v>
      </c>
      <c r="B22" s="667" t="s">
        <v>387</v>
      </c>
      <c r="C22" s="668" t="s">
        <v>2242</v>
      </c>
      <c r="D22" s="647">
        <v>51845.879302359273</v>
      </c>
    </row>
    <row r="23" spans="1:4" ht="16.5" thickTop="1" thickBot="1">
      <c r="A23" s="667" t="s">
        <v>763</v>
      </c>
      <c r="B23" s="667" t="s">
        <v>387</v>
      </c>
      <c r="C23" s="668" t="s">
        <v>764</v>
      </c>
      <c r="D23" s="647">
        <v>77461.90787282167</v>
      </c>
    </row>
    <row r="24" spans="1:4" ht="16.5" thickTop="1" thickBot="1">
      <c r="A24" s="667" t="s">
        <v>772</v>
      </c>
      <c r="B24" s="667" t="s">
        <v>387</v>
      </c>
      <c r="C24" s="668" t="s">
        <v>773</v>
      </c>
      <c r="D24" s="647">
        <v>22436.184884210717</v>
      </c>
    </row>
    <row r="25" spans="1:4" ht="16.5" thickTop="1" thickBot="1">
      <c r="A25" s="667" t="s">
        <v>765</v>
      </c>
      <c r="B25" s="667" t="s">
        <v>387</v>
      </c>
      <c r="C25" s="668" t="s">
        <v>766</v>
      </c>
      <c r="D25" s="647">
        <v>69985.309056528582</v>
      </c>
    </row>
    <row r="26" spans="1:4" ht="16.5" thickTop="1" thickBot="1">
      <c r="A26" s="667" t="s">
        <v>768</v>
      </c>
      <c r="B26" s="667" t="s">
        <v>387</v>
      </c>
      <c r="C26" s="668" t="s">
        <v>2002</v>
      </c>
      <c r="D26" s="647">
        <v>57374.892625231274</v>
      </c>
    </row>
    <row r="27" spans="1:4" ht="16.5" thickTop="1" thickBot="1">
      <c r="A27" s="667" t="s">
        <v>767</v>
      </c>
      <c r="B27" s="667" t="s">
        <v>387</v>
      </c>
      <c r="C27" s="668" t="s">
        <v>2004</v>
      </c>
      <c r="D27" s="647">
        <v>64451.149494083984</v>
      </c>
    </row>
    <row r="28" spans="1:4" ht="16.5" thickTop="1" thickBot="1">
      <c r="A28" s="667" t="s">
        <v>770</v>
      </c>
      <c r="B28" s="667" t="s">
        <v>387</v>
      </c>
      <c r="C28" s="668" t="s">
        <v>2003</v>
      </c>
      <c r="D28" s="647">
        <v>65548.895631879219</v>
      </c>
    </row>
    <row r="29" spans="1:4" ht="16.5" thickTop="1" thickBot="1">
      <c r="A29" s="667" t="s">
        <v>769</v>
      </c>
      <c r="B29" s="667" t="s">
        <v>387</v>
      </c>
      <c r="C29" s="668" t="s">
        <v>2001</v>
      </c>
      <c r="D29" s="647">
        <v>63783.558001942758</v>
      </c>
    </row>
    <row r="30" spans="1:4" ht="16.5" thickTop="1" thickBot="1">
      <c r="A30" s="667" t="s">
        <v>771</v>
      </c>
      <c r="B30" s="667" t="s">
        <v>387</v>
      </c>
      <c r="C30" s="668" t="s">
        <v>2243</v>
      </c>
      <c r="D30" s="647">
        <v>83879.623532919431</v>
      </c>
    </row>
    <row r="31" spans="1:4" ht="16.5" thickTop="1" thickBot="1">
      <c r="A31" s="667" t="s">
        <v>774</v>
      </c>
      <c r="B31" s="667" t="s">
        <v>422</v>
      </c>
      <c r="C31" s="668" t="s">
        <v>775</v>
      </c>
      <c r="D31" s="647">
        <v>54.834069928666089</v>
      </c>
    </row>
    <row r="32" spans="1:4" ht="16.5" thickTop="1" thickBot="1">
      <c r="A32" s="667" t="s">
        <v>779</v>
      </c>
      <c r="B32" s="667" t="s">
        <v>144</v>
      </c>
      <c r="C32" s="668" t="s">
        <v>1941</v>
      </c>
      <c r="D32" s="647">
        <v>516.39852262918555</v>
      </c>
    </row>
    <row r="33" spans="1:4" ht="16.5" thickTop="1" thickBot="1">
      <c r="A33" s="667" t="s">
        <v>780</v>
      </c>
      <c r="B33" s="667" t="s">
        <v>377</v>
      </c>
      <c r="C33" s="668" t="s">
        <v>781</v>
      </c>
      <c r="D33" s="647">
        <v>6153.4828765256498</v>
      </c>
    </row>
    <row r="34" spans="1:4" ht="16.5" thickTop="1" thickBot="1">
      <c r="A34" s="667" t="s">
        <v>786</v>
      </c>
      <c r="B34" s="667" t="s">
        <v>377</v>
      </c>
      <c r="C34" s="668" t="s">
        <v>787</v>
      </c>
      <c r="D34" s="647">
        <v>4914.5700635580688</v>
      </c>
    </row>
    <row r="35" spans="1:4" ht="16.5" thickTop="1" thickBot="1">
      <c r="A35" s="667" t="s">
        <v>782</v>
      </c>
      <c r="B35" s="667" t="s">
        <v>377</v>
      </c>
      <c r="C35" s="668" t="s">
        <v>783</v>
      </c>
      <c r="D35" s="647">
        <v>6561.4554550564044</v>
      </c>
    </row>
    <row r="36" spans="1:4" ht="16.5" thickTop="1" thickBot="1">
      <c r="A36" s="667" t="s">
        <v>784</v>
      </c>
      <c r="B36" s="667" t="s">
        <v>377</v>
      </c>
      <c r="C36" s="668" t="s">
        <v>785</v>
      </c>
      <c r="D36" s="647">
        <v>5487.6659497542723</v>
      </c>
    </row>
    <row r="37" spans="1:4" ht="16.5" thickTop="1" thickBot="1">
      <c r="A37" s="667" t="s">
        <v>898</v>
      </c>
      <c r="B37" s="667" t="s">
        <v>377</v>
      </c>
      <c r="C37" s="668" t="s">
        <v>899</v>
      </c>
      <c r="D37" s="647">
        <v>4780.5016498651657</v>
      </c>
    </row>
    <row r="38" spans="1:4" ht="16.5" thickTop="1" thickBot="1">
      <c r="A38" s="667" t="s">
        <v>788</v>
      </c>
      <c r="B38" s="667" t="s">
        <v>377</v>
      </c>
      <c r="C38" s="668" t="s">
        <v>789</v>
      </c>
      <c r="D38" s="647">
        <v>4354.7834176358119</v>
      </c>
    </row>
    <row r="39" spans="1:4" ht="16.5" thickTop="1" thickBot="1">
      <c r="A39" s="667" t="s">
        <v>917</v>
      </c>
      <c r="B39" s="667" t="s">
        <v>92</v>
      </c>
      <c r="C39" s="668" t="s">
        <v>2244</v>
      </c>
      <c r="D39" s="647">
        <v>515843.88222283596</v>
      </c>
    </row>
    <row r="40" spans="1:4" ht="16.5" thickTop="1" thickBot="1">
      <c r="A40" s="667" t="s">
        <v>896</v>
      </c>
      <c r="B40" s="667" t="s">
        <v>92</v>
      </c>
      <c r="C40" s="668" t="s">
        <v>897</v>
      </c>
      <c r="D40" s="647">
        <v>31803.760558626334</v>
      </c>
    </row>
    <row r="41" spans="1:4" ht="16.5" thickTop="1" thickBot="1">
      <c r="A41" s="667" t="s">
        <v>827</v>
      </c>
      <c r="B41" s="667" t="s">
        <v>92</v>
      </c>
      <c r="C41" s="668" t="s">
        <v>828</v>
      </c>
      <c r="D41" s="647">
        <v>955.24853859550035</v>
      </c>
    </row>
    <row r="42" spans="1:4" ht="16.5" thickTop="1" thickBot="1">
      <c r="A42" s="667" t="s">
        <v>432</v>
      </c>
      <c r="B42" s="667" t="s">
        <v>92</v>
      </c>
      <c r="C42" s="668" t="s">
        <v>433</v>
      </c>
      <c r="D42" s="647">
        <v>16869.905688571656</v>
      </c>
    </row>
    <row r="43" spans="1:4" ht="16.5" thickTop="1" thickBot="1">
      <c r="A43" s="667" t="s">
        <v>376</v>
      </c>
      <c r="B43" s="667" t="s">
        <v>377</v>
      </c>
      <c r="C43" s="668" t="s">
        <v>378</v>
      </c>
      <c r="D43" s="647">
        <v>6140.7060058626594</v>
      </c>
    </row>
    <row r="44" spans="1:4" ht="16.5" thickTop="1" thickBot="1">
      <c r="A44" s="667" t="s">
        <v>379</v>
      </c>
      <c r="B44" s="667" t="s">
        <v>144</v>
      </c>
      <c r="C44" s="668" t="s">
        <v>2245</v>
      </c>
      <c r="D44" s="647">
        <v>12804.021513149013</v>
      </c>
    </row>
    <row r="45" spans="1:4" ht="16.5" thickTop="1" thickBot="1">
      <c r="A45" s="667" t="s">
        <v>778</v>
      </c>
      <c r="B45" s="667" t="s">
        <v>377</v>
      </c>
      <c r="C45" s="668" t="s">
        <v>1940</v>
      </c>
      <c r="D45" s="647">
        <v>7288.1399740139695</v>
      </c>
    </row>
    <row r="46" spans="1:4" ht="16.5" thickTop="1" thickBot="1">
      <c r="A46" s="667" t="s">
        <v>913</v>
      </c>
      <c r="B46" s="667" t="s">
        <v>92</v>
      </c>
      <c r="C46" s="668" t="s">
        <v>1954</v>
      </c>
      <c r="D46" s="647">
        <v>1075.564070671991</v>
      </c>
    </row>
    <row r="47" spans="1:4" ht="16.5" thickTop="1" thickBot="1">
      <c r="A47" s="667" t="s">
        <v>914</v>
      </c>
      <c r="B47" s="667" t="s">
        <v>92</v>
      </c>
      <c r="C47" s="668" t="s">
        <v>1955</v>
      </c>
      <c r="D47" s="647">
        <v>20984.41295512846</v>
      </c>
    </row>
    <row r="48" spans="1:4" ht="16.5" thickTop="1" thickBot="1">
      <c r="A48" s="667" t="s">
        <v>797</v>
      </c>
      <c r="B48" s="667" t="s">
        <v>387</v>
      </c>
      <c r="C48" s="668" t="s">
        <v>798</v>
      </c>
      <c r="D48" s="647">
        <v>42267.84017507828</v>
      </c>
    </row>
    <row r="49" spans="1:4" ht="16.5" thickTop="1" thickBot="1">
      <c r="A49" s="667" t="s">
        <v>800</v>
      </c>
      <c r="B49" s="667" t="s">
        <v>387</v>
      </c>
      <c r="C49" s="668" t="s">
        <v>801</v>
      </c>
      <c r="D49" s="647">
        <v>43227.880040172407</v>
      </c>
    </row>
    <row r="50" spans="1:4" ht="16.5" thickTop="1" thickBot="1">
      <c r="A50" s="667" t="s">
        <v>799</v>
      </c>
      <c r="B50" s="667" t="s">
        <v>387</v>
      </c>
      <c r="C50" s="668" t="s">
        <v>1943</v>
      </c>
      <c r="D50" s="647">
        <v>61124.194338670939</v>
      </c>
    </row>
    <row r="51" spans="1:4" ht="16.5" thickTop="1" thickBot="1">
      <c r="A51" s="667" t="s">
        <v>796</v>
      </c>
      <c r="B51" s="667" t="s">
        <v>387</v>
      </c>
      <c r="C51" s="668" t="s">
        <v>1942</v>
      </c>
      <c r="D51" s="647">
        <v>61344.240444533549</v>
      </c>
    </row>
    <row r="52" spans="1:4" ht="16.5" thickTop="1" thickBot="1">
      <c r="A52" s="667" t="s">
        <v>802</v>
      </c>
      <c r="B52" s="667" t="s">
        <v>387</v>
      </c>
      <c r="C52" s="668" t="s">
        <v>803</v>
      </c>
      <c r="D52" s="647">
        <v>56539.959618712273</v>
      </c>
    </row>
    <row r="53" spans="1:4" ht="16.5" thickTop="1" thickBot="1">
      <c r="A53" s="667" t="s">
        <v>380</v>
      </c>
      <c r="B53" s="667" t="s">
        <v>144</v>
      </c>
      <c r="C53" s="668" t="s">
        <v>381</v>
      </c>
      <c r="D53" s="647">
        <v>4114.3298100198172</v>
      </c>
    </row>
    <row r="54" spans="1:4" ht="16.5" thickTop="1" thickBot="1">
      <c r="A54" s="667" t="s">
        <v>794</v>
      </c>
      <c r="B54" s="667" t="s">
        <v>377</v>
      </c>
      <c r="C54" s="668" t="s">
        <v>795</v>
      </c>
      <c r="D54" s="647">
        <v>4174.6650325950486</v>
      </c>
    </row>
    <row r="55" spans="1:4" ht="16.5" thickTop="1" thickBot="1">
      <c r="A55" s="667" t="s">
        <v>790</v>
      </c>
      <c r="B55" s="667" t="s">
        <v>422</v>
      </c>
      <c r="C55" s="668" t="s">
        <v>791</v>
      </c>
      <c r="D55" s="647">
        <v>3166.0020763667694</v>
      </c>
    </row>
    <row r="56" spans="1:4" ht="16.5" thickTop="1" thickBot="1">
      <c r="A56" s="667" t="s">
        <v>792</v>
      </c>
      <c r="B56" s="667" t="s">
        <v>606</v>
      </c>
      <c r="C56" s="668" t="s">
        <v>793</v>
      </c>
      <c r="D56" s="647">
        <v>11621.451150674478</v>
      </c>
    </row>
    <row r="57" spans="1:4" ht="16.5" thickTop="1" thickBot="1">
      <c r="A57" s="667" t="s">
        <v>382</v>
      </c>
      <c r="B57" s="667" t="s">
        <v>377</v>
      </c>
      <c r="C57" s="668" t="s">
        <v>383</v>
      </c>
      <c r="D57" s="647">
        <v>4965.9437310155081</v>
      </c>
    </row>
    <row r="58" spans="1:4" ht="16.5" thickTop="1" thickBot="1">
      <c r="A58" s="667" t="s">
        <v>384</v>
      </c>
      <c r="B58" s="667" t="s">
        <v>377</v>
      </c>
      <c r="C58" s="668" t="s">
        <v>385</v>
      </c>
      <c r="D58" s="647">
        <v>4721.2311665118486</v>
      </c>
    </row>
    <row r="59" spans="1:4" ht="16.5" thickTop="1" thickBot="1">
      <c r="A59" s="667" t="s">
        <v>386</v>
      </c>
      <c r="B59" s="667" t="s">
        <v>387</v>
      </c>
      <c r="C59" s="668" t="s">
        <v>2246</v>
      </c>
      <c r="D59" s="647">
        <v>25192.794729750844</v>
      </c>
    </row>
    <row r="60" spans="1:4" ht="16.5" thickTop="1" thickBot="1">
      <c r="A60" s="667" t="s">
        <v>388</v>
      </c>
      <c r="B60" s="667" t="s">
        <v>377</v>
      </c>
      <c r="C60" s="668" t="s">
        <v>389</v>
      </c>
      <c r="D60" s="647">
        <v>6925.2413558776516</v>
      </c>
    </row>
    <row r="61" spans="1:4" ht="16.5" thickTop="1" thickBot="1">
      <c r="A61" s="667" t="s">
        <v>390</v>
      </c>
      <c r="B61" s="667" t="s">
        <v>233</v>
      </c>
      <c r="C61" s="668" t="s">
        <v>391</v>
      </c>
      <c r="D61" s="647">
        <v>118850.80582020842</v>
      </c>
    </row>
    <row r="62" spans="1:4" ht="16.5" thickTop="1" thickBot="1">
      <c r="A62" s="667" t="s">
        <v>398</v>
      </c>
      <c r="B62" s="667" t="s">
        <v>233</v>
      </c>
      <c r="C62" s="668" t="s">
        <v>399</v>
      </c>
      <c r="D62" s="647">
        <v>5500.1766356117841</v>
      </c>
    </row>
    <row r="63" spans="1:4" ht="16.5" thickTop="1" thickBot="1">
      <c r="A63" s="667" t="s">
        <v>392</v>
      </c>
      <c r="B63" s="667" t="s">
        <v>387</v>
      </c>
      <c r="C63" s="668" t="s">
        <v>393</v>
      </c>
      <c r="D63" s="647">
        <v>28738.908708341569</v>
      </c>
    </row>
    <row r="64" spans="1:4" ht="16.5" thickTop="1" thickBot="1">
      <c r="A64" s="667" t="s">
        <v>400</v>
      </c>
      <c r="B64" s="667" t="s">
        <v>92</v>
      </c>
      <c r="C64" s="668" t="s">
        <v>401</v>
      </c>
      <c r="D64" s="647">
        <v>35543.479619068763</v>
      </c>
    </row>
    <row r="65" spans="1:4" ht="16.5" thickTop="1" thickBot="1">
      <c r="A65" s="667" t="s">
        <v>394</v>
      </c>
      <c r="B65" s="667" t="s">
        <v>92</v>
      </c>
      <c r="C65" s="668" t="s">
        <v>395</v>
      </c>
      <c r="D65" s="647">
        <v>73711.363963623095</v>
      </c>
    </row>
    <row r="66" spans="1:4" ht="16.5" thickTop="1" thickBot="1">
      <c r="A66" s="667" t="s">
        <v>396</v>
      </c>
      <c r="B66" s="667" t="s">
        <v>92</v>
      </c>
      <c r="C66" s="668" t="s">
        <v>397</v>
      </c>
      <c r="D66" s="647">
        <v>89484.233340547464</v>
      </c>
    </row>
    <row r="67" spans="1:4" ht="16.5" thickTop="1" thickBot="1">
      <c r="A67" s="667" t="s">
        <v>918</v>
      </c>
      <c r="B67" s="667" t="s">
        <v>144</v>
      </c>
      <c r="C67" s="668" t="s">
        <v>919</v>
      </c>
      <c r="D67" s="647">
        <v>11815.056232526178</v>
      </c>
    </row>
    <row r="68" spans="1:4" ht="16.5" thickTop="1" thickBot="1">
      <c r="A68" s="667" t="s">
        <v>402</v>
      </c>
      <c r="B68" s="667" t="s">
        <v>377</v>
      </c>
      <c r="C68" s="668" t="s">
        <v>403</v>
      </c>
      <c r="D68" s="647">
        <v>1267.3945871538294</v>
      </c>
    </row>
    <row r="69" spans="1:4" ht="16.5" thickTop="1" thickBot="1">
      <c r="A69" s="667" t="s">
        <v>404</v>
      </c>
      <c r="B69" s="667" t="s">
        <v>377</v>
      </c>
      <c r="C69" s="668" t="s">
        <v>405</v>
      </c>
      <c r="D69" s="647">
        <v>11411.165154346099</v>
      </c>
    </row>
    <row r="70" spans="1:4" ht="16.5" thickTop="1" thickBot="1">
      <c r="A70" s="667" t="s">
        <v>406</v>
      </c>
      <c r="B70" s="667" t="s">
        <v>144</v>
      </c>
      <c r="C70" s="668" t="s">
        <v>407</v>
      </c>
      <c r="D70" s="647">
        <v>50598.892216958819</v>
      </c>
    </row>
    <row r="71" spans="1:4" ht="16.5" thickTop="1" thickBot="1">
      <c r="A71" s="667" t="s">
        <v>408</v>
      </c>
      <c r="B71" s="667" t="s">
        <v>92</v>
      </c>
      <c r="C71" s="668" t="s">
        <v>409</v>
      </c>
      <c r="D71" s="647">
        <v>14698.72495854826</v>
      </c>
    </row>
    <row r="72" spans="1:4" ht="16.5" thickTop="1" thickBot="1">
      <c r="A72" s="667" t="s">
        <v>410</v>
      </c>
      <c r="B72" s="667" t="s">
        <v>92</v>
      </c>
      <c r="C72" s="668" t="s">
        <v>411</v>
      </c>
      <c r="D72" s="647">
        <v>21502401.843242116</v>
      </c>
    </row>
    <row r="73" spans="1:4" ht="16.5" thickTop="1" thickBot="1">
      <c r="A73" s="667" t="s">
        <v>810</v>
      </c>
      <c r="B73" s="667" t="s">
        <v>377</v>
      </c>
      <c r="C73" s="668" t="s">
        <v>811</v>
      </c>
      <c r="D73" s="647">
        <v>1967.6380821004843</v>
      </c>
    </row>
    <row r="74" spans="1:4" ht="16.5" thickTop="1" thickBot="1">
      <c r="A74" s="667" t="s">
        <v>805</v>
      </c>
      <c r="B74" s="667" t="s">
        <v>377</v>
      </c>
      <c r="C74" s="668" t="s">
        <v>806</v>
      </c>
      <c r="D74" s="647">
        <v>1982.5444312073062</v>
      </c>
    </row>
    <row r="75" spans="1:4" ht="16.5" thickTop="1" thickBot="1">
      <c r="A75" s="667" t="s">
        <v>808</v>
      </c>
      <c r="B75" s="667" t="s">
        <v>377</v>
      </c>
      <c r="C75" s="668" t="s">
        <v>809</v>
      </c>
      <c r="D75" s="647">
        <v>2000.6449979798756</v>
      </c>
    </row>
    <row r="76" spans="1:4" ht="16.5" thickTop="1" thickBot="1">
      <c r="A76" s="667" t="s">
        <v>822</v>
      </c>
      <c r="B76" s="667" t="s">
        <v>377</v>
      </c>
      <c r="C76" s="668" t="s">
        <v>823</v>
      </c>
      <c r="D76" s="647">
        <v>2601.0691908719205</v>
      </c>
    </row>
    <row r="77" spans="1:4" ht="16.5" thickTop="1" thickBot="1">
      <c r="A77" s="667" t="s">
        <v>807</v>
      </c>
      <c r="B77" s="667" t="s">
        <v>377</v>
      </c>
      <c r="C77" s="668" t="s">
        <v>2037</v>
      </c>
      <c r="D77" s="647">
        <v>1953.2641026046203</v>
      </c>
    </row>
    <row r="78" spans="1:4" ht="16.5" thickTop="1" thickBot="1">
      <c r="A78" s="667" t="s">
        <v>817</v>
      </c>
      <c r="B78" s="667" t="s">
        <v>377</v>
      </c>
      <c r="C78" s="668" t="s">
        <v>818</v>
      </c>
      <c r="D78" s="647">
        <v>2575.4267212774471</v>
      </c>
    </row>
    <row r="79" spans="1:4" ht="16.5" thickTop="1" thickBot="1">
      <c r="A79" s="667" t="s">
        <v>819</v>
      </c>
      <c r="B79" s="667" t="s">
        <v>377</v>
      </c>
      <c r="C79" s="668" t="s">
        <v>2023</v>
      </c>
      <c r="D79" s="647">
        <v>2818.6309052167248</v>
      </c>
    </row>
    <row r="80" spans="1:4" ht="16.5" thickTop="1" thickBot="1">
      <c r="A80" s="667" t="s">
        <v>820</v>
      </c>
      <c r="B80" s="667" t="s">
        <v>377</v>
      </c>
      <c r="C80" s="668" t="s">
        <v>2024</v>
      </c>
      <c r="D80" s="647">
        <v>2907.6253585151903</v>
      </c>
    </row>
    <row r="81" spans="1:4" ht="16.5" thickTop="1" thickBot="1">
      <c r="A81" s="667" t="s">
        <v>812</v>
      </c>
      <c r="B81" s="667" t="s">
        <v>377</v>
      </c>
      <c r="C81" s="668" t="s">
        <v>2247</v>
      </c>
      <c r="D81" s="647">
        <v>3200.0737314680769</v>
      </c>
    </row>
    <row r="82" spans="1:4" ht="16.5" thickTop="1" thickBot="1">
      <c r="A82" s="667" t="s">
        <v>813</v>
      </c>
      <c r="B82" s="667" t="s">
        <v>377</v>
      </c>
      <c r="C82" s="668" t="s">
        <v>2248</v>
      </c>
      <c r="D82" s="647">
        <v>3201.1384706899921</v>
      </c>
    </row>
    <row r="83" spans="1:4" ht="16.5" thickTop="1" thickBot="1">
      <c r="A83" s="667" t="s">
        <v>814</v>
      </c>
      <c r="B83" s="667" t="s">
        <v>377</v>
      </c>
      <c r="C83" s="668" t="s">
        <v>2249</v>
      </c>
      <c r="D83" s="647">
        <v>2748.4468448387715</v>
      </c>
    </row>
    <row r="84" spans="1:4" ht="16.5" thickTop="1" thickBot="1">
      <c r="A84" s="667" t="s">
        <v>815</v>
      </c>
      <c r="B84" s="667" t="s">
        <v>377</v>
      </c>
      <c r="C84" s="668" t="s">
        <v>2250</v>
      </c>
      <c r="D84" s="647">
        <v>2717.3919508662261</v>
      </c>
    </row>
    <row r="85" spans="1:4" ht="16.5" thickTop="1" thickBot="1">
      <c r="A85" s="667" t="s">
        <v>821</v>
      </c>
      <c r="B85" s="667" t="s">
        <v>377</v>
      </c>
      <c r="C85" s="668" t="s">
        <v>1944</v>
      </c>
      <c r="D85" s="647">
        <v>2940.9871874685537</v>
      </c>
    </row>
    <row r="86" spans="1:4" ht="16.5" thickTop="1" thickBot="1">
      <c r="A86" s="667" t="s">
        <v>816</v>
      </c>
      <c r="B86" s="667" t="s">
        <v>377</v>
      </c>
      <c r="C86" s="668" t="s">
        <v>2251</v>
      </c>
      <c r="D86" s="647">
        <v>2563.7145898363719</v>
      </c>
    </row>
    <row r="87" spans="1:4" ht="16.5" thickTop="1" thickBot="1">
      <c r="A87" s="667" t="s">
        <v>804</v>
      </c>
      <c r="B87" s="667" t="s">
        <v>377</v>
      </c>
      <c r="C87" s="668" t="s">
        <v>2252</v>
      </c>
      <c r="D87" s="647">
        <v>488.44911805389455</v>
      </c>
    </row>
    <row r="88" spans="1:4" ht="16.5" thickTop="1" thickBot="1">
      <c r="A88" s="667" t="s">
        <v>826</v>
      </c>
      <c r="B88" s="667" t="s">
        <v>377</v>
      </c>
      <c r="C88" s="668" t="s">
        <v>1945</v>
      </c>
      <c r="D88" s="647">
        <v>791.45615495744585</v>
      </c>
    </row>
    <row r="89" spans="1:4" ht="16.5" thickTop="1" thickBot="1">
      <c r="A89" s="667" t="s">
        <v>824</v>
      </c>
      <c r="B89" s="667" t="s">
        <v>377</v>
      </c>
      <c r="C89" s="668" t="s">
        <v>825</v>
      </c>
      <c r="D89" s="647">
        <v>1602.4325289833491</v>
      </c>
    </row>
    <row r="90" spans="1:4" ht="16.5" thickTop="1" thickBot="1">
      <c r="A90" s="667" t="s">
        <v>915</v>
      </c>
      <c r="B90" s="667" t="s">
        <v>233</v>
      </c>
      <c r="C90" s="668" t="s">
        <v>916</v>
      </c>
      <c r="D90" s="647">
        <v>9113.1030003777305</v>
      </c>
    </row>
    <row r="91" spans="1:4" ht="16.5" thickTop="1" thickBot="1">
      <c r="A91" s="667" t="s">
        <v>412</v>
      </c>
      <c r="B91" s="667" t="s">
        <v>377</v>
      </c>
      <c r="C91" s="668" t="s">
        <v>2253</v>
      </c>
      <c r="D91" s="647">
        <v>15993.980222008888</v>
      </c>
    </row>
    <row r="92" spans="1:4" ht="16.5" thickTop="1" thickBot="1">
      <c r="A92" s="667" t="s">
        <v>413</v>
      </c>
      <c r="B92" s="667" t="s">
        <v>144</v>
      </c>
      <c r="C92" s="668" t="s">
        <v>414</v>
      </c>
      <c r="D92" s="647">
        <v>34458.155438862537</v>
      </c>
    </row>
    <row r="93" spans="1:4" ht="16.5" thickTop="1" thickBot="1">
      <c r="A93" s="667" t="s">
        <v>415</v>
      </c>
      <c r="B93" s="667" t="s">
        <v>144</v>
      </c>
      <c r="C93" s="668" t="s">
        <v>416</v>
      </c>
      <c r="D93" s="647">
        <v>1032.0872191104272</v>
      </c>
    </row>
    <row r="94" spans="1:4" ht="16.5" thickTop="1" thickBot="1">
      <c r="A94" s="667" t="s">
        <v>417</v>
      </c>
      <c r="B94" s="667" t="s">
        <v>144</v>
      </c>
      <c r="C94" s="668" t="s">
        <v>418</v>
      </c>
      <c r="D94" s="647">
        <v>1044.0655353569803</v>
      </c>
    </row>
    <row r="95" spans="1:4" ht="16.5" thickTop="1" thickBot="1">
      <c r="A95" s="667" t="s">
        <v>419</v>
      </c>
      <c r="B95" s="667" t="s">
        <v>377</v>
      </c>
      <c r="C95" s="668" t="s">
        <v>420</v>
      </c>
      <c r="D95" s="647">
        <v>5854.8235247782541</v>
      </c>
    </row>
    <row r="96" spans="1:4" ht="16.5" thickTop="1" thickBot="1">
      <c r="A96" s="667" t="s">
        <v>436</v>
      </c>
      <c r="B96" s="667" t="s">
        <v>377</v>
      </c>
      <c r="C96" s="668" t="s">
        <v>437</v>
      </c>
      <c r="D96" s="647">
        <v>3872.9001914503988</v>
      </c>
    </row>
    <row r="97" spans="1:4" ht="16.5" thickTop="1" thickBot="1">
      <c r="A97" s="667" t="s">
        <v>434</v>
      </c>
      <c r="B97" s="667" t="s">
        <v>377</v>
      </c>
      <c r="C97" s="668" t="s">
        <v>435</v>
      </c>
      <c r="D97" s="647">
        <v>3881.684290031204</v>
      </c>
    </row>
    <row r="98" spans="1:4" ht="16.5" thickTop="1" thickBot="1">
      <c r="A98" s="667" t="s">
        <v>421</v>
      </c>
      <c r="B98" s="667" t="s">
        <v>422</v>
      </c>
      <c r="C98" s="668" t="s">
        <v>423</v>
      </c>
      <c r="D98" s="647">
        <v>2958.200471556193</v>
      </c>
    </row>
    <row r="99" spans="1:4" ht="16.5" thickTop="1" thickBot="1">
      <c r="A99" s="667" t="s">
        <v>835</v>
      </c>
      <c r="B99" s="667" t="s">
        <v>387</v>
      </c>
      <c r="C99" s="668" t="s">
        <v>2254</v>
      </c>
      <c r="D99" s="647">
        <v>360194.89033879939</v>
      </c>
    </row>
    <row r="100" spans="1:4" ht="16.5" thickTop="1" thickBot="1">
      <c r="A100" s="667" t="s">
        <v>836</v>
      </c>
      <c r="B100" s="667" t="s">
        <v>387</v>
      </c>
      <c r="C100" s="668" t="s">
        <v>2255</v>
      </c>
      <c r="D100" s="647">
        <v>454559.88827260904</v>
      </c>
    </row>
    <row r="101" spans="1:4" ht="16.5" thickTop="1" thickBot="1">
      <c r="A101" s="667" t="s">
        <v>837</v>
      </c>
      <c r="B101" s="667" t="s">
        <v>387</v>
      </c>
      <c r="C101" s="668" t="s">
        <v>2256</v>
      </c>
      <c r="D101" s="647">
        <v>566984.46051894431</v>
      </c>
    </row>
    <row r="102" spans="1:4" ht="16.5" thickTop="1" thickBot="1">
      <c r="A102" s="667" t="s">
        <v>838</v>
      </c>
      <c r="B102" s="667" t="s">
        <v>387</v>
      </c>
      <c r="C102" s="668" t="s">
        <v>2257</v>
      </c>
      <c r="D102" s="647">
        <v>556231.3042037423</v>
      </c>
    </row>
    <row r="103" spans="1:4" ht="16.5" thickTop="1" thickBot="1">
      <c r="A103" s="667" t="s">
        <v>839</v>
      </c>
      <c r="B103" s="667" t="s">
        <v>387</v>
      </c>
      <c r="C103" s="668" t="s">
        <v>2258</v>
      </c>
      <c r="D103" s="647">
        <v>576013.98149040178</v>
      </c>
    </row>
    <row r="104" spans="1:4" ht="16.5" thickTop="1" thickBot="1">
      <c r="A104" s="667" t="s">
        <v>833</v>
      </c>
      <c r="B104" s="667" t="s">
        <v>387</v>
      </c>
      <c r="C104" s="668" t="s">
        <v>2006</v>
      </c>
      <c r="D104" s="647">
        <v>424890.39748431306</v>
      </c>
    </row>
    <row r="105" spans="1:4" ht="16.5" thickTop="1" thickBot="1">
      <c r="A105" s="667" t="s">
        <v>832</v>
      </c>
      <c r="B105" s="667" t="s">
        <v>387</v>
      </c>
      <c r="C105" s="668" t="s">
        <v>2007</v>
      </c>
      <c r="D105" s="647">
        <v>471857.10930224298</v>
      </c>
    </row>
    <row r="106" spans="1:4" ht="16.5" thickTop="1" thickBot="1">
      <c r="A106" s="667" t="s">
        <v>1661</v>
      </c>
      <c r="B106" s="667" t="s">
        <v>387</v>
      </c>
      <c r="C106" s="668" t="s">
        <v>2005</v>
      </c>
      <c r="D106" s="647">
        <v>501379.48862137762</v>
      </c>
    </row>
    <row r="107" spans="1:4" ht="16.5" thickTop="1" thickBot="1">
      <c r="A107" s="667" t="s">
        <v>829</v>
      </c>
      <c r="B107" s="667" t="s">
        <v>387</v>
      </c>
      <c r="C107" s="668" t="s">
        <v>2005</v>
      </c>
      <c r="D107" s="647">
        <v>501611.06940214429</v>
      </c>
    </row>
    <row r="108" spans="1:4" ht="16.5" thickTop="1" thickBot="1">
      <c r="A108" s="667" t="s">
        <v>831</v>
      </c>
      <c r="B108" s="667" t="s">
        <v>387</v>
      </c>
      <c r="C108" s="668" t="s">
        <v>2008</v>
      </c>
      <c r="D108" s="647">
        <v>522491.67028313602</v>
      </c>
    </row>
    <row r="109" spans="1:4" ht="16.5" thickTop="1" thickBot="1">
      <c r="A109" s="667" t="s">
        <v>830</v>
      </c>
      <c r="B109" s="667" t="s">
        <v>387</v>
      </c>
      <c r="C109" s="668" t="s">
        <v>2009</v>
      </c>
      <c r="D109" s="647">
        <v>584649.9038628242</v>
      </c>
    </row>
    <row r="110" spans="1:4" ht="16.5" thickTop="1" thickBot="1">
      <c r="A110" s="667" t="s">
        <v>834</v>
      </c>
      <c r="B110" s="667" t="s">
        <v>387</v>
      </c>
      <c r="C110" s="668" t="s">
        <v>2010</v>
      </c>
      <c r="D110" s="647">
        <v>399956.15692895075</v>
      </c>
    </row>
    <row r="111" spans="1:4" ht="16.5" thickTop="1" thickBot="1">
      <c r="A111" s="667" t="s">
        <v>424</v>
      </c>
      <c r="B111" s="667" t="s">
        <v>144</v>
      </c>
      <c r="C111" s="668" t="s">
        <v>425</v>
      </c>
      <c r="D111" s="647">
        <v>1660.4608165777624</v>
      </c>
    </row>
    <row r="112" spans="1:4" ht="16.5" thickTop="1" thickBot="1">
      <c r="A112" s="667" t="s">
        <v>426</v>
      </c>
      <c r="B112" s="667" t="s">
        <v>233</v>
      </c>
      <c r="C112" s="668" t="s">
        <v>427</v>
      </c>
      <c r="D112" s="647">
        <v>1515.1239127862495</v>
      </c>
    </row>
    <row r="113" spans="1:4" ht="16.5" thickTop="1" thickBot="1">
      <c r="A113" s="667" t="s">
        <v>428</v>
      </c>
      <c r="B113" s="667" t="s">
        <v>92</v>
      </c>
      <c r="C113" s="668" t="s">
        <v>427</v>
      </c>
      <c r="D113" s="647">
        <v>638.13370700156395</v>
      </c>
    </row>
    <row r="114" spans="1:4" ht="16.5" thickTop="1" thickBot="1">
      <c r="A114" s="667" t="s">
        <v>429</v>
      </c>
      <c r="B114" s="667" t="s">
        <v>144</v>
      </c>
      <c r="C114" s="668" t="s">
        <v>2259</v>
      </c>
      <c r="D114" s="647">
        <v>50317.446149299074</v>
      </c>
    </row>
    <row r="115" spans="1:4" ht="16.5" thickTop="1" thickBot="1">
      <c r="A115" s="667" t="s">
        <v>430</v>
      </c>
      <c r="B115" s="667" t="s">
        <v>92</v>
      </c>
      <c r="C115" s="668" t="s">
        <v>431</v>
      </c>
      <c r="D115" s="647">
        <v>38719.419261506751</v>
      </c>
    </row>
    <row r="116" spans="1:4" ht="16.5" thickTop="1" thickBot="1">
      <c r="A116" s="667" t="s">
        <v>438</v>
      </c>
      <c r="B116" s="667" t="s">
        <v>92</v>
      </c>
      <c r="C116" s="668" t="s">
        <v>1913</v>
      </c>
      <c r="D116" s="647">
        <v>344449.88163818175</v>
      </c>
    </row>
    <row r="117" spans="1:4" ht="16.5" thickTop="1" thickBot="1">
      <c r="A117" s="667" t="s">
        <v>440</v>
      </c>
      <c r="B117" s="667" t="s">
        <v>92</v>
      </c>
      <c r="C117" s="668" t="s">
        <v>441</v>
      </c>
      <c r="D117" s="647">
        <v>43301.879416095559</v>
      </c>
    </row>
    <row r="118" spans="1:4" ht="16.5" thickTop="1" thickBot="1">
      <c r="A118" s="667" t="s">
        <v>439</v>
      </c>
      <c r="B118" s="667" t="s">
        <v>92</v>
      </c>
      <c r="C118" s="668" t="s">
        <v>2260</v>
      </c>
      <c r="D118" s="647">
        <v>28785.579777568881</v>
      </c>
    </row>
    <row r="119" spans="1:4" ht="16.5" thickTop="1" thickBot="1">
      <c r="A119" s="667" t="s">
        <v>443</v>
      </c>
      <c r="B119" s="667" t="s">
        <v>387</v>
      </c>
      <c r="C119" s="668" t="s">
        <v>2261</v>
      </c>
      <c r="D119" s="647">
        <v>4050.8003697788376</v>
      </c>
    </row>
    <row r="120" spans="1:4" ht="16.5" thickTop="1" thickBot="1">
      <c r="A120" s="667" t="s">
        <v>442</v>
      </c>
      <c r="B120" s="667" t="s">
        <v>387</v>
      </c>
      <c r="C120" s="668" t="s">
        <v>2262</v>
      </c>
      <c r="D120" s="647">
        <v>5765.5628866743091</v>
      </c>
    </row>
    <row r="121" spans="1:4" ht="16.5" thickTop="1" thickBot="1">
      <c r="A121" s="667" t="s">
        <v>840</v>
      </c>
      <c r="B121" s="667" t="s">
        <v>606</v>
      </c>
      <c r="C121" s="668" t="s">
        <v>2263</v>
      </c>
      <c r="D121" s="647">
        <v>23429.764034795186</v>
      </c>
    </row>
    <row r="122" spans="1:4" ht="16.5" thickTop="1" thickBot="1">
      <c r="A122" s="667" t="s">
        <v>841</v>
      </c>
      <c r="B122" s="667" t="s">
        <v>606</v>
      </c>
      <c r="C122" s="668" t="s">
        <v>1946</v>
      </c>
      <c r="D122" s="647">
        <v>30705.659507757126</v>
      </c>
    </row>
    <row r="123" spans="1:4" ht="16.5" thickTop="1" thickBot="1">
      <c r="A123" s="667" t="s">
        <v>444</v>
      </c>
      <c r="B123" s="667" t="s">
        <v>387</v>
      </c>
      <c r="C123" s="668" t="s">
        <v>1914</v>
      </c>
      <c r="D123" s="647">
        <v>4376.1669303426233</v>
      </c>
    </row>
    <row r="124" spans="1:4" ht="16.5" thickTop="1" thickBot="1">
      <c r="A124" s="667" t="s">
        <v>445</v>
      </c>
      <c r="B124" s="667" t="s">
        <v>144</v>
      </c>
      <c r="C124" s="668" t="s">
        <v>446</v>
      </c>
      <c r="D124" s="647">
        <v>13744.186246100706</v>
      </c>
    </row>
    <row r="125" spans="1:4" ht="16.5" thickTop="1" thickBot="1">
      <c r="A125" s="667" t="s">
        <v>865</v>
      </c>
      <c r="B125" s="667" t="s">
        <v>422</v>
      </c>
      <c r="C125" s="668" t="s">
        <v>1947</v>
      </c>
      <c r="D125" s="647">
        <v>1656.3793162270849</v>
      </c>
    </row>
    <row r="126" spans="1:4" ht="16.5" thickTop="1" thickBot="1">
      <c r="A126" s="667" t="s">
        <v>866</v>
      </c>
      <c r="B126" s="667" t="s">
        <v>422</v>
      </c>
      <c r="C126" s="668" t="s">
        <v>1948</v>
      </c>
      <c r="D126" s="647">
        <v>3176.915653391407</v>
      </c>
    </row>
    <row r="127" spans="1:4" ht="16.5" thickTop="1" thickBot="1">
      <c r="A127" s="667" t="s">
        <v>864</v>
      </c>
      <c r="B127" s="667" t="s">
        <v>422</v>
      </c>
      <c r="C127" s="668" t="s">
        <v>2264</v>
      </c>
      <c r="D127" s="647">
        <v>3200.0737314680769</v>
      </c>
    </row>
    <row r="128" spans="1:4" ht="16.5" thickTop="1" thickBot="1">
      <c r="A128" s="667" t="s">
        <v>846</v>
      </c>
      <c r="B128" s="667" t="s">
        <v>422</v>
      </c>
      <c r="C128" s="668" t="s">
        <v>847</v>
      </c>
      <c r="D128" s="647">
        <v>1661.5255557996784</v>
      </c>
    </row>
    <row r="129" spans="1:4" ht="16.5" thickTop="1" thickBot="1">
      <c r="A129" s="667" t="s">
        <v>848</v>
      </c>
      <c r="B129" s="667" t="s">
        <v>422</v>
      </c>
      <c r="C129" s="668" t="s">
        <v>849</v>
      </c>
      <c r="D129" s="647">
        <v>1688.6764059585325</v>
      </c>
    </row>
    <row r="130" spans="1:4" ht="16.5" thickTop="1" thickBot="1">
      <c r="A130" s="667" t="s">
        <v>850</v>
      </c>
      <c r="B130" s="667" t="s">
        <v>422</v>
      </c>
      <c r="C130" s="668" t="s">
        <v>851</v>
      </c>
      <c r="D130" s="647">
        <v>1700.9209070105646</v>
      </c>
    </row>
    <row r="131" spans="1:4" ht="16.5" thickTop="1" thickBot="1">
      <c r="A131" s="667" t="s">
        <v>852</v>
      </c>
      <c r="B131" s="667" t="s">
        <v>422</v>
      </c>
      <c r="C131" s="668" t="s">
        <v>853</v>
      </c>
      <c r="D131" s="647">
        <v>3555.3417185139979</v>
      </c>
    </row>
    <row r="132" spans="1:4" ht="16.5" thickTop="1" thickBot="1">
      <c r="A132" s="667" t="s">
        <v>854</v>
      </c>
      <c r="B132" s="667" t="s">
        <v>422</v>
      </c>
      <c r="C132" s="668" t="s">
        <v>855</v>
      </c>
      <c r="D132" s="647">
        <v>1898.7849457499265</v>
      </c>
    </row>
    <row r="133" spans="1:4" ht="16.5" thickTop="1" thickBot="1">
      <c r="A133" s="667" t="s">
        <v>858</v>
      </c>
      <c r="B133" s="667" t="s">
        <v>422</v>
      </c>
      <c r="C133" s="668" t="s">
        <v>859</v>
      </c>
      <c r="D133" s="647">
        <v>1800.4740242596963</v>
      </c>
    </row>
    <row r="134" spans="1:4" ht="16.5" thickTop="1" thickBot="1">
      <c r="A134" s="667" t="s">
        <v>856</v>
      </c>
      <c r="B134" s="667" t="s">
        <v>422</v>
      </c>
      <c r="C134" s="668" t="s">
        <v>857</v>
      </c>
      <c r="D134" s="647">
        <v>2363.3661595792073</v>
      </c>
    </row>
    <row r="135" spans="1:4" ht="16.5" thickTop="1" thickBot="1">
      <c r="A135" s="667" t="s">
        <v>860</v>
      </c>
      <c r="B135" s="667" t="s">
        <v>422</v>
      </c>
      <c r="C135" s="668" t="s">
        <v>861</v>
      </c>
      <c r="D135" s="647">
        <v>1761.4335861227823</v>
      </c>
    </row>
    <row r="136" spans="1:4" ht="16.5" thickTop="1" thickBot="1">
      <c r="A136" s="667" t="s">
        <v>862</v>
      </c>
      <c r="B136" s="667" t="s">
        <v>422</v>
      </c>
      <c r="C136" s="668" t="s">
        <v>863</v>
      </c>
      <c r="D136" s="647">
        <v>2616.2417247842204</v>
      </c>
    </row>
    <row r="137" spans="1:4" ht="16.5" thickTop="1" thickBot="1">
      <c r="A137" s="667" t="s">
        <v>845</v>
      </c>
      <c r="B137" s="667" t="s">
        <v>377</v>
      </c>
      <c r="C137" s="668" t="s">
        <v>2265</v>
      </c>
      <c r="D137" s="647">
        <v>7235.5241107976281</v>
      </c>
    </row>
    <row r="138" spans="1:4" ht="31.5" thickTop="1" thickBot="1">
      <c r="A138" s="667" t="s">
        <v>842</v>
      </c>
      <c r="B138" s="667" t="s">
        <v>843</v>
      </c>
      <c r="C138" s="668" t="s">
        <v>844</v>
      </c>
      <c r="D138" s="647">
        <v>249.14897792830806</v>
      </c>
    </row>
    <row r="139" spans="1:4" ht="16.5" thickTop="1" thickBot="1">
      <c r="A139" s="667" t="s">
        <v>447</v>
      </c>
      <c r="B139" s="667" t="s">
        <v>377</v>
      </c>
      <c r="C139" s="668" t="s">
        <v>448</v>
      </c>
      <c r="D139" s="647">
        <v>5506.4763426747859</v>
      </c>
    </row>
    <row r="140" spans="1:4" ht="16.5" thickTop="1" thickBot="1">
      <c r="A140" s="667" t="s">
        <v>449</v>
      </c>
      <c r="B140" s="667" t="s">
        <v>450</v>
      </c>
      <c r="C140" s="668" t="s">
        <v>2266</v>
      </c>
      <c r="D140" s="647">
        <v>478.06791064021508</v>
      </c>
    </row>
    <row r="141" spans="1:4" ht="16.5" thickTop="1" thickBot="1">
      <c r="A141" s="667" t="s">
        <v>451</v>
      </c>
      <c r="B141" s="667" t="s">
        <v>144</v>
      </c>
      <c r="C141" s="668" t="s">
        <v>2267</v>
      </c>
      <c r="D141" s="647">
        <v>4757.9646696679456</v>
      </c>
    </row>
    <row r="142" spans="1:4" ht="16.5" thickTop="1" thickBot="1">
      <c r="A142" s="667" t="s">
        <v>452</v>
      </c>
      <c r="B142" s="667" t="s">
        <v>92</v>
      </c>
      <c r="C142" s="668" t="s">
        <v>2268</v>
      </c>
      <c r="D142" s="647">
        <v>2750.3988667456179</v>
      </c>
    </row>
    <row r="143" spans="1:4" ht="16.5" thickTop="1" thickBot="1">
      <c r="A143" s="667" t="s">
        <v>453</v>
      </c>
      <c r="B143" s="667" t="s">
        <v>454</v>
      </c>
      <c r="C143" s="668" t="s">
        <v>455</v>
      </c>
      <c r="D143" s="647">
        <v>12752.381660886093</v>
      </c>
    </row>
    <row r="144" spans="1:4" ht="16.5" thickTop="1" thickBot="1">
      <c r="A144" s="667" t="s">
        <v>456</v>
      </c>
      <c r="B144" s="667" t="s">
        <v>422</v>
      </c>
      <c r="C144" s="668" t="s">
        <v>457</v>
      </c>
      <c r="D144" s="647">
        <v>28510.522145240622</v>
      </c>
    </row>
    <row r="145" spans="1:4" ht="16.5" thickTop="1" thickBot="1">
      <c r="A145" s="667" t="s">
        <v>873</v>
      </c>
      <c r="B145" s="667" t="s">
        <v>233</v>
      </c>
      <c r="C145" s="668" t="s">
        <v>875</v>
      </c>
      <c r="D145" s="647">
        <v>20652.835415770169</v>
      </c>
    </row>
    <row r="146" spans="1:4" ht="31.5" thickTop="1" thickBot="1">
      <c r="A146" s="667" t="s">
        <v>867</v>
      </c>
      <c r="B146" s="667" t="s">
        <v>233</v>
      </c>
      <c r="C146" s="668" t="s">
        <v>2269</v>
      </c>
      <c r="D146" s="647">
        <v>6890.4598746284</v>
      </c>
    </row>
    <row r="147" spans="1:4" ht="16.5" thickTop="1" thickBot="1">
      <c r="A147" s="667" t="s">
        <v>868</v>
      </c>
      <c r="B147" s="667" t="s">
        <v>233</v>
      </c>
      <c r="C147" s="668" t="s">
        <v>2270</v>
      </c>
      <c r="D147" s="647">
        <v>24760.510605653013</v>
      </c>
    </row>
    <row r="148" spans="1:4" ht="16.5" thickTop="1" thickBot="1">
      <c r="A148" s="667" t="s">
        <v>1691</v>
      </c>
      <c r="B148" s="667" t="s">
        <v>233</v>
      </c>
      <c r="C148" s="668" t="s">
        <v>1949</v>
      </c>
      <c r="D148" s="647">
        <v>18348.296098201805</v>
      </c>
    </row>
    <row r="149" spans="1:4" ht="16.5" thickTop="1" thickBot="1">
      <c r="A149" s="667" t="s">
        <v>869</v>
      </c>
      <c r="B149" s="667" t="s">
        <v>144</v>
      </c>
      <c r="C149" s="668" t="s">
        <v>2271</v>
      </c>
      <c r="D149" s="647">
        <v>29388.577090247225</v>
      </c>
    </row>
    <row r="150" spans="1:4" ht="16.5" thickTop="1" thickBot="1">
      <c r="A150" s="667" t="s">
        <v>870</v>
      </c>
      <c r="B150" s="667" t="s">
        <v>233</v>
      </c>
      <c r="C150" s="668" t="s">
        <v>871</v>
      </c>
      <c r="D150" s="647">
        <v>9530.8356884427139</v>
      </c>
    </row>
    <row r="151" spans="1:4" ht="16.5" thickTop="1" thickBot="1">
      <c r="A151" s="667" t="s">
        <v>872</v>
      </c>
      <c r="B151" s="667" t="s">
        <v>450</v>
      </c>
      <c r="C151" s="668" t="s">
        <v>2272</v>
      </c>
      <c r="D151" s="647">
        <v>227401.67932067692</v>
      </c>
    </row>
    <row r="152" spans="1:4" ht="16.5" thickTop="1" thickBot="1">
      <c r="A152" s="667" t="s">
        <v>458</v>
      </c>
      <c r="B152" s="667" t="s">
        <v>92</v>
      </c>
      <c r="C152" s="668" t="s">
        <v>459</v>
      </c>
      <c r="D152" s="647">
        <v>957.20056050234598</v>
      </c>
    </row>
    <row r="153" spans="1:4" ht="16.5" thickTop="1" thickBot="1">
      <c r="A153" s="667" t="s">
        <v>460</v>
      </c>
      <c r="B153" s="667" t="s">
        <v>377</v>
      </c>
      <c r="C153" s="668" t="s">
        <v>461</v>
      </c>
      <c r="D153" s="647">
        <v>37575.534424095145</v>
      </c>
    </row>
    <row r="154" spans="1:4" ht="16.5" thickTop="1" thickBot="1">
      <c r="A154" s="667" t="s">
        <v>462</v>
      </c>
      <c r="B154" s="667" t="s">
        <v>377</v>
      </c>
      <c r="C154" s="668" t="s">
        <v>463</v>
      </c>
      <c r="D154" s="647">
        <v>3548.5983701085297</v>
      </c>
    </row>
    <row r="155" spans="1:4" ht="16.5" thickTop="1" thickBot="1">
      <c r="A155" s="667" t="s">
        <v>909</v>
      </c>
      <c r="B155" s="667" t="s">
        <v>144</v>
      </c>
      <c r="C155" s="668" t="s">
        <v>2273</v>
      </c>
      <c r="D155" s="647">
        <v>82953.655322926614</v>
      </c>
    </row>
    <row r="156" spans="1:4" ht="16.5" thickTop="1" thickBot="1">
      <c r="A156" s="667" t="s">
        <v>910</v>
      </c>
      <c r="B156" s="667" t="s">
        <v>144</v>
      </c>
      <c r="C156" s="668" t="s">
        <v>2274</v>
      </c>
      <c r="D156" s="647">
        <v>18530.721418223391</v>
      </c>
    </row>
    <row r="157" spans="1:4" ht="16.5" thickTop="1" thickBot="1">
      <c r="A157" s="667" t="s">
        <v>911</v>
      </c>
      <c r="B157" s="667" t="s">
        <v>144</v>
      </c>
      <c r="C157" s="668" t="s">
        <v>2275</v>
      </c>
      <c r="D157" s="647">
        <v>40043.95485357006</v>
      </c>
    </row>
    <row r="158" spans="1:4" ht="16.5" thickTop="1" thickBot="1">
      <c r="A158" s="667" t="s">
        <v>912</v>
      </c>
      <c r="B158" s="667" t="s">
        <v>144</v>
      </c>
      <c r="C158" s="668" t="s">
        <v>2276</v>
      </c>
      <c r="D158" s="647">
        <v>63395.638012091411</v>
      </c>
    </row>
    <row r="159" spans="1:4" ht="16.5" thickTop="1" thickBot="1">
      <c r="A159" s="667" t="s">
        <v>466</v>
      </c>
      <c r="B159" s="667" t="s">
        <v>233</v>
      </c>
      <c r="C159" s="668" t="s">
        <v>467</v>
      </c>
      <c r="D159" s="647">
        <v>9304.933516859568</v>
      </c>
    </row>
    <row r="160" spans="1:4" ht="16.5" thickTop="1" thickBot="1">
      <c r="A160" s="667" t="s">
        <v>902</v>
      </c>
      <c r="B160" s="667" t="s">
        <v>233</v>
      </c>
      <c r="C160" s="668" t="s">
        <v>467</v>
      </c>
      <c r="D160" s="647">
        <v>9408.5681344593777</v>
      </c>
    </row>
    <row r="161" spans="1:4" ht="16.5" thickTop="1" thickBot="1">
      <c r="A161" s="667" t="s">
        <v>468</v>
      </c>
      <c r="B161" s="667" t="s">
        <v>233</v>
      </c>
      <c r="C161" s="668" t="s">
        <v>469</v>
      </c>
      <c r="D161" s="647">
        <v>10574.8124955312</v>
      </c>
    </row>
    <row r="162" spans="1:4" ht="16.5" thickTop="1" thickBot="1">
      <c r="A162" s="667" t="s">
        <v>903</v>
      </c>
      <c r="B162" s="667" t="s">
        <v>233</v>
      </c>
      <c r="C162" s="668" t="s">
        <v>469</v>
      </c>
      <c r="D162" s="647">
        <v>10450.94783271499</v>
      </c>
    </row>
    <row r="163" spans="1:4" ht="16.5" thickTop="1" thickBot="1">
      <c r="A163" s="667" t="s">
        <v>894</v>
      </c>
      <c r="B163" s="667" t="s">
        <v>233</v>
      </c>
      <c r="C163" s="668" t="s">
        <v>895</v>
      </c>
      <c r="D163" s="647">
        <v>10654.667937174889</v>
      </c>
    </row>
    <row r="164" spans="1:4" ht="16.5" thickTop="1" thickBot="1">
      <c r="A164" s="667" t="s">
        <v>900</v>
      </c>
      <c r="B164" s="667" t="s">
        <v>233</v>
      </c>
      <c r="C164" s="668" t="s">
        <v>895</v>
      </c>
      <c r="D164" s="647">
        <v>10603.02808491197</v>
      </c>
    </row>
    <row r="165" spans="1:4" ht="16.5" thickTop="1" thickBot="1">
      <c r="A165" s="667" t="s">
        <v>907</v>
      </c>
      <c r="B165" s="667" t="s">
        <v>874</v>
      </c>
      <c r="C165" s="668" t="s">
        <v>908</v>
      </c>
      <c r="D165" s="647">
        <v>16304.351705197358</v>
      </c>
    </row>
    <row r="166" spans="1:4" ht="16.5" thickTop="1" thickBot="1">
      <c r="A166" s="667" t="s">
        <v>905</v>
      </c>
      <c r="B166" s="667" t="s">
        <v>233</v>
      </c>
      <c r="C166" s="668" t="s">
        <v>906</v>
      </c>
      <c r="D166" s="647">
        <v>9446.0114637634197</v>
      </c>
    </row>
    <row r="167" spans="1:4" ht="16.5" thickTop="1" thickBot="1">
      <c r="A167" s="667" t="s">
        <v>470</v>
      </c>
      <c r="B167" s="667" t="s">
        <v>233</v>
      </c>
      <c r="C167" s="668" t="s">
        <v>471</v>
      </c>
      <c r="D167" s="647">
        <v>10523.172643268281</v>
      </c>
    </row>
    <row r="168" spans="1:4" ht="16.5" thickTop="1" thickBot="1">
      <c r="A168" s="667" t="s">
        <v>904</v>
      </c>
      <c r="B168" s="667" t="s">
        <v>233</v>
      </c>
      <c r="C168" s="668" t="s">
        <v>471</v>
      </c>
      <c r="D168" s="647">
        <v>11182.778591245151</v>
      </c>
    </row>
    <row r="169" spans="1:4" ht="16.5" thickTop="1" thickBot="1">
      <c r="A169" s="667" t="s">
        <v>464</v>
      </c>
      <c r="B169" s="667" t="s">
        <v>233</v>
      </c>
      <c r="C169" s="668" t="s">
        <v>465</v>
      </c>
      <c r="D169" s="647">
        <v>13528.399097125759</v>
      </c>
    </row>
    <row r="170" spans="1:4" ht="16.5" thickTop="1" thickBot="1">
      <c r="A170" s="667" t="s">
        <v>901</v>
      </c>
      <c r="B170" s="667" t="s">
        <v>233</v>
      </c>
      <c r="C170" s="668" t="s">
        <v>465</v>
      </c>
      <c r="D170" s="647">
        <v>13558.034338802418</v>
      </c>
    </row>
    <row r="171" spans="1:4" ht="16.5" thickTop="1" thickBot="1">
      <c r="A171" s="667" t="s">
        <v>877</v>
      </c>
      <c r="B171" s="667" t="s">
        <v>233</v>
      </c>
      <c r="C171" s="668" t="s">
        <v>878</v>
      </c>
      <c r="D171" s="647">
        <v>11383.304478039301</v>
      </c>
    </row>
    <row r="172" spans="1:4" ht="16.5" thickTop="1" thickBot="1">
      <c r="A172" s="667" t="s">
        <v>890</v>
      </c>
      <c r="B172" s="667" t="s">
        <v>874</v>
      </c>
      <c r="C172" s="668" t="s">
        <v>891</v>
      </c>
      <c r="D172" s="647">
        <v>13652.26375994197</v>
      </c>
    </row>
    <row r="173" spans="1:4" ht="16.5" thickTop="1" thickBot="1">
      <c r="A173" s="667" t="s">
        <v>892</v>
      </c>
      <c r="B173" s="667" t="s">
        <v>874</v>
      </c>
      <c r="C173" s="668" t="s">
        <v>893</v>
      </c>
      <c r="D173" s="647">
        <v>5587.5739800773772</v>
      </c>
    </row>
    <row r="174" spans="1:4" ht="16.5" thickTop="1" thickBot="1">
      <c r="A174" s="667" t="s">
        <v>879</v>
      </c>
      <c r="B174" s="667" t="s">
        <v>233</v>
      </c>
      <c r="C174" s="668" t="s">
        <v>880</v>
      </c>
      <c r="D174" s="647">
        <v>6633.5028090727092</v>
      </c>
    </row>
    <row r="175" spans="1:4" ht="16.5" thickTop="1" thickBot="1">
      <c r="A175" s="667" t="s">
        <v>881</v>
      </c>
      <c r="B175" s="667" t="s">
        <v>233</v>
      </c>
      <c r="C175" s="668" t="s">
        <v>882</v>
      </c>
      <c r="D175" s="647">
        <v>6004.9517550683886</v>
      </c>
    </row>
    <row r="176" spans="1:4" ht="31.5" thickTop="1" thickBot="1">
      <c r="A176" s="667" t="s">
        <v>887</v>
      </c>
      <c r="B176" s="667" t="s">
        <v>233</v>
      </c>
      <c r="C176" s="668" t="s">
        <v>1952</v>
      </c>
      <c r="D176" s="647">
        <v>6879.9899389462271</v>
      </c>
    </row>
    <row r="177" spans="1:4" ht="31.5" thickTop="1" thickBot="1">
      <c r="A177" s="667" t="s">
        <v>883</v>
      </c>
      <c r="B177" s="667" t="s">
        <v>233</v>
      </c>
      <c r="C177" s="668" t="s">
        <v>1951</v>
      </c>
      <c r="D177" s="647">
        <v>6139.9961797147134</v>
      </c>
    </row>
    <row r="178" spans="1:4" ht="16.5" thickTop="1" thickBot="1">
      <c r="A178" s="667" t="s">
        <v>884</v>
      </c>
      <c r="B178" s="667" t="s">
        <v>233</v>
      </c>
      <c r="C178" s="668" t="s">
        <v>2277</v>
      </c>
      <c r="D178" s="647">
        <v>8018.1961671742674</v>
      </c>
    </row>
    <row r="179" spans="1:4" ht="31.5" thickTop="1" thickBot="1">
      <c r="A179" s="667" t="s">
        <v>889</v>
      </c>
      <c r="B179" s="667" t="s">
        <v>233</v>
      </c>
      <c r="C179" s="668" t="s">
        <v>1953</v>
      </c>
      <c r="D179" s="647">
        <v>6324.1960651061554</v>
      </c>
    </row>
    <row r="180" spans="1:4" ht="31.5" thickTop="1" thickBot="1">
      <c r="A180" s="667" t="s">
        <v>876</v>
      </c>
      <c r="B180" s="667" t="s">
        <v>233</v>
      </c>
      <c r="C180" s="668" t="s">
        <v>1950</v>
      </c>
      <c r="D180" s="647">
        <v>7486.1814692903172</v>
      </c>
    </row>
    <row r="181" spans="1:4" ht="16.5" thickTop="1" thickBot="1">
      <c r="A181" s="667" t="s">
        <v>885</v>
      </c>
      <c r="B181" s="667" t="s">
        <v>233</v>
      </c>
      <c r="C181" s="668" t="s">
        <v>886</v>
      </c>
      <c r="D181" s="647">
        <v>7522.5600593724421</v>
      </c>
    </row>
    <row r="182" spans="1:4" ht="16.5" thickTop="1" thickBot="1">
      <c r="A182" s="667" t="s">
        <v>888</v>
      </c>
      <c r="B182" s="667" t="s">
        <v>233</v>
      </c>
      <c r="C182" s="668" t="s">
        <v>886</v>
      </c>
      <c r="D182" s="647">
        <v>7143.1579832964289</v>
      </c>
    </row>
    <row r="183" spans="1:4" ht="16.5" thickTop="1" thickBot="1">
      <c r="A183" s="667" t="s">
        <v>472</v>
      </c>
      <c r="B183" s="667" t="s">
        <v>377</v>
      </c>
      <c r="C183" s="668" t="s">
        <v>473</v>
      </c>
      <c r="D183" s="647">
        <v>7749.1720571035303</v>
      </c>
    </row>
    <row r="184" spans="1:4" ht="16.5" thickTop="1" thickBot="1">
      <c r="A184" s="667" t="s">
        <v>476</v>
      </c>
      <c r="B184" s="667" t="s">
        <v>92</v>
      </c>
      <c r="C184" s="668" t="s">
        <v>477</v>
      </c>
      <c r="D184" s="647">
        <v>5902.5593332274811</v>
      </c>
    </row>
    <row r="185" spans="1:4" ht="16.5" thickTop="1" thickBot="1">
      <c r="A185" s="667" t="s">
        <v>474</v>
      </c>
      <c r="B185" s="667" t="s">
        <v>387</v>
      </c>
      <c r="C185" s="668" t="s">
        <v>475</v>
      </c>
      <c r="D185" s="647">
        <v>82047.562245076246</v>
      </c>
    </row>
    <row r="186" spans="1:4" ht="16.5" thickTop="1" thickBot="1">
      <c r="A186" s="667" t="s">
        <v>478</v>
      </c>
      <c r="B186" s="667" t="s">
        <v>144</v>
      </c>
      <c r="C186" s="668" t="s">
        <v>1915</v>
      </c>
      <c r="D186" s="647">
        <v>316.22754890900637</v>
      </c>
    </row>
    <row r="187" spans="1:4" ht="16.5" thickTop="1" thickBot="1">
      <c r="A187" s="667" t="s">
        <v>1455</v>
      </c>
      <c r="B187" s="667" t="s">
        <v>377</v>
      </c>
      <c r="C187" s="668" t="s">
        <v>1454</v>
      </c>
      <c r="D187" s="647">
        <v>12204.129689867925</v>
      </c>
    </row>
    <row r="188" spans="1:4" ht="16.5" thickTop="1" thickBot="1">
      <c r="A188" s="667" t="s">
        <v>1709</v>
      </c>
      <c r="B188" s="667" t="s">
        <v>377</v>
      </c>
      <c r="C188" s="668" t="s">
        <v>1708</v>
      </c>
      <c r="D188" s="647">
        <v>12180.882883522761</v>
      </c>
    </row>
    <row r="189" spans="1:4" ht="16.5" thickTop="1" thickBot="1">
      <c r="A189" s="667" t="s">
        <v>479</v>
      </c>
      <c r="B189" s="667" t="s">
        <v>377</v>
      </c>
      <c r="C189" s="668" t="s">
        <v>480</v>
      </c>
      <c r="D189" s="647">
        <v>60527.053091713133</v>
      </c>
    </row>
    <row r="190" spans="1:4" ht="16.5" thickTop="1" thickBot="1">
      <c r="A190" s="667" t="s">
        <v>1666</v>
      </c>
      <c r="B190" s="667" t="s">
        <v>144</v>
      </c>
      <c r="C190" s="668" t="s">
        <v>1665</v>
      </c>
      <c r="D190" s="647">
        <v>740558.4259322026</v>
      </c>
    </row>
    <row r="191" spans="1:4" ht="16.5" thickTop="1" thickBot="1">
      <c r="A191" s="667" t="s">
        <v>488</v>
      </c>
      <c r="B191" s="667" t="s">
        <v>92</v>
      </c>
      <c r="C191" s="668" t="s">
        <v>489</v>
      </c>
      <c r="D191" s="647">
        <v>772813.99083399528</v>
      </c>
    </row>
    <row r="192" spans="1:4" ht="16.5" thickTop="1" thickBot="1">
      <c r="A192" s="667" t="s">
        <v>490</v>
      </c>
      <c r="B192" s="667" t="s">
        <v>92</v>
      </c>
      <c r="C192" s="668" t="s">
        <v>491</v>
      </c>
      <c r="D192" s="647">
        <v>440590.6871376101</v>
      </c>
    </row>
    <row r="193" spans="1:4" ht="16.5" thickTop="1" thickBot="1">
      <c r="A193" s="667" t="s">
        <v>481</v>
      </c>
      <c r="B193" s="667" t="s">
        <v>233</v>
      </c>
      <c r="C193" s="668" t="s">
        <v>482</v>
      </c>
      <c r="D193" s="647">
        <v>2905.850793145331</v>
      </c>
    </row>
    <row r="194" spans="1:4" ht="16.5" thickTop="1" thickBot="1">
      <c r="A194" s="667" t="s">
        <v>492</v>
      </c>
      <c r="B194" s="667" t="s">
        <v>92</v>
      </c>
      <c r="C194" s="668" t="s">
        <v>493</v>
      </c>
      <c r="D194" s="647">
        <v>1371.9164874385681</v>
      </c>
    </row>
    <row r="195" spans="1:4" ht="16.5" thickTop="1" thickBot="1">
      <c r="A195" s="667" t="s">
        <v>483</v>
      </c>
      <c r="B195" s="667" t="s">
        <v>422</v>
      </c>
      <c r="C195" s="668" t="s">
        <v>2278</v>
      </c>
      <c r="D195" s="647">
        <v>1250.1813030661897</v>
      </c>
    </row>
    <row r="196" spans="1:4" ht="16.5" thickTop="1" thickBot="1">
      <c r="A196" s="667" t="s">
        <v>484</v>
      </c>
      <c r="B196" s="667" t="s">
        <v>92</v>
      </c>
      <c r="C196" s="668" t="s">
        <v>485</v>
      </c>
      <c r="D196" s="647">
        <v>30756.057164261143</v>
      </c>
    </row>
    <row r="197" spans="1:4" ht="16.5" thickTop="1" thickBot="1">
      <c r="A197" s="667" t="s">
        <v>486</v>
      </c>
      <c r="B197" s="667" t="s">
        <v>144</v>
      </c>
      <c r="C197" s="668" t="s">
        <v>487</v>
      </c>
      <c r="D197" s="647">
        <v>2355.5580719518239</v>
      </c>
    </row>
    <row r="198" spans="1:4" ht="16.5" thickTop="1" thickBot="1">
      <c r="A198" s="667" t="s">
        <v>494</v>
      </c>
      <c r="B198" s="667" t="s">
        <v>92</v>
      </c>
      <c r="C198" s="668" t="s">
        <v>495</v>
      </c>
      <c r="D198" s="647">
        <v>26083.626545420433</v>
      </c>
    </row>
    <row r="199" spans="1:4" ht="16.5" thickTop="1" thickBot="1">
      <c r="A199" s="667" t="s">
        <v>925</v>
      </c>
      <c r="B199" s="667" t="s">
        <v>92</v>
      </c>
      <c r="C199" s="668" t="s">
        <v>926</v>
      </c>
      <c r="D199" s="647">
        <v>140927.64121702255</v>
      </c>
    </row>
    <row r="200" spans="1:4" ht="31.5" thickTop="1" thickBot="1">
      <c r="A200" s="667" t="s">
        <v>929</v>
      </c>
      <c r="B200" s="667" t="s">
        <v>92</v>
      </c>
      <c r="C200" s="668" t="s">
        <v>930</v>
      </c>
      <c r="D200" s="647">
        <v>152459.29935998208</v>
      </c>
    </row>
    <row r="201" spans="1:4" ht="16.5" thickTop="1" thickBot="1">
      <c r="A201" s="667" t="s">
        <v>927</v>
      </c>
      <c r="B201" s="667" t="s">
        <v>92</v>
      </c>
      <c r="C201" s="668" t="s">
        <v>928</v>
      </c>
      <c r="D201" s="647">
        <v>152047.60019417468</v>
      </c>
    </row>
    <row r="202" spans="1:4" ht="16.5" thickTop="1" thickBot="1">
      <c r="A202" s="667" t="s">
        <v>931</v>
      </c>
      <c r="B202" s="667" t="s">
        <v>233</v>
      </c>
      <c r="C202" s="668" t="s">
        <v>932</v>
      </c>
      <c r="D202" s="647">
        <v>8473.1947280063068</v>
      </c>
    </row>
    <row r="203" spans="1:4" ht="16.5" thickTop="1" thickBot="1">
      <c r="A203" s="667" t="s">
        <v>920</v>
      </c>
      <c r="B203" s="667" t="s">
        <v>233</v>
      </c>
      <c r="C203" s="668" t="s">
        <v>2279</v>
      </c>
      <c r="D203" s="647">
        <v>17345.400479425578</v>
      </c>
    </row>
    <row r="204" spans="1:4" ht="16.5" thickTop="1" thickBot="1">
      <c r="A204" s="667" t="s">
        <v>923</v>
      </c>
      <c r="B204" s="667" t="s">
        <v>92</v>
      </c>
      <c r="C204" s="668" t="s">
        <v>924</v>
      </c>
      <c r="D204" s="647">
        <v>114588.47725837778</v>
      </c>
    </row>
    <row r="205" spans="1:4" ht="16.5" thickTop="1" thickBot="1">
      <c r="A205" s="667" t="s">
        <v>921</v>
      </c>
      <c r="B205" s="667" t="s">
        <v>92</v>
      </c>
      <c r="C205" s="668" t="s">
        <v>922</v>
      </c>
      <c r="D205" s="647">
        <v>104813.19519020141</v>
      </c>
    </row>
    <row r="206" spans="1:4" ht="16.5" thickTop="1" thickBot="1">
      <c r="A206" s="667" t="s">
        <v>496</v>
      </c>
      <c r="B206" s="667" t="s">
        <v>144</v>
      </c>
      <c r="C206" s="668" t="s">
        <v>1916</v>
      </c>
      <c r="D206" s="647">
        <v>103349.62240140958</v>
      </c>
    </row>
    <row r="207" spans="1:4" ht="16.5" thickTop="1" thickBot="1">
      <c r="A207" s="667" t="s">
        <v>505</v>
      </c>
      <c r="B207" s="667" t="s">
        <v>144</v>
      </c>
      <c r="C207" s="668" t="s">
        <v>506</v>
      </c>
      <c r="D207" s="647">
        <v>104226.25769412029</v>
      </c>
    </row>
    <row r="208" spans="1:4" ht="16.5" thickTop="1" thickBot="1">
      <c r="A208" s="667" t="s">
        <v>507</v>
      </c>
      <c r="B208" s="667" t="s">
        <v>144</v>
      </c>
      <c r="C208" s="668" t="s">
        <v>508</v>
      </c>
      <c r="D208" s="647">
        <v>5366.6405915298383</v>
      </c>
    </row>
    <row r="209" spans="1:4" ht="16.5" thickTop="1" thickBot="1">
      <c r="A209" s="667" t="s">
        <v>509</v>
      </c>
      <c r="B209" s="667" t="s">
        <v>233</v>
      </c>
      <c r="C209" s="668" t="s">
        <v>510</v>
      </c>
      <c r="D209" s="647">
        <v>12020.373445818948</v>
      </c>
    </row>
    <row r="210" spans="1:4" ht="16.5" thickTop="1" thickBot="1">
      <c r="A210" s="667" t="s">
        <v>512</v>
      </c>
      <c r="B210" s="667" t="s">
        <v>233</v>
      </c>
      <c r="C210" s="668" t="s">
        <v>1918</v>
      </c>
      <c r="D210" s="647">
        <v>13145.359162041534</v>
      </c>
    </row>
    <row r="211" spans="1:4" ht="16.5" thickTop="1" thickBot="1">
      <c r="A211" s="667" t="s">
        <v>511</v>
      </c>
      <c r="B211" s="667" t="s">
        <v>233</v>
      </c>
      <c r="C211" s="668" t="s">
        <v>1917</v>
      </c>
      <c r="D211" s="647">
        <v>5810.2819339947746</v>
      </c>
    </row>
    <row r="212" spans="1:4" ht="16.5" thickTop="1" thickBot="1">
      <c r="A212" s="667" t="s">
        <v>519</v>
      </c>
      <c r="B212" s="667" t="s">
        <v>387</v>
      </c>
      <c r="C212" s="668" t="s">
        <v>520</v>
      </c>
      <c r="D212" s="647">
        <v>27909.831767543099</v>
      </c>
    </row>
    <row r="213" spans="1:4" ht="16.5" thickTop="1" thickBot="1">
      <c r="A213" s="667" t="s">
        <v>515</v>
      </c>
      <c r="B213" s="667" t="s">
        <v>387</v>
      </c>
      <c r="C213" s="668" t="s">
        <v>516</v>
      </c>
      <c r="D213" s="647">
        <v>49030.353886539808</v>
      </c>
    </row>
    <row r="214" spans="1:4" ht="16.5" thickTop="1" thickBot="1">
      <c r="A214" s="667" t="s">
        <v>513</v>
      </c>
      <c r="B214" s="667" t="s">
        <v>387</v>
      </c>
      <c r="C214" s="668" t="s">
        <v>514</v>
      </c>
      <c r="D214" s="647">
        <v>32542.157209024976</v>
      </c>
    </row>
    <row r="215" spans="1:4" ht="16.5" thickTop="1" thickBot="1">
      <c r="A215" s="667" t="s">
        <v>521</v>
      </c>
      <c r="B215" s="667" t="s">
        <v>387</v>
      </c>
      <c r="C215" s="668" t="s">
        <v>522</v>
      </c>
      <c r="D215" s="647">
        <v>62553.784200629962</v>
      </c>
    </row>
    <row r="216" spans="1:4" ht="16.5" thickTop="1" thickBot="1">
      <c r="A216" s="667" t="s">
        <v>525</v>
      </c>
      <c r="B216" s="667" t="s">
        <v>387</v>
      </c>
      <c r="C216" s="668" t="s">
        <v>526</v>
      </c>
      <c r="D216" s="647">
        <v>46142.42620363005</v>
      </c>
    </row>
    <row r="217" spans="1:4" ht="16.5" thickTop="1" thickBot="1">
      <c r="A217" s="667" t="s">
        <v>527</v>
      </c>
      <c r="B217" s="667" t="s">
        <v>387</v>
      </c>
      <c r="C217" s="668" t="s">
        <v>528</v>
      </c>
      <c r="D217" s="647">
        <v>46217.845231849089</v>
      </c>
    </row>
    <row r="218" spans="1:4" ht="16.5" thickTop="1" thickBot="1">
      <c r="A218" s="667" t="s">
        <v>529</v>
      </c>
      <c r="B218" s="667" t="s">
        <v>387</v>
      </c>
      <c r="C218" s="668" t="s">
        <v>530</v>
      </c>
      <c r="D218" s="647">
        <v>60099.915207187907</v>
      </c>
    </row>
    <row r="219" spans="1:4" ht="16.5" thickTop="1" thickBot="1">
      <c r="A219" s="667" t="s">
        <v>531</v>
      </c>
      <c r="B219" s="667" t="s">
        <v>387</v>
      </c>
      <c r="C219" s="668" t="s">
        <v>532</v>
      </c>
      <c r="D219" s="647">
        <v>53237.670921940276</v>
      </c>
    </row>
    <row r="220" spans="1:4" ht="16.5" thickTop="1" thickBot="1">
      <c r="A220" s="667" t="s">
        <v>523</v>
      </c>
      <c r="B220" s="667" t="s">
        <v>387</v>
      </c>
      <c r="C220" s="668" t="s">
        <v>524</v>
      </c>
      <c r="D220" s="647">
        <v>8533.7074071185252</v>
      </c>
    </row>
    <row r="221" spans="1:4" ht="16.5" thickTop="1" thickBot="1">
      <c r="A221" s="667" t="s">
        <v>533</v>
      </c>
      <c r="B221" s="667" t="s">
        <v>387</v>
      </c>
      <c r="C221" s="668" t="s">
        <v>534</v>
      </c>
      <c r="D221" s="647">
        <v>24115.988463319947</v>
      </c>
    </row>
    <row r="222" spans="1:4" ht="16.5" thickTop="1" thickBot="1">
      <c r="A222" s="667" t="s">
        <v>540</v>
      </c>
      <c r="B222" s="667" t="s">
        <v>387</v>
      </c>
      <c r="C222" s="668" t="s">
        <v>541</v>
      </c>
      <c r="D222" s="647">
        <v>23539.343446384028</v>
      </c>
    </row>
    <row r="223" spans="1:4" ht="16.5" thickTop="1" thickBot="1">
      <c r="A223" s="667" t="s">
        <v>551</v>
      </c>
      <c r="B223" s="667" t="s">
        <v>387</v>
      </c>
      <c r="C223" s="668" t="s">
        <v>1856</v>
      </c>
      <c r="D223" s="647">
        <v>5449.335337765302</v>
      </c>
    </row>
    <row r="224" spans="1:4" ht="16.5" thickTop="1" thickBot="1">
      <c r="A224" s="667" t="s">
        <v>535</v>
      </c>
      <c r="B224" s="667" t="s">
        <v>387</v>
      </c>
      <c r="C224" s="668" t="s">
        <v>2280</v>
      </c>
      <c r="D224" s="647">
        <v>45811.026120808747</v>
      </c>
    </row>
    <row r="225" spans="1:4" ht="16.5" thickTop="1" thickBot="1">
      <c r="A225" s="667" t="s">
        <v>536</v>
      </c>
      <c r="B225" s="667" t="s">
        <v>387</v>
      </c>
      <c r="C225" s="668" t="s">
        <v>2281</v>
      </c>
      <c r="D225" s="647">
        <v>38969.189337314507</v>
      </c>
    </row>
    <row r="226" spans="1:4" ht="16.5" thickTop="1" thickBot="1">
      <c r="A226" s="667" t="s">
        <v>537</v>
      </c>
      <c r="B226" s="667" t="s">
        <v>387</v>
      </c>
      <c r="C226" s="668" t="s">
        <v>1919</v>
      </c>
      <c r="D226" s="647">
        <v>42832.151962693679</v>
      </c>
    </row>
    <row r="227" spans="1:4" ht="16.5" thickTop="1" thickBot="1">
      <c r="A227" s="667" t="s">
        <v>538</v>
      </c>
      <c r="B227" s="667" t="s">
        <v>387</v>
      </c>
      <c r="C227" s="668" t="s">
        <v>2282</v>
      </c>
      <c r="D227" s="647">
        <v>44382.234813266172</v>
      </c>
    </row>
    <row r="228" spans="1:4" ht="16.5" thickTop="1" thickBot="1">
      <c r="A228" s="667" t="s">
        <v>539</v>
      </c>
      <c r="B228" s="667" t="s">
        <v>387</v>
      </c>
      <c r="C228" s="668" t="s">
        <v>2283</v>
      </c>
      <c r="D228" s="647">
        <v>45172.271315927734</v>
      </c>
    </row>
    <row r="229" spans="1:4" ht="16.5" thickTop="1" thickBot="1">
      <c r="A229" s="667" t="s">
        <v>542</v>
      </c>
      <c r="B229" s="667" t="s">
        <v>387</v>
      </c>
      <c r="C229" s="668" t="s">
        <v>543</v>
      </c>
      <c r="D229" s="647">
        <v>50934.462528399308</v>
      </c>
    </row>
    <row r="230" spans="1:4" ht="16.5" thickTop="1" thickBot="1">
      <c r="A230" s="667" t="s">
        <v>544</v>
      </c>
      <c r="B230" s="667" t="s">
        <v>387</v>
      </c>
      <c r="C230" s="668" t="s">
        <v>545</v>
      </c>
      <c r="D230" s="647">
        <v>58795.60966034099</v>
      </c>
    </row>
    <row r="231" spans="1:4" ht="16.5" thickTop="1" thickBot="1">
      <c r="A231" s="667" t="s">
        <v>517</v>
      </c>
      <c r="B231" s="667" t="s">
        <v>387</v>
      </c>
      <c r="C231" s="668" t="s">
        <v>518</v>
      </c>
      <c r="D231" s="647">
        <v>55105.933343328601</v>
      </c>
    </row>
    <row r="232" spans="1:4" ht="16.5" thickTop="1" thickBot="1">
      <c r="A232" s="667" t="s">
        <v>546</v>
      </c>
      <c r="B232" s="667" t="s">
        <v>387</v>
      </c>
      <c r="C232" s="668" t="s">
        <v>547</v>
      </c>
      <c r="D232" s="647">
        <v>53377.86158615919</v>
      </c>
    </row>
    <row r="233" spans="1:4" ht="16.5" thickTop="1" thickBot="1">
      <c r="A233" s="667" t="s">
        <v>548</v>
      </c>
      <c r="B233" s="667" t="s">
        <v>387</v>
      </c>
      <c r="C233" s="668" t="s">
        <v>549</v>
      </c>
      <c r="D233" s="647">
        <v>36879.727342573147</v>
      </c>
    </row>
    <row r="234" spans="1:4" ht="16.5" thickTop="1" thickBot="1">
      <c r="A234" s="667" t="s">
        <v>550</v>
      </c>
      <c r="B234" s="667" t="s">
        <v>387</v>
      </c>
      <c r="C234" s="668" t="s">
        <v>2284</v>
      </c>
      <c r="D234" s="647">
        <v>23034.390870390434</v>
      </c>
    </row>
    <row r="235" spans="1:4" ht="16.5" thickTop="1" thickBot="1">
      <c r="A235" s="667" t="s">
        <v>552</v>
      </c>
      <c r="B235" s="667" t="s">
        <v>144</v>
      </c>
      <c r="C235" s="668" t="s">
        <v>553</v>
      </c>
      <c r="D235" s="647">
        <v>883.91101072713866</v>
      </c>
    </row>
    <row r="236" spans="1:4" ht="16.5" thickTop="1" thickBot="1">
      <c r="A236" s="667" t="s">
        <v>556</v>
      </c>
      <c r="B236" s="667" t="s">
        <v>387</v>
      </c>
      <c r="C236" s="668" t="s">
        <v>2285</v>
      </c>
      <c r="D236" s="647">
        <v>518614.59986306645</v>
      </c>
    </row>
    <row r="237" spans="1:4" ht="16.5" thickTop="1" thickBot="1">
      <c r="A237" s="667" t="s">
        <v>557</v>
      </c>
      <c r="B237" s="667" t="s">
        <v>387</v>
      </c>
      <c r="C237" s="668" t="s">
        <v>2286</v>
      </c>
      <c r="D237" s="647">
        <v>470638.69271929725</v>
      </c>
    </row>
    <row r="238" spans="1:4" ht="16.5" thickTop="1" thickBot="1">
      <c r="A238" s="667" t="s">
        <v>558</v>
      </c>
      <c r="B238" s="667" t="s">
        <v>387</v>
      </c>
      <c r="C238" s="668" t="s">
        <v>2287</v>
      </c>
      <c r="D238" s="647">
        <v>465714.71745927888</v>
      </c>
    </row>
    <row r="239" spans="1:4" ht="16.5" thickTop="1" thickBot="1">
      <c r="A239" s="667" t="s">
        <v>570</v>
      </c>
      <c r="B239" s="667" t="s">
        <v>571</v>
      </c>
      <c r="C239" s="668" t="s">
        <v>572</v>
      </c>
      <c r="D239" s="647">
        <v>401131.80648648291</v>
      </c>
    </row>
    <row r="240" spans="1:4" ht="16.5" thickTop="1" thickBot="1">
      <c r="A240" s="667" t="s">
        <v>559</v>
      </c>
      <c r="B240" s="667" t="s">
        <v>387</v>
      </c>
      <c r="C240" s="668" t="s">
        <v>1920</v>
      </c>
      <c r="D240" s="647">
        <v>389535.11052271794</v>
      </c>
    </row>
    <row r="241" spans="1:4" ht="16.5" thickTop="1" thickBot="1">
      <c r="A241" s="667" t="s">
        <v>560</v>
      </c>
      <c r="B241" s="667" t="s">
        <v>387</v>
      </c>
      <c r="C241" s="668" t="s">
        <v>2011</v>
      </c>
      <c r="D241" s="647">
        <v>269335.72374968458</v>
      </c>
    </row>
    <row r="242" spans="1:4" ht="16.5" thickTop="1" thickBot="1">
      <c r="A242" s="669" t="s">
        <v>2013</v>
      </c>
      <c r="B242" s="667" t="s">
        <v>387</v>
      </c>
      <c r="C242" s="668" t="s">
        <v>2012</v>
      </c>
      <c r="D242" s="647">
        <v>477706.43167437467</v>
      </c>
    </row>
    <row r="243" spans="1:4" ht="16.5" thickTop="1" thickBot="1">
      <c r="A243" s="667" t="s">
        <v>561</v>
      </c>
      <c r="B243" s="667" t="s">
        <v>387</v>
      </c>
      <c r="C243" s="668" t="s">
        <v>562</v>
      </c>
      <c r="D243" s="647">
        <v>465470.80344919174</v>
      </c>
    </row>
    <row r="244" spans="1:4" ht="16.5" thickTop="1" thickBot="1">
      <c r="A244" s="667" t="s">
        <v>563</v>
      </c>
      <c r="B244" s="667" t="s">
        <v>387</v>
      </c>
      <c r="C244" s="668" t="s">
        <v>564</v>
      </c>
      <c r="D244" s="647">
        <v>439374.40003310831</v>
      </c>
    </row>
    <row r="245" spans="1:4" ht="16.5" thickTop="1" thickBot="1">
      <c r="A245" s="667" t="s">
        <v>565</v>
      </c>
      <c r="B245" s="667" t="s">
        <v>387</v>
      </c>
      <c r="C245" s="668" t="s">
        <v>566</v>
      </c>
      <c r="D245" s="647">
        <v>450612.01269428211</v>
      </c>
    </row>
    <row r="246" spans="1:4" ht="16.5" thickTop="1" thickBot="1">
      <c r="A246" s="667" t="s">
        <v>567</v>
      </c>
      <c r="B246" s="667" t="s">
        <v>387</v>
      </c>
      <c r="C246" s="668" t="s">
        <v>2014</v>
      </c>
      <c r="D246" s="647">
        <v>382453.44122948713</v>
      </c>
    </row>
    <row r="247" spans="1:4" ht="16.5" thickTop="1" thickBot="1">
      <c r="A247" s="667" t="s">
        <v>568</v>
      </c>
      <c r="B247" s="667" t="s">
        <v>387</v>
      </c>
      <c r="C247" s="668" t="s">
        <v>569</v>
      </c>
      <c r="D247" s="647">
        <v>385791.93105980422</v>
      </c>
    </row>
    <row r="248" spans="1:4" ht="16.5" thickTop="1" thickBot="1">
      <c r="A248" s="667" t="s">
        <v>573</v>
      </c>
      <c r="B248" s="667" t="s">
        <v>387</v>
      </c>
      <c r="C248" s="668" t="s">
        <v>574</v>
      </c>
      <c r="D248" s="647">
        <v>382558.4954993829</v>
      </c>
    </row>
    <row r="249" spans="1:4" ht="16.5" thickTop="1" thickBot="1">
      <c r="A249" s="667" t="s">
        <v>575</v>
      </c>
      <c r="B249" s="667" t="s">
        <v>387</v>
      </c>
      <c r="C249" s="668" t="s">
        <v>576</v>
      </c>
      <c r="D249" s="647">
        <v>286874.64058269333</v>
      </c>
    </row>
    <row r="250" spans="1:4" ht="16.5" thickTop="1" thickBot="1">
      <c r="A250" s="667" t="s">
        <v>577</v>
      </c>
      <c r="B250" s="667" t="s">
        <v>387</v>
      </c>
      <c r="C250" s="668" t="s">
        <v>578</v>
      </c>
      <c r="D250" s="647">
        <v>388667.436785125</v>
      </c>
    </row>
    <row r="251" spans="1:4" ht="16.5" thickTop="1" thickBot="1">
      <c r="A251" s="667" t="s">
        <v>579</v>
      </c>
      <c r="B251" s="667" t="s">
        <v>387</v>
      </c>
      <c r="C251" s="668" t="s">
        <v>580</v>
      </c>
      <c r="D251" s="647">
        <v>385783.14696122339</v>
      </c>
    </row>
    <row r="252" spans="1:4" ht="16.5" thickTop="1" thickBot="1">
      <c r="A252" s="667" t="s">
        <v>581</v>
      </c>
      <c r="B252" s="667" t="s">
        <v>387</v>
      </c>
      <c r="C252" s="668" t="s">
        <v>2288</v>
      </c>
      <c r="D252" s="647">
        <v>406704.29666091641</v>
      </c>
    </row>
    <row r="253" spans="1:4" ht="16.5" thickTop="1" thickBot="1">
      <c r="A253" s="667" t="s">
        <v>582</v>
      </c>
      <c r="B253" s="667" t="s">
        <v>387</v>
      </c>
      <c r="C253" s="668" t="s">
        <v>2289</v>
      </c>
      <c r="D253" s="647">
        <v>235297.78539040481</v>
      </c>
    </row>
    <row r="254" spans="1:4" ht="16.5" thickTop="1" thickBot="1">
      <c r="A254" s="667" t="s">
        <v>584</v>
      </c>
      <c r="B254" s="667" t="s">
        <v>233</v>
      </c>
      <c r="C254" s="668" t="s">
        <v>1921</v>
      </c>
      <c r="D254" s="647">
        <v>17182.761563277931</v>
      </c>
    </row>
    <row r="255" spans="1:4" ht="16.5" thickTop="1" thickBot="1">
      <c r="A255" s="667" t="s">
        <v>583</v>
      </c>
      <c r="B255" s="667" t="s">
        <v>387</v>
      </c>
      <c r="C255" s="668" t="s">
        <v>2290</v>
      </c>
      <c r="D255" s="647">
        <v>446772.29687524808</v>
      </c>
    </row>
    <row r="256" spans="1:4" ht="16.5" thickTop="1" thickBot="1">
      <c r="A256" s="667" t="s">
        <v>554</v>
      </c>
      <c r="B256" s="667" t="s">
        <v>387</v>
      </c>
      <c r="C256" s="668" t="s">
        <v>555</v>
      </c>
      <c r="D256" s="647">
        <v>372358.20502516051</v>
      </c>
    </row>
    <row r="257" spans="1:4" ht="16.5" thickTop="1" thickBot="1">
      <c r="A257" s="667" t="s">
        <v>585</v>
      </c>
      <c r="B257" s="667" t="s">
        <v>387</v>
      </c>
      <c r="C257" s="668" t="s">
        <v>586</v>
      </c>
      <c r="D257" s="647">
        <v>422150.11364017561</v>
      </c>
    </row>
    <row r="258" spans="1:4" ht="16.5" thickTop="1" thickBot="1">
      <c r="A258" s="667" t="s">
        <v>587</v>
      </c>
      <c r="B258" s="667" t="s">
        <v>387</v>
      </c>
      <c r="C258" s="668" t="s">
        <v>588</v>
      </c>
      <c r="D258" s="647">
        <v>385495.75609957468</v>
      </c>
    </row>
    <row r="259" spans="1:4" ht="16.5" thickTop="1" thickBot="1">
      <c r="A259" s="667" t="s">
        <v>497</v>
      </c>
      <c r="B259" s="667" t="s">
        <v>387</v>
      </c>
      <c r="C259" s="668" t="s">
        <v>498</v>
      </c>
      <c r="D259" s="647">
        <v>466178.14520561777</v>
      </c>
    </row>
    <row r="260" spans="1:4" ht="16.5" thickTop="1" thickBot="1">
      <c r="A260" s="667" t="s">
        <v>1669</v>
      </c>
      <c r="B260" s="667" t="s">
        <v>387</v>
      </c>
      <c r="C260" s="668" t="s">
        <v>1670</v>
      </c>
      <c r="D260" s="647">
        <v>565137.49288199435</v>
      </c>
    </row>
    <row r="261" spans="1:4" ht="16.5" thickTop="1" thickBot="1">
      <c r="A261" s="667" t="s">
        <v>499</v>
      </c>
      <c r="B261" s="667" t="s">
        <v>377</v>
      </c>
      <c r="C261" s="668" t="s">
        <v>500</v>
      </c>
      <c r="D261" s="647">
        <v>2599.7382668445252</v>
      </c>
    </row>
    <row r="262" spans="1:4" ht="31.5" thickTop="1" thickBot="1">
      <c r="A262" s="667" t="s">
        <v>589</v>
      </c>
      <c r="B262" s="667" t="s">
        <v>377</v>
      </c>
      <c r="C262" s="668" t="s">
        <v>2291</v>
      </c>
      <c r="D262" s="647">
        <v>2670.8983381759008</v>
      </c>
    </row>
    <row r="263" spans="1:4" ht="16.5" thickTop="1" thickBot="1">
      <c r="A263" s="667" t="s">
        <v>590</v>
      </c>
      <c r="B263" s="667" t="s">
        <v>233</v>
      </c>
      <c r="C263" s="668" t="s">
        <v>2292</v>
      </c>
      <c r="D263" s="647">
        <v>63529.085327904861</v>
      </c>
    </row>
    <row r="264" spans="1:4" ht="16.5" thickTop="1" thickBot="1">
      <c r="A264" s="667" t="s">
        <v>591</v>
      </c>
      <c r="B264" s="667" t="s">
        <v>377</v>
      </c>
      <c r="C264" s="668" t="s">
        <v>2293</v>
      </c>
      <c r="D264" s="647">
        <v>14833.946839731574</v>
      </c>
    </row>
    <row r="265" spans="1:4" ht="16.5" thickTop="1" thickBot="1">
      <c r="A265" s="667" t="s">
        <v>592</v>
      </c>
      <c r="B265" s="667" t="s">
        <v>144</v>
      </c>
      <c r="C265" s="668" t="s">
        <v>2294</v>
      </c>
      <c r="D265" s="647">
        <v>6471.1300777305423</v>
      </c>
    </row>
    <row r="266" spans="1:4" ht="16.5" thickTop="1" thickBot="1">
      <c r="A266" s="667" t="s">
        <v>593</v>
      </c>
      <c r="B266" s="667" t="s">
        <v>92</v>
      </c>
      <c r="C266" s="668" t="s">
        <v>2295</v>
      </c>
      <c r="D266" s="647">
        <v>33266.534793001723</v>
      </c>
    </row>
    <row r="267" spans="1:4" ht="16.5" thickTop="1" thickBot="1">
      <c r="A267" s="667" t="s">
        <v>594</v>
      </c>
      <c r="B267" s="667" t="s">
        <v>92</v>
      </c>
      <c r="C267" s="668" t="s">
        <v>2296</v>
      </c>
      <c r="D267" s="647">
        <v>46820.310174916478</v>
      </c>
    </row>
    <row r="268" spans="1:4" ht="16.5" thickTop="1" thickBot="1">
      <c r="A268" s="667" t="s">
        <v>595</v>
      </c>
      <c r="B268" s="667" t="s">
        <v>92</v>
      </c>
      <c r="C268" s="668" t="s">
        <v>2297</v>
      </c>
      <c r="D268" s="647">
        <v>50433.857637561872</v>
      </c>
    </row>
    <row r="269" spans="1:4" ht="16.5" thickTop="1" thickBot="1">
      <c r="A269" s="667" t="s">
        <v>596</v>
      </c>
      <c r="B269" s="667" t="s">
        <v>377</v>
      </c>
      <c r="C269" s="668" t="s">
        <v>597</v>
      </c>
      <c r="D269" s="647">
        <v>51470.73618317092</v>
      </c>
    </row>
    <row r="270" spans="1:4" ht="16.5" thickTop="1" thickBot="1">
      <c r="A270" s="667" t="s">
        <v>599</v>
      </c>
      <c r="B270" s="667" t="s">
        <v>144</v>
      </c>
      <c r="C270" s="668" t="s">
        <v>600</v>
      </c>
      <c r="D270" s="647">
        <v>248532.4939188188</v>
      </c>
    </row>
    <row r="271" spans="1:4" ht="16.5" thickTop="1" thickBot="1">
      <c r="A271" s="667" t="s">
        <v>601</v>
      </c>
      <c r="B271" s="667" t="s">
        <v>387</v>
      </c>
      <c r="C271" s="668" t="s">
        <v>1922</v>
      </c>
      <c r="D271" s="647">
        <v>43914.814294845113</v>
      </c>
    </row>
    <row r="272" spans="1:4" ht="16.5" thickTop="1" thickBot="1">
      <c r="A272" s="667" t="s">
        <v>598</v>
      </c>
      <c r="B272" s="667" t="s">
        <v>387</v>
      </c>
      <c r="C272" s="668" t="s">
        <v>2298</v>
      </c>
      <c r="D272" s="647">
        <v>45242.544104574175</v>
      </c>
    </row>
    <row r="273" spans="1:4" ht="16.5" thickTop="1" thickBot="1">
      <c r="A273" s="667" t="s">
        <v>602</v>
      </c>
      <c r="B273" s="667" t="s">
        <v>387</v>
      </c>
      <c r="C273" s="668" t="s">
        <v>2299</v>
      </c>
      <c r="D273" s="647">
        <v>45424.082141910825</v>
      </c>
    </row>
    <row r="274" spans="1:4" ht="16.5" thickTop="1" thickBot="1">
      <c r="A274" s="667" t="s">
        <v>603</v>
      </c>
      <c r="B274" s="667" t="s">
        <v>144</v>
      </c>
      <c r="C274" s="668" t="s">
        <v>2300</v>
      </c>
      <c r="D274" s="647">
        <v>68850.82941557726</v>
      </c>
    </row>
    <row r="275" spans="1:4" ht="16.5" thickTop="1" thickBot="1">
      <c r="A275" s="667" t="s">
        <v>604</v>
      </c>
      <c r="B275" s="667" t="s">
        <v>144</v>
      </c>
      <c r="C275" s="668" t="s">
        <v>2301</v>
      </c>
      <c r="D275" s="647">
        <v>66370.874311198262</v>
      </c>
    </row>
    <row r="276" spans="1:4" ht="16.5" thickTop="1" thickBot="1">
      <c r="A276" s="667" t="s">
        <v>605</v>
      </c>
      <c r="B276" s="667" t="s">
        <v>606</v>
      </c>
      <c r="C276" s="668" t="s">
        <v>2302</v>
      </c>
      <c r="D276" s="647">
        <v>81745.353762589119</v>
      </c>
    </row>
    <row r="277" spans="1:4" ht="16.5" thickTop="1" thickBot="1">
      <c r="A277" s="667" t="s">
        <v>607</v>
      </c>
      <c r="B277" s="667" t="s">
        <v>606</v>
      </c>
      <c r="C277" s="668" t="s">
        <v>1923</v>
      </c>
      <c r="D277" s="647">
        <v>73938.153417891168</v>
      </c>
    </row>
    <row r="278" spans="1:4" ht="16.5" thickTop="1" thickBot="1">
      <c r="A278" s="667" t="s">
        <v>608</v>
      </c>
      <c r="B278" s="667" t="s">
        <v>606</v>
      </c>
      <c r="C278" s="668" t="s">
        <v>609</v>
      </c>
      <c r="D278" s="647">
        <v>55547.090294275746</v>
      </c>
    </row>
    <row r="279" spans="1:4" ht="16.5" thickTop="1" thickBot="1">
      <c r="A279" s="667" t="s">
        <v>501</v>
      </c>
      <c r="B279" s="667" t="s">
        <v>141</v>
      </c>
      <c r="C279" s="668" t="s">
        <v>502</v>
      </c>
      <c r="D279" s="647">
        <v>45370.490267741072</v>
      </c>
    </row>
    <row r="280" spans="1:4" ht="16.5" thickTop="1" thickBot="1">
      <c r="A280" s="667" t="s">
        <v>503</v>
      </c>
      <c r="B280" s="667" t="s">
        <v>141</v>
      </c>
      <c r="C280" s="668" t="s">
        <v>504</v>
      </c>
      <c r="D280" s="647">
        <v>84525.387871011393</v>
      </c>
    </row>
    <row r="281" spans="1:4" ht="16.5" thickTop="1" thickBot="1">
      <c r="A281" s="667" t="s">
        <v>610</v>
      </c>
      <c r="B281" s="667" t="s">
        <v>92</v>
      </c>
      <c r="C281" s="668" t="s">
        <v>2303</v>
      </c>
      <c r="D281" s="647">
        <v>63616.393944101976</v>
      </c>
    </row>
    <row r="282" spans="1:4" ht="16.5" thickTop="1" thickBot="1">
      <c r="A282" s="667" t="s">
        <v>611</v>
      </c>
      <c r="B282" s="667" t="s">
        <v>377</v>
      </c>
      <c r="C282" s="668" t="s">
        <v>2304</v>
      </c>
      <c r="D282" s="647">
        <v>7159.8388977731092</v>
      </c>
    </row>
    <row r="283" spans="1:4" ht="16.5" thickTop="1" thickBot="1">
      <c r="A283" s="667" t="s">
        <v>612</v>
      </c>
      <c r="B283" s="667" t="s">
        <v>144</v>
      </c>
      <c r="C283" s="668" t="s">
        <v>2305</v>
      </c>
      <c r="D283" s="647">
        <v>5043.1373246044068</v>
      </c>
    </row>
    <row r="284" spans="1:4" ht="16.5" thickTop="1" thickBot="1">
      <c r="A284" s="667" t="s">
        <v>613</v>
      </c>
      <c r="B284" s="667" t="s">
        <v>92</v>
      </c>
      <c r="C284" s="668" t="s">
        <v>614</v>
      </c>
      <c r="D284" s="647">
        <v>11086.774604735738</v>
      </c>
    </row>
    <row r="285" spans="1:4" ht="16.5" thickTop="1" thickBot="1">
      <c r="A285" s="667" t="s">
        <v>615</v>
      </c>
      <c r="B285" s="667" t="s">
        <v>92</v>
      </c>
      <c r="C285" s="668" t="s">
        <v>2306</v>
      </c>
      <c r="D285" s="647">
        <v>102425.42875678664</v>
      </c>
    </row>
    <row r="286" spans="1:4" ht="16.5" thickTop="1" thickBot="1">
      <c r="A286" s="667" t="s">
        <v>616</v>
      </c>
      <c r="B286" s="667" t="s">
        <v>92</v>
      </c>
      <c r="C286" s="668" t="s">
        <v>617</v>
      </c>
      <c r="D286" s="647">
        <v>93594.126737142637</v>
      </c>
    </row>
    <row r="287" spans="1:4" ht="16.5" thickTop="1" thickBot="1">
      <c r="A287" s="667" t="s">
        <v>620</v>
      </c>
      <c r="B287" s="667" t="s">
        <v>92</v>
      </c>
      <c r="C287" s="668" t="s">
        <v>621</v>
      </c>
      <c r="D287" s="647">
        <v>37854.229915431621</v>
      </c>
    </row>
    <row r="288" spans="1:4" ht="16.5" thickTop="1" thickBot="1">
      <c r="A288" s="667" t="s">
        <v>618</v>
      </c>
      <c r="B288" s="667" t="s">
        <v>92</v>
      </c>
      <c r="C288" s="668" t="s">
        <v>2307</v>
      </c>
      <c r="D288" s="647">
        <v>34952.549350905472</v>
      </c>
    </row>
    <row r="289" spans="1:4" ht="16.5" thickTop="1" thickBot="1">
      <c r="A289" s="667" t="s">
        <v>619</v>
      </c>
      <c r="B289" s="667" t="s">
        <v>92</v>
      </c>
      <c r="C289" s="668" t="s">
        <v>2308</v>
      </c>
      <c r="D289" s="647">
        <v>168498.35354238545</v>
      </c>
    </row>
    <row r="290" spans="1:4" ht="16.5" thickTop="1" thickBot="1">
      <c r="A290" s="667" t="s">
        <v>622</v>
      </c>
      <c r="B290" s="667" t="s">
        <v>454</v>
      </c>
      <c r="C290" s="668" t="s">
        <v>623</v>
      </c>
      <c r="D290" s="647">
        <v>3177.7142078078441</v>
      </c>
    </row>
    <row r="291" spans="1:4" ht="16.5" thickTop="1" thickBot="1">
      <c r="A291" s="667" t="s">
        <v>624</v>
      </c>
      <c r="B291" s="667" t="s">
        <v>422</v>
      </c>
      <c r="C291" s="668" t="s">
        <v>1924</v>
      </c>
      <c r="D291" s="647">
        <v>90372.758221236232</v>
      </c>
    </row>
    <row r="292" spans="1:4" ht="16.5" thickTop="1" thickBot="1">
      <c r="A292" s="667" t="s">
        <v>625</v>
      </c>
      <c r="B292" s="667" t="s">
        <v>377</v>
      </c>
      <c r="C292" s="668" t="s">
        <v>2309</v>
      </c>
      <c r="D292" s="647">
        <v>4032.8772595432542</v>
      </c>
    </row>
    <row r="293" spans="1:4" ht="16.5" thickTop="1" thickBot="1">
      <c r="A293" s="667" t="s">
        <v>626</v>
      </c>
      <c r="B293" s="667" t="s">
        <v>377</v>
      </c>
      <c r="C293" s="668" t="s">
        <v>1925</v>
      </c>
      <c r="D293" s="647">
        <v>9306.3531691554545</v>
      </c>
    </row>
    <row r="294" spans="1:4" ht="16.5" thickTop="1" thickBot="1">
      <c r="A294" s="667" t="s">
        <v>627</v>
      </c>
      <c r="B294" s="667" t="s">
        <v>92</v>
      </c>
      <c r="C294" s="668" t="s">
        <v>628</v>
      </c>
      <c r="D294" s="647">
        <v>2624.759638559548</v>
      </c>
    </row>
    <row r="295" spans="1:4" ht="16.5" thickTop="1" thickBot="1">
      <c r="A295" s="667" t="s">
        <v>633</v>
      </c>
      <c r="B295" s="667" t="s">
        <v>92</v>
      </c>
      <c r="C295" s="668" t="s">
        <v>1926</v>
      </c>
      <c r="D295" s="647">
        <v>45777.043193975936</v>
      </c>
    </row>
    <row r="296" spans="1:4" ht="16.5" thickTop="1" thickBot="1">
      <c r="A296" s="667" t="s">
        <v>629</v>
      </c>
      <c r="B296" s="667" t="s">
        <v>92</v>
      </c>
      <c r="C296" s="668" t="s">
        <v>630</v>
      </c>
      <c r="D296" s="647">
        <v>64464.991103968896</v>
      </c>
    </row>
    <row r="297" spans="1:4" ht="16.5" thickTop="1" thickBot="1">
      <c r="A297" s="667" t="s">
        <v>631</v>
      </c>
      <c r="B297" s="667" t="s">
        <v>92</v>
      </c>
      <c r="C297" s="668" t="s">
        <v>632</v>
      </c>
      <c r="D297" s="647">
        <v>61375.47279504309</v>
      </c>
    </row>
    <row r="298" spans="1:4" ht="16.5" thickTop="1" thickBot="1">
      <c r="A298" s="667" t="s">
        <v>646</v>
      </c>
      <c r="B298" s="667" t="s">
        <v>144</v>
      </c>
      <c r="C298" s="668" t="s">
        <v>647</v>
      </c>
      <c r="D298" s="647">
        <v>4350.8793738221202</v>
      </c>
    </row>
    <row r="299" spans="1:4" ht="16.5" thickTop="1" thickBot="1">
      <c r="A299" s="667" t="s">
        <v>634</v>
      </c>
      <c r="B299" s="667" t="s">
        <v>377</v>
      </c>
      <c r="C299" s="668" t="s">
        <v>635</v>
      </c>
      <c r="D299" s="647">
        <v>42800.91961218416</v>
      </c>
    </row>
    <row r="300" spans="1:4" ht="16.5" thickTop="1" thickBot="1">
      <c r="A300" s="667" t="s">
        <v>650</v>
      </c>
      <c r="B300" s="667" t="s">
        <v>377</v>
      </c>
      <c r="C300" s="668" t="s">
        <v>651</v>
      </c>
      <c r="D300" s="647">
        <v>34620.350713667714</v>
      </c>
    </row>
    <row r="301" spans="1:4" ht="31.5" thickTop="1" thickBot="1">
      <c r="A301" s="667" t="s">
        <v>652</v>
      </c>
      <c r="B301" s="667" t="s">
        <v>92</v>
      </c>
      <c r="C301" s="668" t="s">
        <v>2310</v>
      </c>
      <c r="D301" s="647">
        <v>367951.51557045634</v>
      </c>
    </row>
    <row r="302" spans="1:4" ht="31.5" thickTop="1" thickBot="1">
      <c r="A302" s="667" t="s">
        <v>653</v>
      </c>
      <c r="B302" s="667" t="s">
        <v>92</v>
      </c>
      <c r="C302" s="668" t="s">
        <v>2311</v>
      </c>
      <c r="D302" s="647">
        <v>273385.10446716752</v>
      </c>
    </row>
    <row r="303" spans="1:4" ht="31.5" thickTop="1" thickBot="1">
      <c r="A303" s="667" t="s">
        <v>654</v>
      </c>
      <c r="B303" s="667" t="s">
        <v>92</v>
      </c>
      <c r="C303" s="668" t="s">
        <v>2312</v>
      </c>
      <c r="D303" s="647">
        <v>245111.84171187715</v>
      </c>
    </row>
    <row r="304" spans="1:4" ht="31.5" thickTop="1" thickBot="1">
      <c r="A304" s="667" t="s">
        <v>655</v>
      </c>
      <c r="B304" s="667" t="s">
        <v>92</v>
      </c>
      <c r="C304" s="668" t="s">
        <v>2313</v>
      </c>
      <c r="D304" s="647">
        <v>329321.35694705357</v>
      </c>
    </row>
    <row r="305" spans="1:4" ht="31.5" thickTop="1" thickBot="1">
      <c r="A305" s="667" t="s">
        <v>656</v>
      </c>
      <c r="B305" s="667" t="s">
        <v>92</v>
      </c>
      <c r="C305" s="668" t="s">
        <v>2314</v>
      </c>
      <c r="D305" s="647">
        <v>268158.12217024562</v>
      </c>
    </row>
    <row r="306" spans="1:4" ht="31.5" thickTop="1" thickBot="1">
      <c r="A306" s="667" t="s">
        <v>657</v>
      </c>
      <c r="B306" s="667" t="s">
        <v>233</v>
      </c>
      <c r="C306" s="668" t="s">
        <v>2315</v>
      </c>
      <c r="D306" s="647">
        <v>392418.86797700851</v>
      </c>
    </row>
    <row r="307" spans="1:4" ht="16.5" thickTop="1" thickBot="1">
      <c r="A307" s="667" t="s">
        <v>658</v>
      </c>
      <c r="B307" s="667" t="s">
        <v>92</v>
      </c>
      <c r="C307" s="668" t="s">
        <v>659</v>
      </c>
      <c r="D307" s="647">
        <v>170272.91891224516</v>
      </c>
    </row>
    <row r="308" spans="1:4" ht="16.5" thickTop="1" thickBot="1">
      <c r="A308" s="667" t="s">
        <v>636</v>
      </c>
      <c r="B308" s="667" t="s">
        <v>377</v>
      </c>
      <c r="C308" s="668" t="s">
        <v>637</v>
      </c>
      <c r="D308" s="647">
        <v>21584.038593604066</v>
      </c>
    </row>
    <row r="309" spans="1:4" ht="16.5" thickTop="1" thickBot="1">
      <c r="A309" s="667" t="s">
        <v>642</v>
      </c>
      <c r="B309" s="667" t="s">
        <v>377</v>
      </c>
      <c r="C309" s="668" t="s">
        <v>643</v>
      </c>
      <c r="D309" s="647">
        <v>6147.0944411941537</v>
      </c>
    </row>
    <row r="310" spans="1:4" ht="16.5" thickTop="1" thickBot="1">
      <c r="A310" s="667" t="s">
        <v>640</v>
      </c>
      <c r="B310" s="667" t="s">
        <v>377</v>
      </c>
      <c r="C310" s="668" t="s">
        <v>641</v>
      </c>
      <c r="D310" s="647">
        <v>14214.26861257655</v>
      </c>
    </row>
    <row r="311" spans="1:4" ht="16.5" thickTop="1" thickBot="1">
      <c r="A311" s="667" t="s">
        <v>638</v>
      </c>
      <c r="B311" s="667" t="s">
        <v>377</v>
      </c>
      <c r="C311" s="668" t="s">
        <v>639</v>
      </c>
      <c r="D311" s="647">
        <v>80558.879356300895</v>
      </c>
    </row>
    <row r="312" spans="1:4" ht="16.5" thickTop="1" thickBot="1">
      <c r="A312" s="667" t="s">
        <v>644</v>
      </c>
      <c r="B312" s="667" t="s">
        <v>377</v>
      </c>
      <c r="C312" s="668" t="s">
        <v>645</v>
      </c>
      <c r="D312" s="647">
        <v>13102.237223553941</v>
      </c>
    </row>
    <row r="313" spans="1:4" ht="16.5" thickTop="1" thickBot="1">
      <c r="A313" s="667" t="s">
        <v>660</v>
      </c>
      <c r="B313" s="667" t="s">
        <v>377</v>
      </c>
      <c r="C313" s="668" t="s">
        <v>661</v>
      </c>
      <c r="D313" s="647">
        <v>11429.088264581684</v>
      </c>
    </row>
    <row r="314" spans="1:4" ht="16.5" thickTop="1" thickBot="1">
      <c r="A314" s="667" t="s">
        <v>662</v>
      </c>
      <c r="B314" s="667" t="s">
        <v>377</v>
      </c>
      <c r="C314" s="668" t="s">
        <v>663</v>
      </c>
      <c r="D314" s="647">
        <v>9704.9205512259541</v>
      </c>
    </row>
    <row r="315" spans="1:4" ht="16.5" thickTop="1" thickBot="1">
      <c r="A315" s="667" t="s">
        <v>667</v>
      </c>
      <c r="B315" s="667" t="s">
        <v>377</v>
      </c>
      <c r="C315" s="668" t="s">
        <v>2316</v>
      </c>
      <c r="D315" s="647">
        <v>9588.8639760371261</v>
      </c>
    </row>
    <row r="316" spans="1:4" ht="16.5" thickTop="1" thickBot="1">
      <c r="A316" s="667" t="s">
        <v>664</v>
      </c>
      <c r="B316" s="667" t="s">
        <v>92</v>
      </c>
      <c r="C316" s="668" t="s">
        <v>2317</v>
      </c>
      <c r="D316" s="647">
        <v>46105.337787399985</v>
      </c>
    </row>
    <row r="317" spans="1:4" ht="16.5" thickTop="1" thickBot="1">
      <c r="A317" s="667" t="s">
        <v>665</v>
      </c>
      <c r="B317" s="667" t="s">
        <v>377</v>
      </c>
      <c r="C317" s="668" t="s">
        <v>666</v>
      </c>
      <c r="D317" s="647">
        <v>23591.959309600366</v>
      </c>
    </row>
    <row r="318" spans="1:4" ht="16.5" thickTop="1" thickBot="1">
      <c r="A318" s="667" t="s">
        <v>668</v>
      </c>
      <c r="B318" s="667" t="s">
        <v>606</v>
      </c>
      <c r="C318" s="668" t="s">
        <v>2318</v>
      </c>
      <c r="D318" s="647">
        <v>64345.562854577343</v>
      </c>
    </row>
    <row r="319" spans="1:4" ht="16.5" thickTop="1" thickBot="1">
      <c r="A319" s="667" t="s">
        <v>669</v>
      </c>
      <c r="B319" s="667" t="s">
        <v>92</v>
      </c>
      <c r="C319" s="668" t="s">
        <v>2319</v>
      </c>
      <c r="D319" s="647">
        <v>12195.700504361093</v>
      </c>
    </row>
    <row r="320" spans="1:4" ht="16.5" thickTop="1" thickBot="1">
      <c r="A320" s="667" t="s">
        <v>673</v>
      </c>
      <c r="B320" s="667" t="s">
        <v>92</v>
      </c>
      <c r="C320" s="668" t="s">
        <v>2320</v>
      </c>
      <c r="D320" s="647">
        <v>110415.40933458012</v>
      </c>
    </row>
    <row r="321" spans="1:4" ht="16.5" thickTop="1" thickBot="1">
      <c r="A321" s="667" t="s">
        <v>674</v>
      </c>
      <c r="B321" s="667" t="s">
        <v>92</v>
      </c>
      <c r="C321" s="668" t="s">
        <v>2321</v>
      </c>
      <c r="D321" s="647">
        <v>186949.75188857614</v>
      </c>
    </row>
    <row r="322" spans="1:4" ht="16.5" thickTop="1" thickBot="1">
      <c r="A322" s="667" t="s">
        <v>672</v>
      </c>
      <c r="B322" s="667" t="s">
        <v>92</v>
      </c>
      <c r="C322" s="668" t="s">
        <v>2322</v>
      </c>
      <c r="D322" s="647">
        <v>166592.64779169305</v>
      </c>
    </row>
    <row r="323" spans="1:4" ht="31.5" thickTop="1" thickBot="1">
      <c r="A323" s="667" t="s">
        <v>671</v>
      </c>
      <c r="B323" s="667" t="s">
        <v>92</v>
      </c>
      <c r="C323" s="668" t="s">
        <v>2323</v>
      </c>
      <c r="D323" s="647">
        <v>203842.37201388198</v>
      </c>
    </row>
    <row r="324" spans="1:4" ht="16.5" thickTop="1" thickBot="1">
      <c r="A324" s="667" t="s">
        <v>675</v>
      </c>
      <c r="B324" s="667" t="s">
        <v>92</v>
      </c>
      <c r="C324" s="668" t="s">
        <v>676</v>
      </c>
      <c r="D324" s="647">
        <v>311005.00302550918</v>
      </c>
    </row>
    <row r="325" spans="1:4" ht="16.5" thickTop="1" thickBot="1">
      <c r="A325" s="667" t="s">
        <v>678</v>
      </c>
      <c r="B325" s="667" t="s">
        <v>92</v>
      </c>
      <c r="C325" s="668" t="s">
        <v>679</v>
      </c>
      <c r="D325" s="647">
        <v>19187.310605071496</v>
      </c>
    </row>
    <row r="326" spans="1:4" ht="16.5" thickTop="1" thickBot="1">
      <c r="A326" s="667" t="s">
        <v>670</v>
      </c>
      <c r="B326" s="667" t="s">
        <v>92</v>
      </c>
      <c r="C326" s="668" t="s">
        <v>2324</v>
      </c>
      <c r="D326" s="647">
        <v>23765.156889698676</v>
      </c>
    </row>
    <row r="327" spans="1:4" ht="16.5" thickTop="1" thickBot="1">
      <c r="A327" s="667" t="s">
        <v>677</v>
      </c>
      <c r="B327" s="667" t="s">
        <v>92</v>
      </c>
      <c r="C327" s="668" t="s">
        <v>2325</v>
      </c>
      <c r="D327" s="647">
        <v>19139.2198835483</v>
      </c>
    </row>
    <row r="328" spans="1:4" ht="16.5" thickTop="1" thickBot="1">
      <c r="A328" s="667" t="s">
        <v>680</v>
      </c>
      <c r="B328" s="667" t="s">
        <v>92</v>
      </c>
      <c r="C328" s="668" t="s">
        <v>2326</v>
      </c>
      <c r="D328" s="647">
        <v>70273.321016056827</v>
      </c>
    </row>
    <row r="329" spans="1:4" ht="16.5" thickTop="1" thickBot="1">
      <c r="A329" s="667" t="s">
        <v>681</v>
      </c>
      <c r="B329" s="667" t="s">
        <v>92</v>
      </c>
      <c r="C329" s="668" t="s">
        <v>682</v>
      </c>
      <c r="D329" s="647">
        <v>6762.7798962669931</v>
      </c>
    </row>
    <row r="330" spans="1:4" ht="16.5" thickTop="1" thickBot="1">
      <c r="A330" s="667" t="s">
        <v>683</v>
      </c>
      <c r="B330" s="667" t="s">
        <v>92</v>
      </c>
      <c r="C330" s="668" t="s">
        <v>2327</v>
      </c>
      <c r="D330" s="647">
        <v>49766.266145420639</v>
      </c>
    </row>
    <row r="331" spans="1:4" ht="16.5" thickTop="1" thickBot="1">
      <c r="A331" s="667" t="s">
        <v>684</v>
      </c>
      <c r="B331" s="667" t="s">
        <v>92</v>
      </c>
      <c r="C331" s="668" t="s">
        <v>2328</v>
      </c>
      <c r="D331" s="647">
        <v>2095.939158341344</v>
      </c>
    </row>
    <row r="332" spans="1:4" ht="16.5" thickTop="1" thickBot="1">
      <c r="A332" s="667" t="s">
        <v>686</v>
      </c>
      <c r="B332" s="667" t="s">
        <v>387</v>
      </c>
      <c r="C332" s="668" t="s">
        <v>687</v>
      </c>
      <c r="D332" s="647">
        <v>47995.959732448558</v>
      </c>
    </row>
    <row r="333" spans="1:4" ht="16.5" thickTop="1" thickBot="1">
      <c r="A333" s="667" t="s">
        <v>685</v>
      </c>
      <c r="B333" s="667" t="s">
        <v>387</v>
      </c>
      <c r="C333" s="668" t="s">
        <v>2329</v>
      </c>
      <c r="D333" s="647">
        <v>16924.38484542635</v>
      </c>
    </row>
    <row r="334" spans="1:4" ht="16.5" thickTop="1" thickBot="1">
      <c r="A334" s="667" t="s">
        <v>690</v>
      </c>
      <c r="B334" s="667" t="s">
        <v>92</v>
      </c>
      <c r="C334" s="668" t="s">
        <v>1929</v>
      </c>
      <c r="D334" s="647">
        <v>723.6677578288037</v>
      </c>
    </row>
    <row r="335" spans="1:4" ht="16.5" thickTop="1" thickBot="1">
      <c r="A335" s="667" t="s">
        <v>688</v>
      </c>
      <c r="B335" s="667" t="s">
        <v>92</v>
      </c>
      <c r="C335" s="668" t="s">
        <v>689</v>
      </c>
      <c r="D335" s="647">
        <v>4282.3811505455342</v>
      </c>
    </row>
    <row r="336" spans="1:4" ht="16.5" thickTop="1" thickBot="1">
      <c r="A336" s="667" t="s">
        <v>691</v>
      </c>
      <c r="B336" s="667" t="s">
        <v>377</v>
      </c>
      <c r="C336" s="668" t="s">
        <v>692</v>
      </c>
      <c r="D336" s="647">
        <v>6267.0550601966725</v>
      </c>
    </row>
    <row r="337" spans="1:4" ht="16.5" thickTop="1" thickBot="1">
      <c r="A337" s="667" t="s">
        <v>696</v>
      </c>
      <c r="B337" s="667" t="s">
        <v>92</v>
      </c>
      <c r="C337" s="668" t="s">
        <v>697</v>
      </c>
      <c r="D337" s="647">
        <v>262121.4056950568</v>
      </c>
    </row>
    <row r="338" spans="1:4" ht="16.5" thickTop="1" thickBot="1">
      <c r="A338" s="667" t="s">
        <v>694</v>
      </c>
      <c r="B338" s="667" t="s">
        <v>92</v>
      </c>
      <c r="C338" s="668" t="s">
        <v>695</v>
      </c>
      <c r="D338" s="647">
        <v>49254.83640582706</v>
      </c>
    </row>
    <row r="339" spans="1:4" ht="16.5" thickTop="1" thickBot="1">
      <c r="A339" s="667" t="s">
        <v>693</v>
      </c>
      <c r="B339" s="667" t="s">
        <v>144</v>
      </c>
      <c r="C339" s="668" t="s">
        <v>2330</v>
      </c>
      <c r="D339" s="647">
        <v>85448.694232949405</v>
      </c>
    </row>
    <row r="340" spans="1:4" ht="31.5" thickTop="1" thickBot="1">
      <c r="A340" s="667" t="s">
        <v>648</v>
      </c>
      <c r="B340" s="667" t="s">
        <v>92</v>
      </c>
      <c r="C340" s="668" t="s">
        <v>1927</v>
      </c>
      <c r="D340" s="647">
        <v>1570012.6393283075</v>
      </c>
    </row>
    <row r="341" spans="1:4" ht="31.5" thickTop="1" thickBot="1">
      <c r="A341" s="667" t="s">
        <v>698</v>
      </c>
      <c r="B341" s="667" t="s">
        <v>92</v>
      </c>
      <c r="C341" s="668" t="s">
        <v>699</v>
      </c>
      <c r="D341" s="647">
        <v>1561773.6872291227</v>
      </c>
    </row>
    <row r="342" spans="1:4" ht="31.5" thickTop="1" thickBot="1">
      <c r="A342" s="667" t="s">
        <v>649</v>
      </c>
      <c r="B342" s="667" t="s">
        <v>92</v>
      </c>
      <c r="C342" s="668" t="s">
        <v>1928</v>
      </c>
      <c r="D342" s="647">
        <v>985309.67596092436</v>
      </c>
    </row>
    <row r="343" spans="1:4" ht="31.5" thickTop="1" thickBot="1">
      <c r="A343" s="667" t="s">
        <v>700</v>
      </c>
      <c r="B343" s="667" t="s">
        <v>92</v>
      </c>
      <c r="C343" s="668" t="s">
        <v>701</v>
      </c>
      <c r="D343" s="647">
        <v>958805.29996631027</v>
      </c>
    </row>
    <row r="344" spans="1:4" ht="16.5" thickTop="1" thickBot="1">
      <c r="A344" s="667" t="s">
        <v>737</v>
      </c>
      <c r="B344" s="667" t="s">
        <v>387</v>
      </c>
      <c r="C344" s="668" t="s">
        <v>2331</v>
      </c>
      <c r="D344" s="647">
        <v>72040.788124437124</v>
      </c>
    </row>
    <row r="345" spans="1:4" ht="16.5" thickTop="1" thickBot="1">
      <c r="A345" s="667" t="s">
        <v>702</v>
      </c>
      <c r="B345" s="667" t="s">
        <v>377</v>
      </c>
      <c r="C345" s="668" t="s">
        <v>2332</v>
      </c>
      <c r="D345" s="647">
        <v>76044.030142303731</v>
      </c>
    </row>
    <row r="346" spans="1:4" ht="16.5" thickTop="1" thickBot="1">
      <c r="A346" s="667" t="s">
        <v>703</v>
      </c>
      <c r="B346" s="667" t="s">
        <v>144</v>
      </c>
      <c r="C346" s="668" t="s">
        <v>2333</v>
      </c>
      <c r="D346" s="647">
        <v>50422.322962657781</v>
      </c>
    </row>
    <row r="347" spans="1:4" ht="16.5" thickTop="1" thickBot="1">
      <c r="A347" s="667" t="s">
        <v>708</v>
      </c>
      <c r="B347" s="667" t="s">
        <v>92</v>
      </c>
      <c r="C347" s="668" t="s">
        <v>2334</v>
      </c>
      <c r="D347" s="647">
        <v>91816.189693080159</v>
      </c>
    </row>
    <row r="348" spans="1:4" ht="16.5" thickTop="1" thickBot="1">
      <c r="A348" s="667" t="s">
        <v>713</v>
      </c>
      <c r="B348" s="667" t="s">
        <v>144</v>
      </c>
      <c r="C348" s="668" t="s">
        <v>1931</v>
      </c>
      <c r="D348" s="647">
        <v>13951.987850911282</v>
      </c>
    </row>
    <row r="349" spans="1:4" ht="16.5" thickTop="1" thickBot="1">
      <c r="A349" s="667" t="s">
        <v>704</v>
      </c>
      <c r="B349" s="667" t="s">
        <v>144</v>
      </c>
      <c r="C349" s="668" t="s">
        <v>2335</v>
      </c>
      <c r="D349" s="647">
        <v>41958.178518037763</v>
      </c>
    </row>
    <row r="350" spans="1:4" ht="16.5" thickTop="1" thickBot="1">
      <c r="A350" s="667" t="s">
        <v>705</v>
      </c>
      <c r="B350" s="667" t="s">
        <v>144</v>
      </c>
      <c r="C350" s="668" t="s">
        <v>2336</v>
      </c>
      <c r="D350" s="647">
        <v>21938.951667576017</v>
      </c>
    </row>
    <row r="351" spans="1:4" ht="16.5" thickTop="1" thickBot="1">
      <c r="A351" s="667" t="s">
        <v>736</v>
      </c>
      <c r="B351" s="667" t="s">
        <v>144</v>
      </c>
      <c r="C351" s="668" t="s">
        <v>1933</v>
      </c>
      <c r="D351" s="647">
        <v>142644.71066889883</v>
      </c>
    </row>
    <row r="352" spans="1:4" ht="16.5" thickTop="1" thickBot="1">
      <c r="A352" s="667" t="s">
        <v>709</v>
      </c>
      <c r="B352" s="667" t="s">
        <v>144</v>
      </c>
      <c r="C352" s="668" t="s">
        <v>710</v>
      </c>
      <c r="D352" s="647">
        <v>415864.7805566694</v>
      </c>
    </row>
    <row r="353" spans="1:4" ht="16.5" thickTop="1" thickBot="1">
      <c r="A353" s="667" t="s">
        <v>711</v>
      </c>
      <c r="B353" s="667" t="s">
        <v>144</v>
      </c>
      <c r="C353" s="668" t="s">
        <v>712</v>
      </c>
      <c r="D353" s="647">
        <v>1101853.9017133892</v>
      </c>
    </row>
    <row r="354" spans="1:4" ht="16.5" thickTop="1" thickBot="1">
      <c r="A354" s="667" t="s">
        <v>707</v>
      </c>
      <c r="B354" s="667" t="s">
        <v>144</v>
      </c>
      <c r="C354" s="668" t="s">
        <v>2337</v>
      </c>
      <c r="D354" s="647">
        <v>5955.7962943232733</v>
      </c>
    </row>
    <row r="355" spans="1:4" ht="16.5" thickTop="1" thickBot="1">
      <c r="A355" s="667" t="s">
        <v>706</v>
      </c>
      <c r="B355" s="667" t="s">
        <v>144</v>
      </c>
      <c r="C355" s="668" t="s">
        <v>1930</v>
      </c>
      <c r="D355" s="647">
        <v>6757.3674718889197</v>
      </c>
    </row>
    <row r="356" spans="1:4" ht="16.5" thickTop="1" thickBot="1">
      <c r="A356" s="667" t="s">
        <v>716</v>
      </c>
      <c r="B356" s="667" t="s">
        <v>144</v>
      </c>
      <c r="C356" s="668" t="s">
        <v>717</v>
      </c>
      <c r="D356" s="647">
        <v>37697.979434615474</v>
      </c>
    </row>
    <row r="357" spans="1:4" ht="16.5" thickTop="1" thickBot="1">
      <c r="A357" s="667" t="s">
        <v>714</v>
      </c>
      <c r="B357" s="667" t="s">
        <v>144</v>
      </c>
      <c r="C357" s="668" t="s">
        <v>2338</v>
      </c>
      <c r="D357" s="647">
        <v>424663.253116971</v>
      </c>
    </row>
    <row r="358" spans="1:4" ht="16.5" thickTop="1" thickBot="1">
      <c r="A358" s="667" t="s">
        <v>715</v>
      </c>
      <c r="B358" s="667" t="s">
        <v>144</v>
      </c>
      <c r="C358" s="668" t="s">
        <v>2339</v>
      </c>
      <c r="D358" s="647">
        <v>427953.11985615402</v>
      </c>
    </row>
    <row r="359" spans="1:4" ht="16.5" thickTop="1" thickBot="1">
      <c r="A359" s="667" t="s">
        <v>718</v>
      </c>
      <c r="B359" s="667" t="s">
        <v>144</v>
      </c>
      <c r="C359" s="668" t="s">
        <v>719</v>
      </c>
      <c r="D359" s="647">
        <v>150516.32773652268</v>
      </c>
    </row>
    <row r="360" spans="1:4" ht="16.5" thickTop="1" thickBot="1">
      <c r="A360" s="667" t="s">
        <v>720</v>
      </c>
      <c r="B360" s="667" t="s">
        <v>144</v>
      </c>
      <c r="C360" s="668" t="s">
        <v>721</v>
      </c>
      <c r="D360" s="647">
        <v>195629.50602563409</v>
      </c>
    </row>
    <row r="361" spans="1:4" ht="16.5" thickTop="1" thickBot="1">
      <c r="A361" s="667" t="s">
        <v>722</v>
      </c>
      <c r="B361" s="667" t="s">
        <v>144</v>
      </c>
      <c r="C361" s="668" t="s">
        <v>723</v>
      </c>
      <c r="D361" s="647">
        <v>189028.4777628298</v>
      </c>
    </row>
    <row r="362" spans="1:4" ht="16.5" thickTop="1" thickBot="1">
      <c r="A362" s="667" t="s">
        <v>724</v>
      </c>
      <c r="B362" s="667" t="s">
        <v>144</v>
      </c>
      <c r="C362" s="668" t="s">
        <v>725</v>
      </c>
      <c r="D362" s="647">
        <v>222203.44498274673</v>
      </c>
    </row>
    <row r="363" spans="1:4" ht="16.5" thickTop="1" thickBot="1">
      <c r="A363" s="667" t="s">
        <v>726</v>
      </c>
      <c r="B363" s="667" t="s">
        <v>144</v>
      </c>
      <c r="C363" s="668" t="s">
        <v>2340</v>
      </c>
      <c r="D363" s="647">
        <v>189637.41986949719</v>
      </c>
    </row>
    <row r="364" spans="1:4" ht="16.5" thickTop="1" thickBot="1">
      <c r="A364" s="667" t="s">
        <v>738</v>
      </c>
      <c r="B364" s="667" t="s">
        <v>144</v>
      </c>
      <c r="C364" s="668" t="s">
        <v>2341</v>
      </c>
      <c r="D364" s="647">
        <v>146638.19257723118</v>
      </c>
    </row>
    <row r="365" spans="1:4" ht="16.5" thickTop="1" thickBot="1">
      <c r="A365" s="667" t="s">
        <v>727</v>
      </c>
      <c r="B365" s="667" t="s">
        <v>144</v>
      </c>
      <c r="C365" s="668" t="s">
        <v>728</v>
      </c>
      <c r="D365" s="647">
        <v>61470.589498867565</v>
      </c>
    </row>
    <row r="366" spans="1:4" ht="16.5" thickTop="1" thickBot="1">
      <c r="A366" s="667" t="s">
        <v>729</v>
      </c>
      <c r="B366" s="667" t="s">
        <v>144</v>
      </c>
      <c r="C366" s="668" t="s">
        <v>1932</v>
      </c>
      <c r="D366" s="647">
        <v>63509.56510883641</v>
      </c>
    </row>
    <row r="367" spans="1:4" ht="16.5" thickTop="1" thickBot="1">
      <c r="A367" s="667" t="s">
        <v>730</v>
      </c>
      <c r="B367" s="667" t="s">
        <v>92</v>
      </c>
      <c r="C367" s="668" t="s">
        <v>2342</v>
      </c>
      <c r="D367" s="647">
        <v>46248.367756210675</v>
      </c>
    </row>
    <row r="368" spans="1:4" ht="16.5" thickTop="1" thickBot="1">
      <c r="A368" s="667" t="s">
        <v>732</v>
      </c>
      <c r="B368" s="667" t="s">
        <v>92</v>
      </c>
      <c r="C368" s="668" t="s">
        <v>733</v>
      </c>
      <c r="D368" s="647">
        <v>3120.9281159723319</v>
      </c>
    </row>
    <row r="369" spans="1:4" ht="16.5" thickTop="1" thickBot="1">
      <c r="A369" s="667" t="s">
        <v>731</v>
      </c>
      <c r="B369" s="667" t="s">
        <v>92</v>
      </c>
      <c r="C369" s="668" t="s">
        <v>2343</v>
      </c>
      <c r="D369" s="647">
        <v>1422.75778528505</v>
      </c>
    </row>
    <row r="370" spans="1:4" ht="16.5" thickTop="1" thickBot="1">
      <c r="A370" s="667" t="s">
        <v>734</v>
      </c>
      <c r="B370" s="667" t="s">
        <v>92</v>
      </c>
      <c r="C370" s="668" t="s">
        <v>735</v>
      </c>
      <c r="D370" s="647">
        <v>41611.428444767167</v>
      </c>
    </row>
    <row r="371" spans="1:4" ht="16.5" thickTop="1" thickBot="1">
      <c r="A371" s="667" t="s">
        <v>741</v>
      </c>
      <c r="B371" s="667" t="s">
        <v>92</v>
      </c>
      <c r="C371" s="668" t="s">
        <v>1934</v>
      </c>
      <c r="D371" s="647">
        <v>36860.916949652637</v>
      </c>
    </row>
    <row r="372" spans="1:4" ht="16.5" thickTop="1" thickBot="1">
      <c r="A372" s="667" t="s">
        <v>739</v>
      </c>
      <c r="B372" s="667" t="s">
        <v>377</v>
      </c>
      <c r="C372" s="668" t="s">
        <v>740</v>
      </c>
      <c r="D372" s="647">
        <v>4533.1272373067168</v>
      </c>
    </row>
    <row r="373" spans="1:4" ht="16.5" thickTop="1" thickBot="1">
      <c r="A373" s="192"/>
      <c r="B373" s="192"/>
      <c r="C373" s="197"/>
      <c r="D373" s="646"/>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85546875" style="183" customWidth="1"/>
  </cols>
  <sheetData>
    <row r="1" spans="1:5" ht="99.75" customHeight="1" thickTop="1" thickBot="1">
      <c r="A1" s="691" t="s">
        <v>1850</v>
      </c>
      <c r="B1" s="692"/>
      <c r="C1" s="692"/>
      <c r="D1" s="693"/>
    </row>
    <row r="2" spans="1:5" ht="16.5" thickTop="1" thickBot="1">
      <c r="A2" s="690" t="s">
        <v>1409</v>
      </c>
      <c r="B2" s="690"/>
      <c r="C2" s="690"/>
      <c r="D2" s="690"/>
    </row>
    <row r="3" spans="1:5" ht="16.5" thickTop="1" thickBot="1">
      <c r="A3" s="694"/>
      <c r="B3" s="694"/>
      <c r="C3" s="694"/>
      <c r="D3" s="694"/>
    </row>
    <row r="4" spans="1:5" ht="16.5" thickTop="1" thickBot="1">
      <c r="A4" s="695"/>
      <c r="B4" s="695"/>
      <c r="C4" s="695"/>
      <c r="D4" s="695"/>
    </row>
    <row r="5" spans="1:5" ht="30" customHeight="1" thickTop="1" thickBot="1">
      <c r="A5" s="199"/>
      <c r="B5" s="100"/>
      <c r="C5" s="101"/>
      <c r="D5" s="187"/>
    </row>
    <row r="6" spans="1:5" ht="30" customHeight="1" thickTop="1" thickBot="1">
      <c r="A6" s="200" t="s">
        <v>1266</v>
      </c>
      <c r="B6" s="100" t="s">
        <v>339</v>
      </c>
      <c r="C6" s="102" t="s">
        <v>2026</v>
      </c>
      <c r="D6" s="649">
        <v>1242.7487675767834</v>
      </c>
    </row>
    <row r="7" spans="1:5" ht="30" customHeight="1" thickTop="1" thickBot="1">
      <c r="A7" s="200" t="s">
        <v>1352</v>
      </c>
      <c r="B7" s="100" t="s">
        <v>339</v>
      </c>
      <c r="C7" s="102" t="s">
        <v>2025</v>
      </c>
      <c r="D7" s="649">
        <v>1242.4074635243128</v>
      </c>
      <c r="E7" s="103"/>
    </row>
    <row r="8" spans="1:5" ht="30" customHeight="1" thickTop="1" thickBot="1">
      <c r="A8" s="200" t="s">
        <v>1364</v>
      </c>
      <c r="B8" s="100" t="s">
        <v>339</v>
      </c>
      <c r="C8" s="102" t="s">
        <v>2027</v>
      </c>
      <c r="D8" s="649">
        <v>1242.4074635243128</v>
      </c>
    </row>
    <row r="9" spans="1:5" ht="30" customHeight="1" thickTop="1" thickBot="1">
      <c r="A9" s="200" t="s">
        <v>1225</v>
      </c>
      <c r="B9" s="100" t="s">
        <v>1223</v>
      </c>
      <c r="C9" s="102" t="s">
        <v>1226</v>
      </c>
      <c r="D9" s="649">
        <v>1242.4074635243128</v>
      </c>
    </row>
    <row r="10" spans="1:5" ht="30" customHeight="1" thickTop="1" thickBot="1">
      <c r="A10" s="200" t="s">
        <v>1388</v>
      </c>
      <c r="B10" s="100" t="s">
        <v>339</v>
      </c>
      <c r="C10" s="102" t="s">
        <v>1389</v>
      </c>
      <c r="D10" s="649">
        <v>1242.4074635243128</v>
      </c>
    </row>
    <row r="11" spans="1:5" ht="30" customHeight="1" thickTop="1" thickBot="1">
      <c r="A11" s="200" t="s">
        <v>1329</v>
      </c>
      <c r="B11" s="100" t="s">
        <v>339</v>
      </c>
      <c r="C11" s="102" t="s">
        <v>1330</v>
      </c>
      <c r="D11" s="649">
        <v>1242.4074635243128</v>
      </c>
    </row>
    <row r="12" spans="1:5" ht="30" customHeight="1" thickTop="1" thickBot="1">
      <c r="A12" s="200" t="s">
        <v>1331</v>
      </c>
      <c r="B12" s="100" t="s">
        <v>339</v>
      </c>
      <c r="C12" s="102" t="s">
        <v>1332</v>
      </c>
      <c r="D12" s="649">
        <v>1242.4074635243128</v>
      </c>
    </row>
    <row r="13" spans="1:5" ht="30" customHeight="1" thickTop="1" thickBot="1">
      <c r="A13" s="200" t="s">
        <v>1333</v>
      </c>
      <c r="B13" s="100" t="s">
        <v>339</v>
      </c>
      <c r="C13" s="102" t="s">
        <v>1334</v>
      </c>
      <c r="D13" s="649">
        <v>1242.4074635243128</v>
      </c>
    </row>
    <row r="14" spans="1:5" ht="30" customHeight="1" thickTop="1" thickBot="1">
      <c r="A14" s="200" t="s">
        <v>1335</v>
      </c>
      <c r="B14" s="100" t="s">
        <v>339</v>
      </c>
      <c r="C14" s="102" t="s">
        <v>1336</v>
      </c>
      <c r="D14" s="649">
        <v>1242.4074635243128</v>
      </c>
    </row>
    <row r="15" spans="1:5" ht="30" customHeight="1" thickTop="1" thickBot="1">
      <c r="A15" s="200" t="s">
        <v>1317</v>
      </c>
      <c r="B15" s="100" t="s">
        <v>339</v>
      </c>
      <c r="C15" s="102" t="s">
        <v>1860</v>
      </c>
      <c r="D15" s="649">
        <v>1242.4074635243128</v>
      </c>
    </row>
    <row r="16" spans="1:5" ht="30" customHeight="1" thickTop="1" thickBot="1">
      <c r="A16" s="200" t="s">
        <v>1227</v>
      </c>
      <c r="B16" s="100" t="s">
        <v>339</v>
      </c>
      <c r="C16" s="102" t="s">
        <v>1228</v>
      </c>
      <c r="D16" s="649">
        <v>1242.4074635243128</v>
      </c>
    </row>
    <row r="17" spans="1:4" ht="30" customHeight="1" thickTop="1" thickBot="1">
      <c r="A17" s="200" t="s">
        <v>1229</v>
      </c>
      <c r="B17" s="100" t="s">
        <v>339</v>
      </c>
      <c r="C17" s="102" t="s">
        <v>1230</v>
      </c>
      <c r="D17" s="649">
        <v>1242.4074635243128</v>
      </c>
    </row>
    <row r="18" spans="1:4" ht="30" customHeight="1" thickTop="1" thickBot="1">
      <c r="A18" s="200" t="s">
        <v>1231</v>
      </c>
      <c r="B18" s="100" t="s">
        <v>339</v>
      </c>
      <c r="C18" s="102" t="s">
        <v>1232</v>
      </c>
      <c r="D18" s="649">
        <v>1242.4074635243128</v>
      </c>
    </row>
    <row r="19" spans="1:4" ht="30" customHeight="1" thickTop="1" thickBot="1">
      <c r="A19" s="200" t="s">
        <v>1235</v>
      </c>
      <c r="B19" s="100" t="s">
        <v>339</v>
      </c>
      <c r="C19" s="102" t="s">
        <v>1236</v>
      </c>
      <c r="D19" s="649">
        <v>1242.4074635243128</v>
      </c>
    </row>
    <row r="20" spans="1:4" ht="30" customHeight="1" thickTop="1" thickBot="1">
      <c r="A20" s="200" t="s">
        <v>1407</v>
      </c>
      <c r="B20" s="100" t="s">
        <v>339</v>
      </c>
      <c r="C20" s="102" t="s">
        <v>1869</v>
      </c>
      <c r="D20" s="649">
        <v>1242.4074635243128</v>
      </c>
    </row>
    <row r="21" spans="1:4" ht="30" customHeight="1" thickTop="1" thickBot="1">
      <c r="A21" s="200" t="s">
        <v>1239</v>
      </c>
      <c r="B21" s="100" t="s">
        <v>339</v>
      </c>
      <c r="C21" s="102" t="s">
        <v>1240</v>
      </c>
      <c r="D21" s="649">
        <v>1242.4074635243128</v>
      </c>
    </row>
    <row r="22" spans="1:4" ht="30" customHeight="1" thickTop="1" thickBot="1">
      <c r="A22" s="200" t="s">
        <v>1390</v>
      </c>
      <c r="B22" s="100" t="s">
        <v>339</v>
      </c>
      <c r="C22" s="102" t="s">
        <v>1391</v>
      </c>
      <c r="D22" s="649">
        <v>1242.4074635243128</v>
      </c>
    </row>
    <row r="23" spans="1:4" ht="30" customHeight="1" thickTop="1" thickBot="1">
      <c r="A23" s="200" t="s">
        <v>1247</v>
      </c>
      <c r="B23" s="100" t="s">
        <v>339</v>
      </c>
      <c r="C23" s="102" t="s">
        <v>1248</v>
      </c>
      <c r="D23" s="649">
        <v>1242.4074635243128</v>
      </c>
    </row>
    <row r="24" spans="1:4" ht="30" customHeight="1" thickTop="1" thickBot="1">
      <c r="A24" s="200" t="s">
        <v>1269</v>
      </c>
      <c r="B24" s="100" t="s">
        <v>339</v>
      </c>
      <c r="C24" s="102" t="s">
        <v>1270</v>
      </c>
      <c r="D24" s="649">
        <v>1242.4074635243128</v>
      </c>
    </row>
    <row r="25" spans="1:4" ht="30" customHeight="1" thickTop="1" thickBot="1">
      <c r="A25" s="200" t="s">
        <v>1241</v>
      </c>
      <c r="B25" s="100" t="s">
        <v>339</v>
      </c>
      <c r="C25" s="102" t="s">
        <v>1242</v>
      </c>
      <c r="D25" s="649">
        <v>1242.4074635243128</v>
      </c>
    </row>
    <row r="26" spans="1:4" ht="30" customHeight="1" thickTop="1" thickBot="1">
      <c r="A26" s="200" t="s">
        <v>1246</v>
      </c>
      <c r="B26" s="100" t="s">
        <v>339</v>
      </c>
      <c r="C26" s="102" t="s">
        <v>1242</v>
      </c>
      <c r="D26" s="649">
        <v>1242.4074635243128</v>
      </c>
    </row>
    <row r="27" spans="1:4" ht="30" customHeight="1" thickTop="1" thickBot="1">
      <c r="A27" s="200" t="s">
        <v>1303</v>
      </c>
      <c r="B27" s="100" t="s">
        <v>339</v>
      </c>
      <c r="C27" s="102" t="s">
        <v>1304</v>
      </c>
      <c r="D27" s="649">
        <v>1242.4074635243128</v>
      </c>
    </row>
    <row r="28" spans="1:4" ht="30" customHeight="1" thickTop="1" thickBot="1">
      <c r="A28" s="200" t="s">
        <v>1249</v>
      </c>
      <c r="B28" s="100" t="s">
        <v>339</v>
      </c>
      <c r="C28" s="102" t="s">
        <v>1250</v>
      </c>
      <c r="D28" s="649">
        <v>1242.4074635243128</v>
      </c>
    </row>
    <row r="29" spans="1:4" ht="30" customHeight="1" thickTop="1" thickBot="1">
      <c r="A29" s="200" t="s">
        <v>1254</v>
      </c>
      <c r="B29" s="100" t="s">
        <v>339</v>
      </c>
      <c r="C29" s="102" t="s">
        <v>1255</v>
      </c>
      <c r="D29" s="649">
        <v>1242.4074635243128</v>
      </c>
    </row>
    <row r="30" spans="1:4" ht="30" customHeight="1" thickTop="1" thickBot="1">
      <c r="A30" s="200" t="s">
        <v>1252</v>
      </c>
      <c r="B30" s="100" t="s">
        <v>339</v>
      </c>
      <c r="C30" s="102" t="s">
        <v>1253</v>
      </c>
      <c r="D30" s="649">
        <v>1242.4074635243128</v>
      </c>
    </row>
    <row r="31" spans="1:4" ht="30" customHeight="1" thickTop="1" thickBot="1">
      <c r="A31" s="200" t="s">
        <v>1267</v>
      </c>
      <c r="B31" s="100" t="s">
        <v>339</v>
      </c>
      <c r="C31" s="102" t="s">
        <v>1268</v>
      </c>
      <c r="D31" s="649">
        <v>1242.4074635243128</v>
      </c>
    </row>
    <row r="32" spans="1:4" ht="30" customHeight="1" thickTop="1" thickBot="1">
      <c r="A32" s="200" t="s">
        <v>1256</v>
      </c>
      <c r="B32" s="100" t="s">
        <v>339</v>
      </c>
      <c r="C32" s="102" t="s">
        <v>1257</v>
      </c>
      <c r="D32" s="649">
        <v>1242.4074635243128</v>
      </c>
    </row>
    <row r="33" spans="1:4" ht="30" customHeight="1" thickTop="1" thickBot="1">
      <c r="A33" s="200" t="s">
        <v>1272</v>
      </c>
      <c r="B33" s="100" t="s">
        <v>339</v>
      </c>
      <c r="C33" s="102" t="s">
        <v>1257</v>
      </c>
      <c r="D33" s="649">
        <v>1242.4074635243128</v>
      </c>
    </row>
    <row r="34" spans="1:4" ht="30" customHeight="1" thickTop="1" thickBot="1">
      <c r="A34" s="200" t="s">
        <v>1273</v>
      </c>
      <c r="B34" s="100" t="s">
        <v>339</v>
      </c>
      <c r="C34" s="102" t="s">
        <v>1274</v>
      </c>
      <c r="D34" s="649">
        <v>1242.4074635243128</v>
      </c>
    </row>
    <row r="35" spans="1:4" ht="30" customHeight="1" thickTop="1" thickBot="1">
      <c r="A35" s="200" t="s">
        <v>1323</v>
      </c>
      <c r="B35" s="100" t="s">
        <v>339</v>
      </c>
      <c r="C35" s="102" t="s">
        <v>1864</v>
      </c>
      <c r="D35" s="649">
        <v>1242.4074635243128</v>
      </c>
    </row>
    <row r="36" spans="1:4" ht="30" customHeight="1" thickTop="1" thickBot="1">
      <c r="A36" s="200" t="s">
        <v>1404</v>
      </c>
      <c r="B36" s="100" t="s">
        <v>339</v>
      </c>
      <c r="C36" s="102" t="s">
        <v>1405</v>
      </c>
      <c r="D36" s="649">
        <v>1242.4074635243128</v>
      </c>
    </row>
    <row r="37" spans="1:4" ht="30" customHeight="1" thickTop="1" thickBot="1">
      <c r="A37" s="200" t="s">
        <v>1385</v>
      </c>
      <c r="B37" s="100" t="s">
        <v>339</v>
      </c>
      <c r="C37" s="102" t="s">
        <v>1386</v>
      </c>
      <c r="D37" s="649">
        <v>1242.4074635243128</v>
      </c>
    </row>
    <row r="38" spans="1:4" ht="30" customHeight="1" thickTop="1" thickBot="1">
      <c r="A38" s="200" t="s">
        <v>1264</v>
      </c>
      <c r="B38" s="100" t="s">
        <v>339</v>
      </c>
      <c r="C38" s="102" t="s">
        <v>1265</v>
      </c>
      <c r="D38" s="649">
        <v>1242.4074635243128</v>
      </c>
    </row>
    <row r="39" spans="1:4" ht="30" customHeight="1" thickTop="1" thickBot="1">
      <c r="A39" s="200" t="s">
        <v>1221</v>
      </c>
      <c r="B39" s="100" t="s">
        <v>1223</v>
      </c>
      <c r="C39" s="102" t="s">
        <v>1280</v>
      </c>
      <c r="D39" s="649">
        <v>1242.4074635243128</v>
      </c>
    </row>
    <row r="40" spans="1:4" ht="30" customHeight="1" thickTop="1" thickBot="1">
      <c r="A40" s="200" t="s">
        <v>1261</v>
      </c>
      <c r="B40" s="100" t="s">
        <v>339</v>
      </c>
      <c r="C40" s="102" t="s">
        <v>1262</v>
      </c>
      <c r="D40" s="649">
        <v>1242.4074635243128</v>
      </c>
    </row>
    <row r="41" spans="1:4" ht="30" customHeight="1" thickTop="1" thickBot="1">
      <c r="A41" s="200" t="s">
        <v>1259</v>
      </c>
      <c r="B41" s="100" t="s">
        <v>339</v>
      </c>
      <c r="C41" s="102" t="s">
        <v>1260</v>
      </c>
      <c r="D41" s="649">
        <v>1242.4074635243128</v>
      </c>
    </row>
    <row r="42" spans="1:4" ht="30" customHeight="1" thickTop="1" thickBot="1">
      <c r="A42" s="200" t="s">
        <v>1392</v>
      </c>
      <c r="B42" s="100" t="s">
        <v>339</v>
      </c>
      <c r="C42" s="102" t="s">
        <v>1260</v>
      </c>
      <c r="D42" s="649">
        <v>1242.4074635243128</v>
      </c>
    </row>
    <row r="43" spans="1:4" ht="30" customHeight="1" thickTop="1" thickBot="1">
      <c r="A43" s="200" t="s">
        <v>1233</v>
      </c>
      <c r="B43" s="100" t="s">
        <v>339</v>
      </c>
      <c r="C43" s="102" t="s">
        <v>1234</v>
      </c>
      <c r="D43" s="649">
        <v>1242.4074635243128</v>
      </c>
    </row>
    <row r="44" spans="1:4" ht="30" customHeight="1" thickTop="1" thickBot="1">
      <c r="A44" s="200" t="s">
        <v>1387</v>
      </c>
      <c r="B44" s="100" t="s">
        <v>339</v>
      </c>
      <c r="C44" s="102" t="s">
        <v>1234</v>
      </c>
      <c r="D44" s="649">
        <v>1242.4074635243128</v>
      </c>
    </row>
    <row r="45" spans="1:4" ht="30" customHeight="1" thickTop="1" thickBot="1">
      <c r="A45" s="200" t="s">
        <v>1278</v>
      </c>
      <c r="B45" s="100" t="s">
        <v>339</v>
      </c>
      <c r="C45" s="102" t="s">
        <v>1279</v>
      </c>
      <c r="D45" s="649">
        <v>1242.4074635243128</v>
      </c>
    </row>
    <row r="46" spans="1:4" ht="30" customHeight="1" thickTop="1" thickBot="1">
      <c r="A46" s="200" t="s">
        <v>1287</v>
      </c>
      <c r="B46" s="100" t="s">
        <v>339</v>
      </c>
      <c r="C46" s="102" t="s">
        <v>1288</v>
      </c>
      <c r="D46" s="649">
        <v>1242.4074635243128</v>
      </c>
    </row>
    <row r="47" spans="1:4" ht="30" customHeight="1" thickTop="1" thickBot="1">
      <c r="A47" s="200" t="s">
        <v>1291</v>
      </c>
      <c r="B47" s="100" t="s">
        <v>339</v>
      </c>
      <c r="C47" s="102" t="s">
        <v>1292</v>
      </c>
      <c r="D47" s="649">
        <v>1242.4074635243128</v>
      </c>
    </row>
    <row r="48" spans="1:4" ht="30" customHeight="1" thickTop="1" thickBot="1">
      <c r="A48" s="200" t="s">
        <v>1283</v>
      </c>
      <c r="B48" s="100" t="s">
        <v>1223</v>
      </c>
      <c r="C48" s="102" t="s">
        <v>1284</v>
      </c>
      <c r="D48" s="649">
        <v>1242.4074635243128</v>
      </c>
    </row>
    <row r="49" spans="1:4" ht="30" customHeight="1" thickTop="1" thickBot="1">
      <c r="A49" s="200" t="s">
        <v>1281</v>
      </c>
      <c r="B49" s="100" t="s">
        <v>339</v>
      </c>
      <c r="C49" s="102" t="s">
        <v>1282</v>
      </c>
      <c r="D49" s="649">
        <v>1242.4074635243128</v>
      </c>
    </row>
    <row r="50" spans="1:4" ht="30" customHeight="1" thickTop="1" thickBot="1">
      <c r="A50" s="200" t="s">
        <v>1285</v>
      </c>
      <c r="B50" s="100" t="s">
        <v>339</v>
      </c>
      <c r="C50" s="102" t="s">
        <v>1286</v>
      </c>
      <c r="D50" s="649">
        <v>1242.4074635243128</v>
      </c>
    </row>
    <row r="51" spans="1:4" ht="30" customHeight="1" thickTop="1" thickBot="1">
      <c r="A51" s="200" t="s">
        <v>1314</v>
      </c>
      <c r="B51" s="100" t="s">
        <v>1306</v>
      </c>
      <c r="C51" s="102" t="s">
        <v>1315</v>
      </c>
      <c r="D51" s="649">
        <v>1242.4074635243128</v>
      </c>
    </row>
    <row r="52" spans="1:4" ht="30" customHeight="1" thickTop="1" thickBot="1">
      <c r="A52" s="200" t="s">
        <v>1316</v>
      </c>
      <c r="B52" s="100" t="s">
        <v>1306</v>
      </c>
      <c r="C52" s="102" t="s">
        <v>1315</v>
      </c>
      <c r="D52" s="649">
        <v>1242.4074635243128</v>
      </c>
    </row>
    <row r="53" spans="1:4" ht="30" customHeight="1" thickTop="1" thickBot="1">
      <c r="A53" s="200" t="s">
        <v>1289</v>
      </c>
      <c r="B53" s="100" t="s">
        <v>339</v>
      </c>
      <c r="C53" s="102" t="s">
        <v>1290</v>
      </c>
      <c r="D53" s="649">
        <v>1242.4074635243128</v>
      </c>
    </row>
    <row r="54" spans="1:4" ht="30" customHeight="1" thickTop="1" thickBot="1">
      <c r="A54" s="200" t="s">
        <v>1293</v>
      </c>
      <c r="B54" s="100" t="s">
        <v>339</v>
      </c>
      <c r="C54" s="102" t="s">
        <v>1294</v>
      </c>
      <c r="D54" s="649">
        <v>1242.4074635243128</v>
      </c>
    </row>
    <row r="55" spans="1:4" ht="30" customHeight="1" thickTop="1" thickBot="1">
      <c r="A55" s="200" t="s">
        <v>1378</v>
      </c>
      <c r="B55" s="100" t="s">
        <v>339</v>
      </c>
      <c r="C55" s="102" t="s">
        <v>2029</v>
      </c>
      <c r="D55" s="649">
        <v>1242.4074635243128</v>
      </c>
    </row>
    <row r="56" spans="1:4" ht="30" customHeight="1" thickTop="1" thickBot="1">
      <c r="A56" s="200" t="s">
        <v>1379</v>
      </c>
      <c r="B56" s="100" t="s">
        <v>339</v>
      </c>
      <c r="C56" s="102" t="s">
        <v>2030</v>
      </c>
      <c r="D56" s="649">
        <v>1242.4074635243128</v>
      </c>
    </row>
    <row r="57" spans="1:4" ht="30" customHeight="1" thickTop="1" thickBot="1">
      <c r="A57" s="200" t="s">
        <v>1380</v>
      </c>
      <c r="B57" s="100" t="s">
        <v>339</v>
      </c>
      <c r="C57" s="102" t="s">
        <v>2031</v>
      </c>
      <c r="D57" s="649">
        <v>1242.4074635243128</v>
      </c>
    </row>
    <row r="58" spans="1:4" ht="30" customHeight="1" thickTop="1" thickBot="1">
      <c r="A58" s="200" t="s">
        <v>1357</v>
      </c>
      <c r="B58" s="100" t="s">
        <v>339</v>
      </c>
      <c r="C58" s="102" t="s">
        <v>1867</v>
      </c>
      <c r="D58" s="649">
        <v>1242.4074635243128</v>
      </c>
    </row>
    <row r="59" spans="1:4" ht="30" customHeight="1" thickTop="1" thickBot="1">
      <c r="A59" s="200" t="s">
        <v>1295</v>
      </c>
      <c r="B59" s="100" t="s">
        <v>339</v>
      </c>
      <c r="C59" s="102" t="s">
        <v>1296</v>
      </c>
      <c r="D59" s="649">
        <v>1242.4074635243128</v>
      </c>
    </row>
    <row r="60" spans="1:4" ht="30" customHeight="1" thickTop="1" thickBot="1">
      <c r="A60" s="200" t="s">
        <v>1376</v>
      </c>
      <c r="B60" s="100" t="s">
        <v>339</v>
      </c>
      <c r="C60" s="102" t="s">
        <v>1377</v>
      </c>
      <c r="D60" s="649">
        <v>1242.4074635243128</v>
      </c>
    </row>
    <row r="61" spans="1:4" ht="30" customHeight="1" thickTop="1" thickBot="1">
      <c r="A61" s="200" t="s">
        <v>1362</v>
      </c>
      <c r="B61" s="100" t="s">
        <v>339</v>
      </c>
      <c r="C61" s="102" t="s">
        <v>1363</v>
      </c>
      <c r="D61" s="649">
        <v>1242.4074635243128</v>
      </c>
    </row>
    <row r="62" spans="1:4" ht="30" customHeight="1" thickTop="1" thickBot="1">
      <c r="A62" s="200" t="s">
        <v>1369</v>
      </c>
      <c r="B62" s="100" t="s">
        <v>339</v>
      </c>
      <c r="C62" s="102" t="s">
        <v>1370</v>
      </c>
      <c r="D62" s="649">
        <v>1242.4074635243128</v>
      </c>
    </row>
    <row r="63" spans="1:4" ht="30" customHeight="1" thickTop="1" thickBot="1">
      <c r="A63" s="200" t="s">
        <v>1373</v>
      </c>
      <c r="B63" s="100" t="s">
        <v>339</v>
      </c>
      <c r="C63" s="102" t="s">
        <v>1374</v>
      </c>
      <c r="D63" s="649">
        <v>1242.4074635243128</v>
      </c>
    </row>
    <row r="64" spans="1:4" ht="30" customHeight="1" thickTop="1" thickBot="1">
      <c r="A64" s="200" t="s">
        <v>1360</v>
      </c>
      <c r="B64" s="100" t="s">
        <v>339</v>
      </c>
      <c r="C64" s="102" t="s">
        <v>1361</v>
      </c>
      <c r="D64" s="649">
        <v>1242.4074635243128</v>
      </c>
    </row>
    <row r="65" spans="1:4" ht="30" customHeight="1" thickTop="1" thickBot="1">
      <c r="A65" s="200" t="s">
        <v>1297</v>
      </c>
      <c r="B65" s="100" t="s">
        <v>339</v>
      </c>
      <c r="C65" s="102" t="s">
        <v>1298</v>
      </c>
      <c r="D65" s="649">
        <v>1242.4074635243128</v>
      </c>
    </row>
    <row r="66" spans="1:4" ht="30" customHeight="1" thickTop="1" thickBot="1">
      <c r="A66" s="200" t="s">
        <v>1367</v>
      </c>
      <c r="B66" s="100" t="s">
        <v>339</v>
      </c>
      <c r="C66" s="102" t="s">
        <v>1368</v>
      </c>
      <c r="D66" s="649">
        <v>1242.4074635243128</v>
      </c>
    </row>
    <row r="67" spans="1:4" ht="30" customHeight="1" thickTop="1" thickBot="1">
      <c r="A67" s="200" t="s">
        <v>1371</v>
      </c>
      <c r="B67" s="100" t="s">
        <v>339</v>
      </c>
      <c r="C67" s="102" t="s">
        <v>1372</v>
      </c>
      <c r="D67" s="649">
        <v>1242.4074635243128</v>
      </c>
    </row>
    <row r="68" spans="1:4" ht="30" customHeight="1" thickTop="1" thickBot="1">
      <c r="A68" s="200" t="s">
        <v>1343</v>
      </c>
      <c r="B68" s="100" t="s">
        <v>339</v>
      </c>
      <c r="C68" s="102" t="s">
        <v>1344</v>
      </c>
      <c r="D68" s="649">
        <v>1242.4074635243128</v>
      </c>
    </row>
    <row r="69" spans="1:4" ht="30" customHeight="1" thickTop="1" thickBot="1">
      <c r="A69" s="200" t="s">
        <v>1383</v>
      </c>
      <c r="B69" s="100" t="s">
        <v>339</v>
      </c>
      <c r="C69" s="102" t="s">
        <v>2033</v>
      </c>
      <c r="D69" s="649">
        <v>1242.4074635243128</v>
      </c>
    </row>
    <row r="70" spans="1:4" ht="30" customHeight="1" thickTop="1" thickBot="1">
      <c r="A70" s="200" t="s">
        <v>1384</v>
      </c>
      <c r="B70" s="100" t="s">
        <v>339</v>
      </c>
      <c r="C70" s="102" t="s">
        <v>2034</v>
      </c>
      <c r="D70" s="649">
        <v>1242.4074635243128</v>
      </c>
    </row>
    <row r="71" spans="1:4" ht="30" customHeight="1" thickTop="1" thickBot="1">
      <c r="A71" s="200" t="s">
        <v>1381</v>
      </c>
      <c r="B71" s="100" t="s">
        <v>339</v>
      </c>
      <c r="C71" s="102" t="s">
        <v>2035</v>
      </c>
      <c r="D71" s="649">
        <v>1242.4074635243128</v>
      </c>
    </row>
    <row r="72" spans="1:4" ht="30" customHeight="1" thickTop="1" thickBot="1">
      <c r="A72" s="200" t="s">
        <v>1382</v>
      </c>
      <c r="B72" s="100" t="s">
        <v>339</v>
      </c>
      <c r="C72" s="102" t="s">
        <v>2036</v>
      </c>
      <c r="D72" s="649">
        <v>1242.4074635243128</v>
      </c>
    </row>
    <row r="73" spans="1:4" ht="30" customHeight="1" thickTop="1" thickBot="1">
      <c r="A73" s="200" t="s">
        <v>1350</v>
      </c>
      <c r="B73" s="100" t="s">
        <v>339</v>
      </c>
      <c r="C73" s="102" t="s">
        <v>1351</v>
      </c>
      <c r="D73" s="649">
        <v>1242.4074635243128</v>
      </c>
    </row>
    <row r="74" spans="1:4" ht="30" customHeight="1" thickTop="1" thickBot="1">
      <c r="A74" s="200" t="s">
        <v>1349</v>
      </c>
      <c r="B74" s="100" t="s">
        <v>339</v>
      </c>
      <c r="C74" s="102" t="s">
        <v>1866</v>
      </c>
      <c r="D74" s="649">
        <v>1242.4074635243128</v>
      </c>
    </row>
    <row r="75" spans="1:4" ht="30" customHeight="1" thickTop="1" thickBot="1">
      <c r="A75" s="200" t="s">
        <v>1347</v>
      </c>
      <c r="B75" s="100" t="s">
        <v>339</v>
      </c>
      <c r="C75" s="102" t="s">
        <v>1348</v>
      </c>
      <c r="D75" s="649">
        <v>1242.4074635243128</v>
      </c>
    </row>
    <row r="76" spans="1:4" ht="30" customHeight="1" thickTop="1" thickBot="1">
      <c r="A76" s="200" t="s">
        <v>1375</v>
      </c>
      <c r="B76" s="100" t="s">
        <v>339</v>
      </c>
      <c r="C76" s="102" t="s">
        <v>2028</v>
      </c>
      <c r="D76" s="649">
        <v>1242.4074635243128</v>
      </c>
    </row>
    <row r="77" spans="1:4" ht="30" customHeight="1" thickTop="1" thickBot="1">
      <c r="A77" s="200" t="s">
        <v>1353</v>
      </c>
      <c r="B77" s="100" t="s">
        <v>339</v>
      </c>
      <c r="C77" s="102" t="s">
        <v>1354</v>
      </c>
      <c r="D77" s="649">
        <v>1242.4074635243128</v>
      </c>
    </row>
    <row r="78" spans="1:4" ht="30" customHeight="1" thickTop="1" thickBot="1">
      <c r="A78" s="200" t="s">
        <v>1355</v>
      </c>
      <c r="B78" s="100" t="s">
        <v>339</v>
      </c>
      <c r="C78" s="102" t="s">
        <v>1356</v>
      </c>
      <c r="D78" s="649">
        <v>1242.4074635243128</v>
      </c>
    </row>
    <row r="79" spans="1:4" ht="30" customHeight="1" thickTop="1" thickBot="1">
      <c r="A79" s="200" t="s">
        <v>1358</v>
      </c>
      <c r="B79" s="100" t="s">
        <v>339</v>
      </c>
      <c r="C79" s="102" t="s">
        <v>1359</v>
      </c>
      <c r="D79" s="649">
        <v>1242.4074635243128</v>
      </c>
    </row>
    <row r="80" spans="1:4" ht="30" customHeight="1" thickTop="1" thickBot="1">
      <c r="A80" s="200" t="s">
        <v>1337</v>
      </c>
      <c r="B80" s="100" t="s">
        <v>339</v>
      </c>
      <c r="C80" s="102" t="s">
        <v>1338</v>
      </c>
      <c r="D80" s="649">
        <v>1242.4074635243128</v>
      </c>
    </row>
    <row r="81" spans="1:4" ht="30" customHeight="1" thickTop="1" thickBot="1">
      <c r="A81" s="200" t="s">
        <v>1341</v>
      </c>
      <c r="B81" s="100" t="s">
        <v>339</v>
      </c>
      <c r="C81" s="102" t="s">
        <v>1342</v>
      </c>
      <c r="D81" s="649">
        <v>1242.4074635243128</v>
      </c>
    </row>
    <row r="82" spans="1:4" ht="30" customHeight="1" thickTop="1" thickBot="1">
      <c r="A82" s="200" t="s">
        <v>1345</v>
      </c>
      <c r="B82" s="100" t="s">
        <v>339</v>
      </c>
      <c r="C82" s="102" t="s">
        <v>1346</v>
      </c>
      <c r="D82" s="649">
        <v>1242.4074635243128</v>
      </c>
    </row>
    <row r="83" spans="1:4" ht="30" customHeight="1" thickTop="1" thickBot="1">
      <c r="A83" s="200" t="s">
        <v>1339</v>
      </c>
      <c r="B83" s="100" t="s">
        <v>339</v>
      </c>
      <c r="C83" s="102" t="s">
        <v>1340</v>
      </c>
      <c r="D83" s="649">
        <v>1242.4074635243128</v>
      </c>
    </row>
    <row r="84" spans="1:4" ht="30" customHeight="1" thickTop="1" thickBot="1">
      <c r="A84" s="200" t="s">
        <v>1305</v>
      </c>
      <c r="B84" s="100" t="s">
        <v>339</v>
      </c>
      <c r="C84" s="102" t="s">
        <v>1307</v>
      </c>
      <c r="D84" s="649">
        <v>1242.4074635243128</v>
      </c>
    </row>
    <row r="85" spans="1:4" ht="30" customHeight="1" thickTop="1" thickBot="1">
      <c r="A85" s="200" t="s">
        <v>1308</v>
      </c>
      <c r="B85" s="100" t="s">
        <v>339</v>
      </c>
      <c r="C85" s="102" t="s">
        <v>1859</v>
      </c>
      <c r="D85" s="649">
        <v>1242.4074635243128</v>
      </c>
    </row>
    <row r="86" spans="1:4" ht="30" customHeight="1" thickTop="1" thickBot="1">
      <c r="A86" s="200" t="s">
        <v>1309</v>
      </c>
      <c r="B86" s="100" t="s">
        <v>1306</v>
      </c>
      <c r="C86" s="102" t="s">
        <v>1310</v>
      </c>
      <c r="D86" s="649">
        <v>1242.4074635243128</v>
      </c>
    </row>
    <row r="87" spans="1:4" ht="30" customHeight="1" thickTop="1" thickBot="1">
      <c r="A87" s="200" t="s">
        <v>1311</v>
      </c>
      <c r="B87" s="100" t="s">
        <v>339</v>
      </c>
      <c r="C87" s="102" t="s">
        <v>1312</v>
      </c>
      <c r="D87" s="649">
        <v>1242.4074635243128</v>
      </c>
    </row>
    <row r="88" spans="1:4" ht="30" customHeight="1" thickTop="1" thickBot="1">
      <c r="A88" s="200" t="s">
        <v>1313</v>
      </c>
      <c r="B88" s="100" t="s">
        <v>339</v>
      </c>
      <c r="C88" s="102" t="s">
        <v>1312</v>
      </c>
      <c r="D88" s="649">
        <v>1242.4074635243128</v>
      </c>
    </row>
    <row r="89" spans="1:4" ht="30" customHeight="1" thickTop="1" thickBot="1">
      <c r="A89" s="200" t="s">
        <v>1243</v>
      </c>
      <c r="B89" s="100" t="s">
        <v>339</v>
      </c>
      <c r="C89" s="102" t="s">
        <v>1852</v>
      </c>
      <c r="D89" s="649">
        <v>1242.4074635243128</v>
      </c>
    </row>
    <row r="90" spans="1:4" ht="30" customHeight="1" thickTop="1" thickBot="1">
      <c r="A90" s="200" t="s">
        <v>1365</v>
      </c>
      <c r="B90" s="100" t="s">
        <v>339</v>
      </c>
      <c r="C90" s="102" t="s">
        <v>1366</v>
      </c>
      <c r="D90" s="649">
        <v>1242.4074635243128</v>
      </c>
    </row>
    <row r="91" spans="1:4" ht="30" customHeight="1" thickTop="1" thickBot="1">
      <c r="A91" s="200" t="s">
        <v>1244</v>
      </c>
      <c r="B91" s="100" t="s">
        <v>339</v>
      </c>
      <c r="C91" s="102" t="s">
        <v>1245</v>
      </c>
      <c r="D91" s="649">
        <v>1242.4074635243128</v>
      </c>
    </row>
    <row r="92" spans="1:4" ht="30" customHeight="1" thickTop="1" thickBot="1">
      <c r="A92" s="200" t="s">
        <v>1277</v>
      </c>
      <c r="B92" s="100" t="s">
        <v>339</v>
      </c>
      <c r="C92" s="102" t="s">
        <v>1858</v>
      </c>
      <c r="D92" s="649">
        <v>1242.4074635243128</v>
      </c>
    </row>
    <row r="93" spans="1:4" ht="30" customHeight="1" thickTop="1" thickBot="1">
      <c r="A93" s="200" t="s">
        <v>1408</v>
      </c>
      <c r="B93" s="100" t="s">
        <v>1406</v>
      </c>
      <c r="C93" s="102" t="s">
        <v>1870</v>
      </c>
      <c r="D93" s="649">
        <v>99.483981050863832</v>
      </c>
    </row>
    <row r="94" spans="1:4" ht="30" customHeight="1" thickTop="1" thickBot="1">
      <c r="A94" s="200" t="s">
        <v>1399</v>
      </c>
      <c r="B94" s="100" t="s">
        <v>92</v>
      </c>
      <c r="C94" s="102" t="s">
        <v>1868</v>
      </c>
      <c r="D94" s="649">
        <v>409938.77268932038</v>
      </c>
    </row>
    <row r="95" spans="1:4" ht="30" customHeight="1" thickTop="1" thickBot="1">
      <c r="A95" s="200" t="s">
        <v>1222</v>
      </c>
      <c r="B95" s="100" t="s">
        <v>1223</v>
      </c>
      <c r="C95" s="102" t="s">
        <v>1224</v>
      </c>
      <c r="D95" s="649">
        <v>0.86160172108312305</v>
      </c>
    </row>
    <row r="96" spans="1:4" ht="30" customHeight="1" thickTop="1" thickBot="1">
      <c r="A96" s="200" t="s">
        <v>1631</v>
      </c>
      <c r="B96" s="100" t="s">
        <v>339</v>
      </c>
      <c r="C96" s="102" t="s">
        <v>1851</v>
      </c>
      <c r="D96" s="649">
        <v>1242.4074635243128</v>
      </c>
    </row>
    <row r="97" spans="1:4" ht="30" customHeight="1" thickTop="1" thickBot="1">
      <c r="A97" s="200" t="s">
        <v>1412</v>
      </c>
      <c r="B97" s="100" t="s">
        <v>339</v>
      </c>
      <c r="C97" s="102" t="s">
        <v>1411</v>
      </c>
      <c r="D97" s="649">
        <v>1242.4074635243128</v>
      </c>
    </row>
    <row r="98" spans="1:4" ht="30" customHeight="1" thickTop="1" thickBot="1">
      <c r="A98" s="200" t="s">
        <v>1237</v>
      </c>
      <c r="B98" s="100" t="s">
        <v>92</v>
      </c>
      <c r="C98" s="102" t="s">
        <v>1238</v>
      </c>
      <c r="D98" s="649">
        <v>26273.864540209201</v>
      </c>
    </row>
    <row r="99" spans="1:4" ht="30" customHeight="1" thickTop="1" thickBot="1">
      <c r="A99" s="200" t="s">
        <v>1251</v>
      </c>
      <c r="B99" s="100" t="s">
        <v>339</v>
      </c>
      <c r="C99" s="102" t="s">
        <v>1853</v>
      </c>
      <c r="D99" s="649">
        <v>1242.4074635243128</v>
      </c>
    </row>
    <row r="100" spans="1:4" ht="30" customHeight="1" thickTop="1" thickBot="1">
      <c r="A100" s="200" t="s">
        <v>1320</v>
      </c>
      <c r="B100" s="100" t="s">
        <v>1306</v>
      </c>
      <c r="C100" s="102" t="s">
        <v>1863</v>
      </c>
      <c r="D100" s="649">
        <v>1242.4074635243128</v>
      </c>
    </row>
    <row r="101" spans="1:4" ht="30" customHeight="1" thickTop="1" thickBot="1">
      <c r="A101" s="200" t="s">
        <v>1393</v>
      </c>
      <c r="B101" s="100" t="s">
        <v>339</v>
      </c>
      <c r="C101" s="102" t="s">
        <v>1394</v>
      </c>
      <c r="D101" s="649">
        <v>4769.0261150528186</v>
      </c>
    </row>
    <row r="102" spans="1:4" ht="30" customHeight="1" thickTop="1" thickBot="1">
      <c r="A102" s="200" t="s">
        <v>1395</v>
      </c>
      <c r="B102" s="100" t="s">
        <v>141</v>
      </c>
      <c r="C102" s="102" t="s">
        <v>1396</v>
      </c>
      <c r="D102" s="649">
        <v>145924.904268182</v>
      </c>
    </row>
    <row r="103" spans="1:4" ht="30" customHeight="1" thickTop="1" thickBot="1">
      <c r="A103" s="200" t="s">
        <v>1327</v>
      </c>
      <c r="B103" s="100" t="s">
        <v>344</v>
      </c>
      <c r="C103" s="102" t="s">
        <v>1328</v>
      </c>
      <c r="D103" s="649">
        <v>0.87454101863550116</v>
      </c>
    </row>
    <row r="104" spans="1:4" ht="30" customHeight="1" thickTop="1" thickBot="1">
      <c r="A104" s="200" t="s">
        <v>1325</v>
      </c>
      <c r="B104" s="100" t="s">
        <v>344</v>
      </c>
      <c r="C104" s="102" t="s">
        <v>1326</v>
      </c>
      <c r="D104" s="649">
        <v>0.87454101863550116</v>
      </c>
    </row>
    <row r="105" spans="1:4" ht="30" customHeight="1" thickTop="1" thickBot="1">
      <c r="A105" s="200" t="s">
        <v>1275</v>
      </c>
      <c r="B105" s="100" t="s">
        <v>339</v>
      </c>
      <c r="C105" s="102" t="s">
        <v>1276</v>
      </c>
      <c r="D105" s="649">
        <v>1242.4074635243128</v>
      </c>
    </row>
    <row r="106" spans="1:4" ht="30" customHeight="1" thickTop="1" thickBot="1">
      <c r="A106" s="200" t="s">
        <v>1402</v>
      </c>
      <c r="B106" s="100" t="s">
        <v>92</v>
      </c>
      <c r="C106" s="102" t="s">
        <v>1403</v>
      </c>
      <c r="D106" s="649">
        <v>147140.92140518065</v>
      </c>
    </row>
    <row r="107" spans="1:4" ht="30" customHeight="1" thickTop="1" thickBot="1">
      <c r="A107" s="200" t="s">
        <v>1301</v>
      </c>
      <c r="B107" s="100" t="s">
        <v>339</v>
      </c>
      <c r="C107" s="102" t="s">
        <v>1302</v>
      </c>
      <c r="D107" s="649">
        <v>1242.4074635243128</v>
      </c>
    </row>
    <row r="108" spans="1:4" ht="30" customHeight="1" thickTop="1" thickBot="1">
      <c r="A108" s="200" t="s">
        <v>1263</v>
      </c>
      <c r="B108" s="100" t="s">
        <v>339</v>
      </c>
      <c r="C108" s="102" t="s">
        <v>1855</v>
      </c>
      <c r="D108" s="649">
        <v>1241.9253811067108</v>
      </c>
    </row>
    <row r="109" spans="1:4" ht="30" customHeight="1" thickTop="1" thickBot="1">
      <c r="A109" s="200" t="s">
        <v>1258</v>
      </c>
      <c r="B109" s="100" t="s">
        <v>339</v>
      </c>
      <c r="C109" s="102" t="s">
        <v>1854</v>
      </c>
      <c r="D109" s="649">
        <v>1242.4074635243128</v>
      </c>
    </row>
    <row r="110" spans="1:4" ht="30" customHeight="1" thickTop="1" thickBot="1">
      <c r="A110" s="200" t="s">
        <v>1397</v>
      </c>
      <c r="B110" s="100" t="s">
        <v>339</v>
      </c>
      <c r="C110" s="102" t="s">
        <v>1398</v>
      </c>
      <c r="D110" s="649">
        <v>1242.4074635243128</v>
      </c>
    </row>
    <row r="111" spans="1:4" ht="30" customHeight="1" thickTop="1" thickBot="1">
      <c r="A111" s="200" t="s">
        <v>1318</v>
      </c>
      <c r="B111" s="100" t="s">
        <v>1306</v>
      </c>
      <c r="C111" s="102" t="s">
        <v>1861</v>
      </c>
      <c r="D111" s="649">
        <v>1242.4074635243128</v>
      </c>
    </row>
    <row r="112" spans="1:4" ht="30" customHeight="1" thickTop="1" thickBot="1">
      <c r="A112" s="200" t="s">
        <v>1319</v>
      </c>
      <c r="B112" s="100" t="s">
        <v>344</v>
      </c>
      <c r="C112" s="102" t="s">
        <v>1862</v>
      </c>
      <c r="D112" s="649">
        <v>471.17024443614076</v>
      </c>
    </row>
    <row r="113" spans="1:4" ht="30" customHeight="1" thickTop="1" thickBot="1">
      <c r="A113" s="200" t="s">
        <v>1324</v>
      </c>
      <c r="B113" s="100" t="s">
        <v>1306</v>
      </c>
      <c r="C113" s="102" t="s">
        <v>1865</v>
      </c>
      <c r="D113" s="649">
        <v>1242.4074635243128</v>
      </c>
    </row>
    <row r="114" spans="1:4" ht="30" customHeight="1" thickTop="1" thickBot="1">
      <c r="A114" s="200" t="s">
        <v>1400</v>
      </c>
      <c r="B114" s="100" t="s">
        <v>92</v>
      </c>
      <c r="C114" s="102" t="s">
        <v>1401</v>
      </c>
      <c r="D114" s="649">
        <v>896559.09158741182</v>
      </c>
    </row>
    <row r="115" spans="1:4" ht="30" customHeight="1" thickTop="1" thickBot="1">
      <c r="A115" s="200" t="s">
        <v>1321</v>
      </c>
      <c r="B115" s="100" t="s">
        <v>92</v>
      </c>
      <c r="C115" s="102" t="s">
        <v>1322</v>
      </c>
      <c r="D115" s="649">
        <v>1242.4074635243128</v>
      </c>
    </row>
    <row r="116" spans="1:4" ht="30" customHeight="1" thickTop="1" thickBot="1">
      <c r="A116" s="200" t="s">
        <v>1271</v>
      </c>
      <c r="B116" s="100" t="s">
        <v>339</v>
      </c>
      <c r="C116" s="102" t="s">
        <v>1857</v>
      </c>
      <c r="D116" s="649">
        <v>1021.6936810717764</v>
      </c>
    </row>
    <row r="117" spans="1:4" ht="30" customHeight="1" thickTop="1" thickBot="1">
      <c r="A117" s="200" t="s">
        <v>1299</v>
      </c>
      <c r="B117" s="100" t="s">
        <v>92</v>
      </c>
      <c r="C117" s="102" t="s">
        <v>1300</v>
      </c>
      <c r="D117" s="649">
        <v>672878.75496527925</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5.85546875"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793"/>
      <c r="B1" s="796"/>
      <c r="C1" s="797"/>
      <c r="D1" s="797"/>
      <c r="E1" s="797"/>
      <c r="F1" s="797"/>
      <c r="G1" s="797"/>
      <c r="H1" s="797"/>
      <c r="I1" s="798"/>
      <c r="J1" s="759" t="s">
        <v>933</v>
      </c>
      <c r="K1" s="766" t="s">
        <v>2198</v>
      </c>
      <c r="L1" s="767"/>
      <c r="M1" s="768"/>
    </row>
    <row r="2" spans="1:13" s="488" customFormat="1">
      <c r="A2" s="794"/>
      <c r="B2" s="772" t="s">
        <v>934</v>
      </c>
      <c r="C2" s="773"/>
      <c r="D2" s="773"/>
      <c r="E2" s="773"/>
      <c r="F2" s="773"/>
      <c r="G2" s="773"/>
      <c r="H2" s="773"/>
      <c r="I2" s="774"/>
      <c r="J2" s="760"/>
      <c r="K2" s="769"/>
      <c r="L2" s="770"/>
      <c r="M2" s="771"/>
    </row>
    <row r="3" spans="1:13" s="488" customFormat="1">
      <c r="A3" s="794"/>
      <c r="B3" s="775" t="s">
        <v>2199</v>
      </c>
      <c r="C3" s="776"/>
      <c r="D3" s="776"/>
      <c r="E3" s="776"/>
      <c r="F3" s="776"/>
      <c r="G3" s="776"/>
      <c r="H3" s="776"/>
      <c r="I3" s="777"/>
      <c r="J3" s="764" t="s">
        <v>935</v>
      </c>
      <c r="K3" s="779">
        <v>1</v>
      </c>
      <c r="L3" s="780"/>
      <c r="M3" s="781"/>
    </row>
    <row r="4" spans="1:13" s="488" customFormat="1">
      <c r="A4" s="794"/>
      <c r="B4" s="775" t="s">
        <v>2200</v>
      </c>
      <c r="C4" s="776"/>
      <c r="D4" s="776"/>
      <c r="E4" s="776"/>
      <c r="F4" s="776"/>
      <c r="G4" s="776"/>
      <c r="H4" s="776"/>
      <c r="I4" s="777"/>
      <c r="J4" s="778"/>
      <c r="K4" s="782"/>
      <c r="L4" s="783"/>
      <c r="M4" s="784"/>
    </row>
    <row r="5" spans="1:13" s="488" customFormat="1">
      <c r="A5" s="794"/>
      <c r="B5" s="761" t="s">
        <v>2201</v>
      </c>
      <c r="C5" s="762"/>
      <c r="D5" s="762"/>
      <c r="E5" s="762"/>
      <c r="F5" s="762"/>
      <c r="G5" s="762"/>
      <c r="H5" s="762"/>
      <c r="I5" s="763"/>
      <c r="J5" s="764" t="s">
        <v>936</v>
      </c>
      <c r="K5" s="785"/>
      <c r="L5" s="785" t="s">
        <v>937</v>
      </c>
      <c r="M5" s="787"/>
    </row>
    <row r="6" spans="1:13" s="488" customFormat="1" ht="13.5" customHeight="1" thickBot="1">
      <c r="A6" s="795"/>
      <c r="B6" s="799"/>
      <c r="C6" s="800"/>
      <c r="D6" s="800"/>
      <c r="E6" s="800"/>
      <c r="F6" s="800"/>
      <c r="G6" s="800"/>
      <c r="H6" s="800"/>
      <c r="I6" s="801"/>
      <c r="J6" s="765"/>
      <c r="K6" s="786"/>
      <c r="L6" s="786"/>
      <c r="M6" s="788"/>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790" t="s">
        <v>2205</v>
      </c>
      <c r="B10" s="791"/>
      <c r="C10" s="791"/>
      <c r="D10" s="791"/>
      <c r="E10" s="507" t="s">
        <v>2206</v>
      </c>
      <c r="F10" s="508"/>
      <c r="H10" s="792" t="s">
        <v>2207</v>
      </c>
      <c r="I10" s="792"/>
      <c r="J10" s="509" t="s">
        <v>2206</v>
      </c>
      <c r="K10" s="510"/>
      <c r="L10" s="510"/>
      <c r="M10" s="511"/>
    </row>
    <row r="11" spans="1:13" s="488" customFormat="1" ht="24" customHeight="1">
      <c r="A11" s="512" t="s">
        <v>939</v>
      </c>
      <c r="B11" s="513"/>
      <c r="C11" s="789"/>
      <c r="D11" s="789"/>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48"/>
      <c r="L12" s="748"/>
      <c r="M12" s="749"/>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50" t="s">
        <v>2202</v>
      </c>
      <c r="F25" s="750"/>
      <c r="G25" s="750"/>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51" t="s">
        <v>942</v>
      </c>
      <c r="B27" s="752"/>
      <c r="C27" s="752"/>
      <c r="D27" s="752"/>
      <c r="E27" s="752"/>
      <c r="F27" s="752"/>
      <c r="G27" s="752"/>
      <c r="H27" s="752"/>
      <c r="I27" s="752"/>
      <c r="J27" s="752"/>
      <c r="K27" s="752"/>
      <c r="L27" s="752"/>
      <c r="M27" s="753"/>
    </row>
    <row r="28" spans="1:13" ht="13.5" thickBot="1">
      <c r="A28" s="554"/>
      <c r="B28" s="555"/>
      <c r="C28" s="555"/>
      <c r="D28" s="555"/>
      <c r="E28" s="555"/>
      <c r="F28" s="555"/>
      <c r="G28" s="555"/>
      <c r="H28" s="555"/>
      <c r="I28" s="555"/>
      <c r="J28" s="555"/>
      <c r="K28" s="555"/>
      <c r="L28" s="555"/>
      <c r="M28" s="556"/>
    </row>
    <row r="29" spans="1:13" ht="25.5">
      <c r="A29" s="557" t="s">
        <v>943</v>
      </c>
      <c r="B29" s="754" t="s">
        <v>944</v>
      </c>
      <c r="C29" s="755"/>
      <c r="D29" s="755"/>
      <c r="E29" s="755"/>
      <c r="F29" s="755"/>
      <c r="G29" s="755"/>
      <c r="H29" s="755"/>
      <c r="I29" s="756"/>
      <c r="J29" s="558" t="s">
        <v>2215</v>
      </c>
      <c r="K29" s="757" t="s">
        <v>945</v>
      </c>
      <c r="L29" s="758"/>
      <c r="M29" s="557" t="s">
        <v>946</v>
      </c>
    </row>
    <row r="30" spans="1:13" ht="13.5" thickBot="1">
      <c r="A30" s="559"/>
      <c r="B30" s="560"/>
      <c r="C30" s="561"/>
      <c r="D30" s="561"/>
      <c r="E30" s="561"/>
      <c r="F30" s="561"/>
      <c r="G30" s="561"/>
      <c r="H30" s="561"/>
      <c r="I30" s="561"/>
      <c r="J30" s="562"/>
      <c r="K30" s="741"/>
      <c r="L30" s="742"/>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19" t="s">
        <v>944</v>
      </c>
      <c r="B34" s="720"/>
      <c r="C34" s="720"/>
      <c r="D34" s="720"/>
      <c r="E34" s="720"/>
      <c r="F34" s="720"/>
      <c r="G34" s="739"/>
      <c r="H34" s="743" t="s">
        <v>948</v>
      </c>
      <c r="I34" s="744"/>
      <c r="J34" s="570" t="s">
        <v>949</v>
      </c>
      <c r="K34" s="740" t="s">
        <v>950</v>
      </c>
      <c r="L34" s="739"/>
      <c r="M34" s="571" t="s">
        <v>951</v>
      </c>
    </row>
    <row r="35" spans="1:13" s="572" customFormat="1" ht="12">
      <c r="A35" s="745"/>
      <c r="B35" s="746"/>
      <c r="C35" s="746"/>
      <c r="D35" s="746"/>
      <c r="E35" s="746"/>
      <c r="F35" s="746"/>
      <c r="G35" s="724"/>
      <c r="H35" s="747"/>
      <c r="I35" s="725"/>
      <c r="J35" s="573"/>
      <c r="K35" s="723"/>
      <c r="L35" s="724"/>
      <c r="M35" s="574"/>
    </row>
    <row r="36" spans="1:13" s="572" customFormat="1" thickBot="1">
      <c r="A36" s="736"/>
      <c r="B36" s="737"/>
      <c r="C36" s="737"/>
      <c r="D36" s="737"/>
      <c r="E36" s="737"/>
      <c r="F36" s="737"/>
      <c r="G36" s="718"/>
      <c r="H36" s="738"/>
      <c r="I36" s="726"/>
      <c r="J36" s="575"/>
      <c r="K36" s="717"/>
      <c r="L36" s="718"/>
      <c r="M36" s="576"/>
    </row>
    <row r="37" spans="1:13" s="572" customFormat="1" thickBot="1">
      <c r="A37" s="712" t="s">
        <v>953</v>
      </c>
      <c r="B37" s="713"/>
      <c r="C37" s="713"/>
      <c r="D37" s="713"/>
      <c r="E37" s="713"/>
      <c r="F37" s="713"/>
      <c r="G37" s="713"/>
      <c r="H37" s="713"/>
      <c r="I37" s="713"/>
      <c r="J37" s="713"/>
      <c r="K37" s="713"/>
      <c r="L37" s="714"/>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19" t="s">
        <v>944</v>
      </c>
      <c r="B41" s="720"/>
      <c r="C41" s="720"/>
      <c r="D41" s="720"/>
      <c r="E41" s="720"/>
      <c r="F41" s="720"/>
      <c r="G41" s="720"/>
      <c r="H41" s="739"/>
      <c r="I41" s="586" t="s">
        <v>945</v>
      </c>
      <c r="J41" s="570" t="s">
        <v>946</v>
      </c>
      <c r="K41" s="740" t="s">
        <v>955</v>
      </c>
      <c r="L41" s="739"/>
      <c r="M41" s="571" t="s">
        <v>951</v>
      </c>
    </row>
    <row r="42" spans="1:13" s="572" customFormat="1" ht="12">
      <c r="A42" s="706"/>
      <c r="B42" s="707"/>
      <c r="C42" s="707"/>
      <c r="D42" s="707"/>
      <c r="E42" s="707"/>
      <c r="F42" s="707"/>
      <c r="G42" s="707"/>
      <c r="H42" s="725"/>
      <c r="I42" s="587"/>
      <c r="J42" s="573"/>
      <c r="K42" s="723"/>
      <c r="L42" s="724"/>
      <c r="M42" s="574"/>
    </row>
    <row r="43" spans="1:13" s="572" customFormat="1" thickBot="1">
      <c r="A43" s="715"/>
      <c r="B43" s="716"/>
      <c r="C43" s="716"/>
      <c r="D43" s="716"/>
      <c r="E43" s="716"/>
      <c r="F43" s="716"/>
      <c r="G43" s="716"/>
      <c r="H43" s="726"/>
      <c r="I43" s="588"/>
      <c r="J43" s="589"/>
      <c r="K43" s="717"/>
      <c r="L43" s="718"/>
      <c r="M43" s="590"/>
    </row>
    <row r="44" spans="1:13" s="572" customFormat="1" thickBot="1">
      <c r="A44" s="712" t="s">
        <v>953</v>
      </c>
      <c r="B44" s="713"/>
      <c r="C44" s="713"/>
      <c r="D44" s="713"/>
      <c r="E44" s="713"/>
      <c r="F44" s="713"/>
      <c r="G44" s="713"/>
      <c r="H44" s="713"/>
      <c r="I44" s="713"/>
      <c r="J44" s="713"/>
      <c r="K44" s="713"/>
      <c r="L44" s="714"/>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27" t="s">
        <v>957</v>
      </c>
      <c r="B48" s="728"/>
      <c r="C48" s="728"/>
      <c r="D48" s="728"/>
      <c r="E48" s="729"/>
      <c r="F48" s="593"/>
      <c r="G48" s="594" t="s">
        <v>945</v>
      </c>
      <c r="H48" s="595" t="s">
        <v>958</v>
      </c>
      <c r="I48" s="596" t="s">
        <v>2233</v>
      </c>
      <c r="J48" s="595" t="s">
        <v>2234</v>
      </c>
      <c r="K48" s="730" t="s">
        <v>961</v>
      </c>
      <c r="L48" s="729"/>
      <c r="M48" s="597" t="s">
        <v>951</v>
      </c>
    </row>
    <row r="49" spans="1:13" s="572" customFormat="1" ht="12">
      <c r="A49" s="598"/>
      <c r="B49" s="599"/>
      <c r="C49" s="599"/>
      <c r="D49" s="599"/>
      <c r="E49" s="599"/>
      <c r="F49" s="599"/>
      <c r="G49" s="600"/>
      <c r="H49" s="573"/>
      <c r="I49" s="587"/>
      <c r="J49" s="573"/>
      <c r="K49" s="723"/>
      <c r="L49" s="724"/>
      <c r="M49" s="574"/>
    </row>
    <row r="50" spans="1:13" s="572" customFormat="1" thickBot="1">
      <c r="A50" s="601"/>
      <c r="B50" s="602"/>
      <c r="C50" s="602"/>
      <c r="D50" s="602"/>
      <c r="E50" s="602"/>
      <c r="F50" s="602"/>
      <c r="G50" s="603"/>
      <c r="H50" s="575"/>
      <c r="I50" s="585"/>
      <c r="J50" s="575"/>
      <c r="K50" s="717"/>
      <c r="L50" s="718"/>
      <c r="M50" s="576"/>
    </row>
    <row r="51" spans="1:13" s="572" customFormat="1" thickBot="1">
      <c r="A51" s="731" t="s">
        <v>953</v>
      </c>
      <c r="B51" s="732"/>
      <c r="C51" s="732"/>
      <c r="D51" s="732"/>
      <c r="E51" s="732"/>
      <c r="F51" s="732"/>
      <c r="G51" s="732"/>
      <c r="H51" s="732"/>
      <c r="I51" s="732"/>
      <c r="J51" s="732"/>
      <c r="K51" s="732"/>
      <c r="L51" s="733"/>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27" t="s">
        <v>944</v>
      </c>
      <c r="B55" s="728"/>
      <c r="C55" s="728"/>
      <c r="D55" s="728"/>
      <c r="E55" s="728"/>
      <c r="F55" s="728"/>
      <c r="G55" s="729"/>
      <c r="H55" s="594" t="s">
        <v>964</v>
      </c>
      <c r="I55" s="596" t="s">
        <v>965</v>
      </c>
      <c r="J55" s="595" t="s">
        <v>966</v>
      </c>
      <c r="K55" s="734" t="s">
        <v>950</v>
      </c>
      <c r="L55" s="735"/>
      <c r="M55" s="605" t="s">
        <v>951</v>
      </c>
    </row>
    <row r="56" spans="1:13" s="572" customFormat="1" ht="12">
      <c r="A56" s="706"/>
      <c r="B56" s="707"/>
      <c r="C56" s="707"/>
      <c r="D56" s="707"/>
      <c r="E56" s="707"/>
      <c r="F56" s="707"/>
      <c r="G56" s="707"/>
      <c r="H56" s="573"/>
      <c r="I56" s="587"/>
      <c r="J56" s="573"/>
      <c r="K56" s="723"/>
      <c r="L56" s="724"/>
      <c r="M56" s="574"/>
    </row>
    <row r="57" spans="1:13" s="572" customFormat="1" thickBot="1">
      <c r="A57" s="715"/>
      <c r="B57" s="716"/>
      <c r="C57" s="716"/>
      <c r="D57" s="716"/>
      <c r="E57" s="716"/>
      <c r="F57" s="716"/>
      <c r="G57" s="716"/>
      <c r="H57" s="575"/>
      <c r="I57" s="585"/>
      <c r="J57" s="575"/>
      <c r="K57" s="717"/>
      <c r="L57" s="718"/>
      <c r="M57" s="576"/>
    </row>
    <row r="58" spans="1:13" s="572" customFormat="1" thickBot="1">
      <c r="A58" s="712" t="s">
        <v>953</v>
      </c>
      <c r="B58" s="713"/>
      <c r="C58" s="713"/>
      <c r="D58" s="713"/>
      <c r="E58" s="713"/>
      <c r="F58" s="713"/>
      <c r="G58" s="713"/>
      <c r="H58" s="713"/>
      <c r="I58" s="713"/>
      <c r="J58" s="713"/>
      <c r="K58" s="713"/>
      <c r="L58" s="714"/>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12" t="s">
        <v>967</v>
      </c>
      <c r="B60" s="713"/>
      <c r="C60" s="713"/>
      <c r="D60" s="713"/>
      <c r="E60" s="713"/>
      <c r="F60" s="713"/>
      <c r="G60" s="713"/>
      <c r="H60" s="713"/>
      <c r="I60" s="713"/>
      <c r="J60" s="713"/>
      <c r="K60" s="713"/>
      <c r="L60" s="714"/>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19" t="s">
        <v>944</v>
      </c>
      <c r="B64" s="720"/>
      <c r="C64" s="720"/>
      <c r="D64" s="720"/>
      <c r="E64" s="720"/>
      <c r="F64" s="720"/>
      <c r="G64" s="720"/>
      <c r="H64" s="606"/>
      <c r="I64" s="607"/>
      <c r="J64" s="608" t="s">
        <v>970</v>
      </c>
      <c r="K64" s="721" t="s">
        <v>971</v>
      </c>
      <c r="L64" s="722"/>
      <c r="M64" s="609"/>
    </row>
    <row r="65" spans="1:13" s="572" customFormat="1" ht="12">
      <c r="A65" s="706" t="s">
        <v>2235</v>
      </c>
      <c r="B65" s="707"/>
      <c r="C65" s="707"/>
      <c r="D65" s="707"/>
      <c r="E65" s="707"/>
      <c r="F65" s="707"/>
      <c r="G65" s="707"/>
      <c r="H65" s="610"/>
      <c r="I65" s="611"/>
      <c r="J65" s="612"/>
      <c r="K65" s="708"/>
      <c r="L65" s="709"/>
      <c r="M65" s="613"/>
    </row>
    <row r="66" spans="1:13" s="572" customFormat="1" ht="12">
      <c r="A66" s="614" t="s">
        <v>973</v>
      </c>
      <c r="B66" s="615"/>
      <c r="C66" s="615"/>
      <c r="D66" s="615"/>
      <c r="E66" s="615"/>
      <c r="F66" s="615"/>
      <c r="G66" s="615"/>
      <c r="H66" s="610"/>
      <c r="I66" s="611"/>
      <c r="J66" s="612"/>
      <c r="K66" s="708"/>
      <c r="L66" s="709"/>
      <c r="M66" s="613"/>
    </row>
    <row r="67" spans="1:13" s="572" customFormat="1" thickBot="1">
      <c r="A67" s="601" t="s">
        <v>974</v>
      </c>
      <c r="B67" s="602"/>
      <c r="C67" s="602"/>
      <c r="D67" s="602"/>
      <c r="E67" s="602"/>
      <c r="F67" s="602"/>
      <c r="G67" s="602"/>
      <c r="H67" s="616"/>
      <c r="I67" s="617"/>
      <c r="J67" s="612"/>
      <c r="K67" s="710"/>
      <c r="L67" s="711"/>
      <c r="M67" s="613"/>
    </row>
    <row r="68" spans="1:13" s="572" customFormat="1" thickBot="1">
      <c r="A68" s="712" t="s">
        <v>953</v>
      </c>
      <c r="B68" s="713"/>
      <c r="C68" s="713"/>
      <c r="D68" s="713"/>
      <c r="E68" s="713"/>
      <c r="F68" s="713"/>
      <c r="G68" s="713"/>
      <c r="H68" s="713"/>
      <c r="I68" s="713"/>
      <c r="J68" s="713"/>
      <c r="K68" s="713"/>
      <c r="L68" s="714"/>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12" t="s">
        <v>2236</v>
      </c>
      <c r="B70" s="713"/>
      <c r="C70" s="713"/>
      <c r="D70" s="713"/>
      <c r="E70" s="713"/>
      <c r="F70" s="713"/>
      <c r="G70" s="713"/>
      <c r="H70" s="713"/>
      <c r="I70" s="713"/>
      <c r="J70" s="713"/>
      <c r="K70" s="713"/>
      <c r="L70" s="714"/>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696" t="s">
        <v>2218</v>
      </c>
      <c r="B87" s="697"/>
      <c r="C87" s="697"/>
      <c r="D87" s="697"/>
      <c r="E87" s="697"/>
      <c r="F87" s="697"/>
      <c r="G87" s="697"/>
      <c r="H87" s="697"/>
      <c r="I87" s="697"/>
      <c r="J87" s="697"/>
      <c r="K87" s="697"/>
      <c r="L87" s="697"/>
      <c r="M87" s="698"/>
    </row>
    <row r="88" spans="1:13" ht="17.25" customHeight="1">
      <c r="A88" s="696"/>
      <c r="B88" s="697"/>
      <c r="C88" s="697"/>
      <c r="D88" s="697"/>
      <c r="E88" s="697"/>
      <c r="F88" s="697"/>
      <c r="G88" s="697"/>
      <c r="H88" s="697"/>
      <c r="I88" s="697"/>
      <c r="J88" s="697"/>
      <c r="K88" s="697"/>
      <c r="L88" s="697"/>
      <c r="M88" s="698"/>
    </row>
    <row r="89" spans="1:13" ht="18.75" customHeight="1">
      <c r="A89" s="699" t="s">
        <v>2219</v>
      </c>
      <c r="B89" s="700"/>
      <c r="C89" s="700"/>
      <c r="D89" s="700"/>
      <c r="E89" s="700"/>
      <c r="F89" s="700"/>
      <c r="G89" s="700"/>
      <c r="H89" s="700"/>
      <c r="I89" s="700"/>
      <c r="J89" s="700"/>
      <c r="K89" s="700"/>
      <c r="L89" s="700"/>
      <c r="M89" s="701"/>
    </row>
    <row r="90" spans="1:13" ht="21.75" customHeight="1">
      <c r="A90" s="699"/>
      <c r="B90" s="700"/>
      <c r="C90" s="700"/>
      <c r="D90" s="700"/>
      <c r="E90" s="700"/>
      <c r="F90" s="700"/>
      <c r="G90" s="700"/>
      <c r="H90" s="700"/>
      <c r="I90" s="700"/>
      <c r="J90" s="700"/>
      <c r="K90" s="700"/>
      <c r="L90" s="700"/>
      <c r="M90" s="701"/>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702"/>
      <c r="J100" s="702"/>
      <c r="K100" s="702"/>
      <c r="L100" s="702"/>
      <c r="M100" s="703"/>
    </row>
    <row r="101" spans="1:13" ht="13.5" thickBot="1">
      <c r="A101" s="642" t="s">
        <v>2221</v>
      </c>
      <c r="B101" s="643"/>
      <c r="C101" s="643"/>
      <c r="D101" s="644"/>
      <c r="E101" s="644"/>
      <c r="F101" s="644"/>
      <c r="G101" s="644"/>
      <c r="H101" s="644"/>
      <c r="I101" s="704"/>
      <c r="J101" s="704"/>
      <c r="K101" s="704"/>
      <c r="L101" s="704"/>
      <c r="M101" s="705"/>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2"/>
      <c r="C1" s="887"/>
      <c r="D1" s="888"/>
      <c r="E1" s="888"/>
      <c r="F1" s="888"/>
      <c r="G1" s="888"/>
      <c r="H1" s="888"/>
      <c r="I1" s="888"/>
      <c r="J1" s="889"/>
      <c r="K1" s="890" t="s">
        <v>933</v>
      </c>
      <c r="L1" s="892" t="s">
        <v>2198</v>
      </c>
      <c r="M1" s="893"/>
      <c r="N1" s="894"/>
    </row>
    <row r="2" spans="2:14">
      <c r="B2" s="873"/>
      <c r="C2" s="884" t="s">
        <v>934</v>
      </c>
      <c r="D2" s="885"/>
      <c r="E2" s="885"/>
      <c r="F2" s="885"/>
      <c r="G2" s="885"/>
      <c r="H2" s="885"/>
      <c r="I2" s="885"/>
      <c r="J2" s="886"/>
      <c r="K2" s="891"/>
      <c r="L2" s="895"/>
      <c r="M2" s="896"/>
      <c r="N2" s="897"/>
    </row>
    <row r="3" spans="2:14">
      <c r="B3" s="873"/>
      <c r="C3" s="884" t="s">
        <v>2199</v>
      </c>
      <c r="D3" s="885"/>
      <c r="E3" s="885"/>
      <c r="F3" s="885"/>
      <c r="G3" s="885"/>
      <c r="H3" s="885"/>
      <c r="I3" s="885"/>
      <c r="J3" s="886"/>
      <c r="K3" s="875" t="s">
        <v>935</v>
      </c>
      <c r="L3" s="900">
        <v>1</v>
      </c>
      <c r="M3" s="901"/>
      <c r="N3" s="902"/>
    </row>
    <row r="4" spans="2:14">
      <c r="B4" s="873"/>
      <c r="C4" s="884" t="s">
        <v>2200</v>
      </c>
      <c r="D4" s="885"/>
      <c r="E4" s="885"/>
      <c r="F4" s="885"/>
      <c r="G4" s="885"/>
      <c r="H4" s="885"/>
      <c r="I4" s="885"/>
      <c r="J4" s="886"/>
      <c r="K4" s="898"/>
      <c r="L4" s="903"/>
      <c r="M4" s="904"/>
      <c r="N4" s="905"/>
    </row>
    <row r="5" spans="2:14">
      <c r="B5" s="873"/>
      <c r="C5" s="884" t="s">
        <v>2201</v>
      </c>
      <c r="D5" s="885"/>
      <c r="E5" s="885"/>
      <c r="F5" s="885"/>
      <c r="G5" s="885"/>
      <c r="H5" s="885"/>
      <c r="I5" s="885"/>
      <c r="J5" s="886"/>
      <c r="K5" s="875" t="s">
        <v>936</v>
      </c>
      <c r="L5" s="877"/>
      <c r="M5" s="877" t="s">
        <v>937</v>
      </c>
      <c r="N5" s="879"/>
    </row>
    <row r="6" spans="2:14" ht="15.75" thickBot="1">
      <c r="B6" s="874"/>
      <c r="C6" s="881"/>
      <c r="D6" s="882"/>
      <c r="E6" s="882"/>
      <c r="F6" s="882"/>
      <c r="G6" s="882"/>
      <c r="H6" s="882"/>
      <c r="I6" s="882"/>
      <c r="J6" s="883"/>
      <c r="K6" s="876"/>
      <c r="L6" s="878"/>
      <c r="M6" s="878"/>
      <c r="N6" s="880"/>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6" t="s">
        <v>2205</v>
      </c>
      <c r="C10" s="907"/>
      <c r="D10" s="907"/>
      <c r="E10" s="907"/>
      <c r="F10" s="358" t="s">
        <v>2206</v>
      </c>
      <c r="G10" s="79"/>
      <c r="H10" s="359"/>
      <c r="I10" s="908" t="s">
        <v>2207</v>
      </c>
      <c r="J10" s="908"/>
      <c r="K10" s="360" t="s">
        <v>2206</v>
      </c>
      <c r="L10" s="356"/>
      <c r="M10" s="356"/>
      <c r="N10" s="357"/>
    </row>
    <row r="11" spans="2:14">
      <c r="B11" s="361" t="s">
        <v>939</v>
      </c>
      <c r="C11" s="362"/>
      <c r="D11" s="899"/>
      <c r="E11" s="899"/>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9" t="s">
        <v>2222</v>
      </c>
      <c r="G25" s="910"/>
      <c r="H25" s="910"/>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129</v>
      </c>
      <c r="B36" s="841" t="str">
        <f>VLOOKUP(A36,EQUIPOS!A6:D154,3,FALSE)</f>
        <v xml:space="preserve">Buldozer, Potencia al volante de 140 HP, motor de 2200 RPM, longitud de hoja 4,80m. </v>
      </c>
      <c r="C36" s="842"/>
      <c r="D36" s="842"/>
      <c r="E36" s="842"/>
      <c r="F36" s="842"/>
      <c r="G36" s="842"/>
      <c r="H36" s="843"/>
      <c r="I36" s="267"/>
      <c r="J36" s="268"/>
      <c r="K36" s="269">
        <f>VLOOKUP(A36,EQUIPOS!A6:D161,4,FALSE)</f>
        <v>163472.20085654236</v>
      </c>
      <c r="L36" s="270"/>
      <c r="M36" s="271">
        <v>0.15</v>
      </c>
      <c r="N36" s="272">
        <f>K36/M36</f>
        <v>1089814.6723769491</v>
      </c>
    </row>
    <row r="37" spans="1:14">
      <c r="A37" t="s">
        <v>150</v>
      </c>
      <c r="B37" s="841" t="str">
        <f>VLOOKUP(A37,EQUIPOS!A7:D154,3,FALSE)</f>
        <v>Cargador : Potencia en el volante 125 hp, Clasificación de RPM del motor 2300.</v>
      </c>
      <c r="C37" s="842"/>
      <c r="D37" s="842"/>
      <c r="E37" s="842"/>
      <c r="F37" s="842"/>
      <c r="G37" s="842"/>
      <c r="H37" s="843"/>
      <c r="I37" s="267"/>
      <c r="J37" s="268"/>
      <c r="K37" s="269">
        <f>VLOOKUP(A37,EQUIPOS!A7:D162,4,FALSE)</f>
        <v>188097.40829344033</v>
      </c>
      <c r="L37" s="270"/>
      <c r="M37" s="271">
        <v>0.15</v>
      </c>
      <c r="N37" s="272">
        <f>K37/M37</f>
        <v>1253982.7219562689</v>
      </c>
    </row>
    <row r="38" spans="1:14">
      <c r="A38" t="s">
        <v>273</v>
      </c>
      <c r="B38" s="841" t="str">
        <f>VLOOKUP(A38,EQUIPOS!A8:D154,3,FALSE)</f>
        <v>Motosierra, 93.6 cm3 - 7.1 HP, 45-90 cm - 7.9 kg</v>
      </c>
      <c r="C38" s="842"/>
      <c r="D38" s="842"/>
      <c r="E38" s="842"/>
      <c r="F38" s="842"/>
      <c r="G38" s="842"/>
      <c r="H38" s="843"/>
      <c r="I38" s="267"/>
      <c r="J38" s="268"/>
      <c r="K38" s="269">
        <f>VLOOKUP(A38,EQUIPOS!A8:D163,4,FALSE)</f>
        <v>10043.733656246712</v>
      </c>
      <c r="L38" s="270"/>
      <c r="M38" s="271">
        <v>0.15</v>
      </c>
      <c r="N38" s="273">
        <f>K38/M38</f>
        <v>66958.224374978076</v>
      </c>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9021.8333333333339</v>
      </c>
    </row>
    <row r="43" spans="1:14" ht="15.75" thickBot="1">
      <c r="B43" s="828" t="s">
        <v>953</v>
      </c>
      <c r="C43" s="829"/>
      <c r="D43" s="829"/>
      <c r="E43" s="829"/>
      <c r="F43" s="829"/>
      <c r="G43" s="829"/>
      <c r="H43" s="829"/>
      <c r="I43" s="829"/>
      <c r="J43" s="829"/>
      <c r="K43" s="829"/>
      <c r="L43" s="829"/>
      <c r="M43" s="830"/>
      <c r="N43" s="99">
        <f>SUM(N36:N42)</f>
        <v>2419777.4520415296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02" t="s">
        <v>957</v>
      </c>
      <c r="C58" s="803"/>
      <c r="D58" s="803"/>
      <c r="E58" s="803"/>
      <c r="F58" s="803"/>
      <c r="G58" s="804"/>
      <c r="H58" s="73" t="s">
        <v>945</v>
      </c>
      <c r="I58" s="74" t="s">
        <v>958</v>
      </c>
      <c r="J58" s="75" t="s">
        <v>959</v>
      </c>
      <c r="K58" s="73" t="s">
        <v>960</v>
      </c>
      <c r="L58" s="831" t="s">
        <v>961</v>
      </c>
      <c r="M58" s="804"/>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32">
        <v>983.54</v>
      </c>
      <c r="M59" s="833"/>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7"/>
      <c r="M64" s="818"/>
      <c r="N64" s="296"/>
    </row>
    <row r="65" spans="1:15" ht="15.75" thickBot="1">
      <c r="B65" s="834" t="s">
        <v>953</v>
      </c>
      <c r="C65" s="835"/>
      <c r="D65" s="835"/>
      <c r="E65" s="835"/>
      <c r="F65" s="835"/>
      <c r="G65" s="835"/>
      <c r="H65" s="835"/>
      <c r="I65" s="835"/>
      <c r="J65" s="835"/>
      <c r="K65" s="835"/>
      <c r="L65" s="835"/>
      <c r="M65" s="836"/>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48"/>
      <c r="J75" s="48"/>
      <c r="K75" s="48"/>
      <c r="L75" s="817"/>
      <c r="M75" s="818"/>
      <c r="N75" s="296"/>
    </row>
    <row r="76" spans="1:15" ht="15.75" thickBot="1">
      <c r="B76" s="828" t="s">
        <v>953</v>
      </c>
      <c r="C76" s="829"/>
      <c r="D76" s="829"/>
      <c r="E76" s="829"/>
      <c r="F76" s="829"/>
      <c r="G76" s="829"/>
      <c r="H76" s="829"/>
      <c r="I76" s="835"/>
      <c r="J76" s="835"/>
      <c r="K76" s="835"/>
      <c r="L76" s="835"/>
      <c r="M76" s="836"/>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2634638.018708196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526927.60374163918</v>
      </c>
      <c r="M83" s="863"/>
      <c r="N83" s="51"/>
    </row>
    <row r="84" spans="1:14">
      <c r="B84" s="89" t="s">
        <v>973</v>
      </c>
      <c r="C84" s="90"/>
      <c r="D84" s="90"/>
      <c r="E84" s="90"/>
      <c r="F84" s="90"/>
      <c r="G84" s="90"/>
      <c r="H84" s="90"/>
      <c r="I84" s="87"/>
      <c r="J84" s="88"/>
      <c r="K84" s="304">
        <v>0.05</v>
      </c>
      <c r="L84" s="862">
        <f>N78*K84</f>
        <v>131731.90093540979</v>
      </c>
      <c r="M84" s="863"/>
      <c r="N84" s="51"/>
    </row>
    <row r="85" spans="1:14" ht="15.75" thickBot="1">
      <c r="B85" s="91" t="s">
        <v>974</v>
      </c>
      <c r="C85" s="92"/>
      <c r="D85" s="92"/>
      <c r="E85" s="92"/>
      <c r="F85" s="92"/>
      <c r="G85" s="92"/>
      <c r="H85" s="92"/>
      <c r="I85" s="93"/>
      <c r="J85" s="94"/>
      <c r="K85" s="305">
        <v>0.05</v>
      </c>
      <c r="L85" s="864">
        <f>N78*K85</f>
        <v>131731.90093540979</v>
      </c>
      <c r="M85" s="865"/>
      <c r="N85" s="51"/>
    </row>
    <row r="86" spans="1:14" ht="15.75" thickBot="1">
      <c r="B86" s="828" t="s">
        <v>953</v>
      </c>
      <c r="C86" s="829"/>
      <c r="D86" s="829"/>
      <c r="E86" s="829"/>
      <c r="F86" s="829"/>
      <c r="G86" s="829"/>
      <c r="H86" s="829"/>
      <c r="I86" s="829"/>
      <c r="J86" s="829"/>
      <c r="K86" s="829"/>
      <c r="L86" s="829"/>
      <c r="M86" s="830"/>
      <c r="N86" s="52">
        <f>L83+L84+L85</f>
        <v>790391.40561245882</v>
      </c>
    </row>
    <row r="87" spans="1:14" ht="15.75" thickBot="1">
      <c r="B87" s="33"/>
      <c r="C87" s="34"/>
      <c r="D87" s="34"/>
      <c r="E87" s="34"/>
      <c r="F87" s="34"/>
      <c r="G87" s="34"/>
      <c r="H87" s="34"/>
      <c r="I87" s="34"/>
      <c r="J87" s="34"/>
      <c r="K87" s="34"/>
      <c r="L87" s="34"/>
      <c r="M87" s="34"/>
      <c r="N87" s="35"/>
    </row>
    <row r="88" spans="1:14" ht="15.75" thickBot="1">
      <c r="A88" t="s">
        <v>2015</v>
      </c>
      <c r="B88" s="828" t="s">
        <v>975</v>
      </c>
      <c r="C88" s="829"/>
      <c r="D88" s="829"/>
      <c r="E88" s="829"/>
      <c r="F88" s="829"/>
      <c r="G88" s="829"/>
      <c r="H88" s="829"/>
      <c r="I88" s="829"/>
      <c r="J88" s="829"/>
      <c r="K88" s="829"/>
      <c r="L88" s="829"/>
      <c r="M88" s="830"/>
      <c r="N88" s="188">
        <f>N78+N86</f>
        <v>3425029.4243206549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4"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2"/>
      <c r="C1" s="887"/>
      <c r="D1" s="888"/>
      <c r="E1" s="888"/>
      <c r="F1" s="888"/>
      <c r="G1" s="888"/>
      <c r="H1" s="888"/>
      <c r="I1" s="888"/>
      <c r="J1" s="889"/>
      <c r="K1" s="890" t="s">
        <v>933</v>
      </c>
      <c r="L1" s="892" t="s">
        <v>2198</v>
      </c>
      <c r="M1" s="893"/>
      <c r="N1" s="894"/>
    </row>
    <row r="2" spans="2:14">
      <c r="B2" s="873"/>
      <c r="C2" s="884" t="s">
        <v>934</v>
      </c>
      <c r="D2" s="885"/>
      <c r="E2" s="885"/>
      <c r="F2" s="885"/>
      <c r="G2" s="885"/>
      <c r="H2" s="885"/>
      <c r="I2" s="885"/>
      <c r="J2" s="886"/>
      <c r="K2" s="891"/>
      <c r="L2" s="895"/>
      <c r="M2" s="896"/>
      <c r="N2" s="897"/>
    </row>
    <row r="3" spans="2:14">
      <c r="B3" s="873"/>
      <c r="C3" s="884" t="s">
        <v>2199</v>
      </c>
      <c r="D3" s="885"/>
      <c r="E3" s="885"/>
      <c r="F3" s="885"/>
      <c r="G3" s="885"/>
      <c r="H3" s="885"/>
      <c r="I3" s="885"/>
      <c r="J3" s="886"/>
      <c r="K3" s="875" t="s">
        <v>935</v>
      </c>
      <c r="L3" s="900">
        <v>1</v>
      </c>
      <c r="M3" s="901"/>
      <c r="N3" s="902"/>
    </row>
    <row r="4" spans="2:14">
      <c r="B4" s="873"/>
      <c r="C4" s="884" t="s">
        <v>2200</v>
      </c>
      <c r="D4" s="885"/>
      <c r="E4" s="885"/>
      <c r="F4" s="885"/>
      <c r="G4" s="885"/>
      <c r="H4" s="885"/>
      <c r="I4" s="885"/>
      <c r="J4" s="886"/>
      <c r="K4" s="898"/>
      <c r="L4" s="903"/>
      <c r="M4" s="904"/>
      <c r="N4" s="905"/>
    </row>
    <row r="5" spans="2:14">
      <c r="B5" s="873"/>
      <c r="C5" s="884" t="s">
        <v>2201</v>
      </c>
      <c r="D5" s="885"/>
      <c r="E5" s="885"/>
      <c r="F5" s="885"/>
      <c r="G5" s="885"/>
      <c r="H5" s="885"/>
      <c r="I5" s="885"/>
      <c r="J5" s="886"/>
      <c r="K5" s="875" t="s">
        <v>936</v>
      </c>
      <c r="L5" s="877"/>
      <c r="M5" s="877" t="s">
        <v>937</v>
      </c>
      <c r="N5" s="879"/>
    </row>
    <row r="6" spans="2:14" ht="15.75" thickBot="1">
      <c r="B6" s="874"/>
      <c r="C6" s="881"/>
      <c r="D6" s="882"/>
      <c r="E6" s="882"/>
      <c r="F6" s="882"/>
      <c r="G6" s="882"/>
      <c r="H6" s="882"/>
      <c r="I6" s="882"/>
      <c r="J6" s="883"/>
      <c r="K6" s="876"/>
      <c r="L6" s="878"/>
      <c r="M6" s="878"/>
      <c r="N6" s="88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6" t="s">
        <v>2205</v>
      </c>
      <c r="C10" s="907"/>
      <c r="D10" s="907"/>
      <c r="E10" s="907"/>
      <c r="F10" s="391" t="s">
        <v>2206</v>
      </c>
      <c r="G10" s="79"/>
      <c r="H10" s="359"/>
      <c r="I10" s="908" t="s">
        <v>2207</v>
      </c>
      <c r="J10" s="908"/>
      <c r="K10" s="392" t="s">
        <v>2206</v>
      </c>
      <c r="L10" s="356"/>
      <c r="M10" s="356"/>
      <c r="N10" s="35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249</v>
      </c>
      <c r="B36" s="841" t="str">
        <f>VLOOKUP(A36,EQUIPOS!A6:D154,3,FALSE)</f>
        <v>Guadañadora, Cilindraje 41.5 cm3, Longitud del mango 1450 mm, Peso 7.4 kg</v>
      </c>
      <c r="C36" s="842"/>
      <c r="D36" s="842"/>
      <c r="E36" s="842"/>
      <c r="F36" s="842"/>
      <c r="G36" s="842"/>
      <c r="H36" s="843"/>
      <c r="I36" s="267"/>
      <c r="J36" s="268"/>
      <c r="K36" s="269">
        <f>VLOOKUP(A36,EQUIPOS!A6:D161,4,FALSE)</f>
        <v>10996.823496332278</v>
      </c>
      <c r="L36" s="270"/>
      <c r="M36" s="271">
        <v>0.36</v>
      </c>
      <c r="N36" s="272">
        <f>K36/M36</f>
        <v>30546.731934256328</v>
      </c>
    </row>
    <row r="37" spans="1:14">
      <c r="A37" t="s">
        <v>273</v>
      </c>
      <c r="B37" s="841" t="str">
        <f>VLOOKUP(A37,EQUIPOS!A7:D154,3,FALSE)</f>
        <v>Motosierra, 93.6 cm3 - 7.1 HP, 45-90 cm - 7.9 kg</v>
      </c>
      <c r="C37" s="842"/>
      <c r="D37" s="842"/>
      <c r="E37" s="842"/>
      <c r="F37" s="842"/>
      <c r="G37" s="842"/>
      <c r="H37" s="843"/>
      <c r="I37" s="267"/>
      <c r="J37" s="268"/>
      <c r="K37" s="269">
        <f>VLOOKUP(A37,EQUIPOS!A7:D162,4,FALSE)</f>
        <v>10043.733656246712</v>
      </c>
      <c r="L37" s="270"/>
      <c r="M37" s="271">
        <v>0.10299999999999999</v>
      </c>
      <c r="N37" s="272">
        <f>K37/M37</f>
        <v>97511.977245113711</v>
      </c>
    </row>
    <row r="38" spans="1:14">
      <c r="B38" s="841"/>
      <c r="C38" s="842"/>
      <c r="D38" s="842"/>
      <c r="E38" s="842"/>
      <c r="F38" s="842"/>
      <c r="G38" s="842"/>
      <c r="H38" s="843"/>
      <c r="I38" s="267"/>
      <c r="J38" s="268"/>
      <c r="K38" s="269"/>
      <c r="L38" s="270"/>
      <c r="M38" s="271"/>
      <c r="N38" s="273"/>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1879.5486111111113</v>
      </c>
    </row>
    <row r="43" spans="1:14" ht="15.75" thickBot="1">
      <c r="B43" s="828" t="s">
        <v>953</v>
      </c>
      <c r="C43" s="829"/>
      <c r="D43" s="829"/>
      <c r="E43" s="829"/>
      <c r="F43" s="829"/>
      <c r="G43" s="829"/>
      <c r="H43" s="829"/>
      <c r="I43" s="829"/>
      <c r="J43" s="829"/>
      <c r="K43" s="829"/>
      <c r="L43" s="829"/>
      <c r="M43" s="830"/>
      <c r="N43" s="99">
        <f>SUM(N36:N42)</f>
        <v>129938.25779048115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32">
        <f>'900.2'!N78</f>
        <v>1277.1226768157755</v>
      </c>
      <c r="M59" s="833"/>
      <c r="N59" s="287">
        <f>K59*L59</f>
        <v>63856.133840788774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63856.133840788774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231385.36385349213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46277.072770698433</v>
      </c>
      <c r="M83" s="863"/>
      <c r="N83" s="51"/>
    </row>
    <row r="84" spans="1:14">
      <c r="B84" s="89" t="s">
        <v>973</v>
      </c>
      <c r="C84" s="90"/>
      <c r="D84" s="90"/>
      <c r="E84" s="90"/>
      <c r="F84" s="90"/>
      <c r="G84" s="90"/>
      <c r="H84" s="90"/>
      <c r="I84" s="87"/>
      <c r="J84" s="88"/>
      <c r="K84" s="304">
        <v>0.05</v>
      </c>
      <c r="L84" s="862">
        <f>N78*K84</f>
        <v>11569.268192674608</v>
      </c>
      <c r="M84" s="863"/>
      <c r="N84" s="51"/>
    </row>
    <row r="85" spans="1:14" ht="15.75" thickBot="1">
      <c r="B85" s="91" t="s">
        <v>974</v>
      </c>
      <c r="C85" s="92"/>
      <c r="D85" s="92"/>
      <c r="E85" s="92"/>
      <c r="F85" s="92"/>
      <c r="G85" s="92"/>
      <c r="H85" s="92"/>
      <c r="I85" s="93"/>
      <c r="J85" s="94"/>
      <c r="K85" s="305">
        <v>0.05</v>
      </c>
      <c r="L85" s="864">
        <f>N78*K85</f>
        <v>11569.268192674608</v>
      </c>
      <c r="M85" s="865"/>
      <c r="N85" s="51"/>
    </row>
    <row r="86" spans="1:14" ht="15.75" thickBot="1">
      <c r="B86" s="828" t="s">
        <v>953</v>
      </c>
      <c r="C86" s="829"/>
      <c r="D86" s="829"/>
      <c r="E86" s="829"/>
      <c r="F86" s="829"/>
      <c r="G86" s="829"/>
      <c r="H86" s="829"/>
      <c r="I86" s="829"/>
      <c r="J86" s="829"/>
      <c r="K86" s="829"/>
      <c r="L86" s="829"/>
      <c r="M86" s="830"/>
      <c r="N86" s="52">
        <f>L83+L84+L85</f>
        <v>69415.609156047649</v>
      </c>
    </row>
    <row r="87" spans="1:14" ht="15.75" thickBot="1">
      <c r="B87" s="33"/>
      <c r="C87" s="34"/>
      <c r="D87" s="34"/>
      <c r="E87" s="34"/>
      <c r="F87" s="34"/>
      <c r="G87" s="34"/>
      <c r="H87" s="34"/>
      <c r="I87" s="34"/>
      <c r="J87" s="34"/>
      <c r="K87" s="34"/>
      <c r="L87" s="34"/>
      <c r="M87" s="34"/>
      <c r="N87" s="35"/>
    </row>
    <row r="88" spans="1:14" ht="15.75" thickBot="1">
      <c r="A88" t="s">
        <v>2015</v>
      </c>
      <c r="B88" s="828" t="s">
        <v>975</v>
      </c>
      <c r="C88" s="829"/>
      <c r="D88" s="829"/>
      <c r="E88" s="829"/>
      <c r="F88" s="829"/>
      <c r="G88" s="829"/>
      <c r="H88" s="829"/>
      <c r="I88" s="829"/>
      <c r="J88" s="829"/>
      <c r="K88" s="829"/>
      <c r="L88" s="829"/>
      <c r="M88" s="830"/>
      <c r="N88" s="188">
        <f>N78+N86</f>
        <v>300800.97300953977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8.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150</v>
      </c>
      <c r="B36" s="841" t="str">
        <f>VLOOKUP(A36,EQUIPOS!A6:D154,3,FALSE)</f>
        <v>Cargador : Potencia en el volante 125 hp, Clasificación de RPM del motor 2300.</v>
      </c>
      <c r="C36" s="842"/>
      <c r="D36" s="842"/>
      <c r="E36" s="842"/>
      <c r="F36" s="842"/>
      <c r="G36" s="842"/>
      <c r="H36" s="843"/>
      <c r="I36" s="267"/>
      <c r="J36" s="268"/>
      <c r="K36" s="269">
        <f>VLOOKUP(A36,EQUIPOS!A6:D161,4,FALSE)</f>
        <v>188097.40829344033</v>
      </c>
      <c r="L36" s="270"/>
      <c r="M36" s="271">
        <v>2.375</v>
      </c>
      <c r="N36" s="272">
        <f>K36/M36</f>
        <v>79198.908755132768</v>
      </c>
    </row>
    <row r="37" spans="1:14">
      <c r="A37" t="s">
        <v>180</v>
      </c>
      <c r="B37" s="841" t="str">
        <f>VLOOKUP(A37,EQUIPOS!A7:D154,3,FALSE)</f>
        <v>Compresor 120 HP, con martillo.</v>
      </c>
      <c r="C37" s="842"/>
      <c r="D37" s="842"/>
      <c r="E37" s="842"/>
      <c r="F37" s="842"/>
      <c r="G37" s="842"/>
      <c r="H37" s="843"/>
      <c r="I37" s="267"/>
      <c r="J37" s="268"/>
      <c r="K37" s="269">
        <f>VLOOKUP(A37,EQUIPOS!A7:D162,4,FALSE)</f>
        <v>92701.702309802655</v>
      </c>
      <c r="L37" s="270"/>
      <c r="M37" s="271">
        <v>2.375</v>
      </c>
      <c r="N37" s="272">
        <f>K37/M37</f>
        <v>39032.295709390593</v>
      </c>
    </row>
    <row r="38" spans="1:14">
      <c r="A38" t="s">
        <v>195</v>
      </c>
      <c r="B38" s="841" t="str">
        <f>VLOOKUP(A38,EQUIPOS!A7:D154,3,FALSE)</f>
        <v xml:space="preserve">Equipo de oxicorte, Capacidad de corte: hasta 6´´ (152mm) </v>
      </c>
      <c r="C38" s="842"/>
      <c r="D38" s="842"/>
      <c r="E38" s="842"/>
      <c r="F38" s="842"/>
      <c r="G38" s="842"/>
      <c r="H38" s="843"/>
      <c r="I38" s="267"/>
      <c r="J38" s="268"/>
      <c r="K38" s="269">
        <f>VLOOKUP(A38,EQUIPOS!A7:D162,4,FALSE)</f>
        <v>18553.732106835527</v>
      </c>
      <c r="L38" s="270"/>
      <c r="M38" s="271">
        <v>2.375</v>
      </c>
      <c r="N38" s="273">
        <f>K38/M38</f>
        <v>7812.0977291939062</v>
      </c>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1416.2065453389896</v>
      </c>
    </row>
    <row r="43" spans="1:14" ht="15.75" thickBot="1">
      <c r="B43" s="828" t="s">
        <v>953</v>
      </c>
      <c r="C43" s="829"/>
      <c r="D43" s="829"/>
      <c r="E43" s="829"/>
      <c r="F43" s="829"/>
      <c r="G43" s="829"/>
      <c r="H43" s="829"/>
      <c r="I43" s="829"/>
      <c r="J43" s="829"/>
      <c r="K43" s="829"/>
      <c r="L43" s="829"/>
      <c r="M43" s="830"/>
      <c r="N43" s="99">
        <f>SUM(N36:N42)</f>
        <v>127459.50873905625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2">
        <f>'900.2'!N78</f>
        <v>1277.1226768157755</v>
      </c>
      <c r="M59" s="833"/>
      <c r="N59" s="287">
        <f>K59*L59</f>
        <v>1277.1226768157755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1277.1226768157755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182">
        <f>N43+N54+N65+N76</f>
        <v>142898.69686926194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28579.73937385239</v>
      </c>
      <c r="M83" s="863"/>
      <c r="N83" s="51"/>
    </row>
    <row r="84" spans="1:14">
      <c r="B84" s="89" t="s">
        <v>973</v>
      </c>
      <c r="C84" s="90"/>
      <c r="D84" s="90"/>
      <c r="E84" s="90"/>
      <c r="F84" s="90"/>
      <c r="G84" s="90"/>
      <c r="H84" s="90"/>
      <c r="I84" s="87"/>
      <c r="J84" s="88"/>
      <c r="K84" s="304">
        <v>0.05</v>
      </c>
      <c r="L84" s="862">
        <f>N78*K84</f>
        <v>7144.9348434630974</v>
      </c>
      <c r="M84" s="863"/>
      <c r="N84" s="51"/>
    </row>
    <row r="85" spans="1:14" ht="15.75" thickBot="1">
      <c r="B85" s="91" t="s">
        <v>974</v>
      </c>
      <c r="C85" s="92"/>
      <c r="D85" s="92"/>
      <c r="E85" s="92"/>
      <c r="F85" s="92"/>
      <c r="G85" s="92"/>
      <c r="H85" s="92"/>
      <c r="I85" s="93"/>
      <c r="J85" s="94"/>
      <c r="K85" s="305">
        <v>0.05</v>
      </c>
      <c r="L85" s="864">
        <f>N78*K85</f>
        <v>7144.9348434630974</v>
      </c>
      <c r="M85" s="865"/>
      <c r="N85" s="51"/>
    </row>
    <row r="86" spans="1:14" ht="15.75" thickBot="1">
      <c r="B86" s="828" t="s">
        <v>953</v>
      </c>
      <c r="C86" s="829"/>
      <c r="D86" s="829"/>
      <c r="E86" s="829"/>
      <c r="F86" s="829"/>
      <c r="G86" s="829"/>
      <c r="H86" s="829"/>
      <c r="I86" s="829"/>
      <c r="J86" s="829"/>
      <c r="K86" s="829"/>
      <c r="L86" s="829"/>
      <c r="M86" s="830"/>
      <c r="N86" s="52">
        <f>L83+L84+L85</f>
        <v>42869.609060778581</v>
      </c>
    </row>
    <row r="87" spans="1:14" ht="15.75" thickBot="1">
      <c r="B87" s="33"/>
      <c r="C87" s="34"/>
      <c r="D87" s="34"/>
      <c r="E87" s="34"/>
      <c r="F87" s="34"/>
      <c r="G87" s="34"/>
      <c r="H87" s="34"/>
      <c r="I87" s="34"/>
      <c r="J87" s="34"/>
      <c r="K87" s="34"/>
      <c r="L87" s="34"/>
      <c r="M87" s="34"/>
      <c r="N87" s="35"/>
    </row>
    <row r="88" spans="1:14" ht="15.75" thickBot="1">
      <c r="A88" t="s">
        <v>2015</v>
      </c>
      <c r="B88" s="828" t="s">
        <v>975</v>
      </c>
      <c r="C88" s="829"/>
      <c r="D88" s="829"/>
      <c r="E88" s="829"/>
      <c r="F88" s="829"/>
      <c r="G88" s="829"/>
      <c r="H88" s="829"/>
      <c r="I88" s="829"/>
      <c r="J88" s="829"/>
      <c r="K88" s="829"/>
      <c r="L88" s="829"/>
      <c r="M88" s="830"/>
      <c r="N88" s="52">
        <f>N78+N86</f>
        <v>185768.30593004051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c r="B106" s="866"/>
      <c r="C106" s="867"/>
      <c r="D106" s="867"/>
      <c r="E106" s="867"/>
      <c r="F106" s="867"/>
      <c r="G106" s="867"/>
      <c r="H106" s="867"/>
      <c r="I106" s="867"/>
      <c r="J106" s="867"/>
      <c r="K106" s="867"/>
      <c r="L106" s="867"/>
      <c r="M106" s="867"/>
      <c r="N106" s="868"/>
    </row>
    <row r="107" spans="2:14" ht="27.7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2"/>
      <c r="C1" s="887"/>
      <c r="D1" s="888"/>
      <c r="E1" s="888"/>
      <c r="F1" s="888"/>
      <c r="G1" s="888"/>
      <c r="H1" s="888"/>
      <c r="I1" s="888"/>
      <c r="J1" s="889"/>
      <c r="K1" s="890" t="s">
        <v>933</v>
      </c>
      <c r="L1" s="892" t="s">
        <v>2198</v>
      </c>
      <c r="M1" s="893"/>
      <c r="N1" s="894"/>
    </row>
    <row r="2" spans="2:14">
      <c r="B2" s="873"/>
      <c r="C2" s="884" t="s">
        <v>934</v>
      </c>
      <c r="D2" s="885"/>
      <c r="E2" s="885"/>
      <c r="F2" s="885"/>
      <c r="G2" s="885"/>
      <c r="H2" s="885"/>
      <c r="I2" s="885"/>
      <c r="J2" s="886"/>
      <c r="K2" s="891"/>
      <c r="L2" s="895"/>
      <c r="M2" s="896"/>
      <c r="N2" s="897"/>
    </row>
    <row r="3" spans="2:14">
      <c r="B3" s="873"/>
      <c r="C3" s="884" t="s">
        <v>2199</v>
      </c>
      <c r="D3" s="885"/>
      <c r="E3" s="885"/>
      <c r="F3" s="885"/>
      <c r="G3" s="885"/>
      <c r="H3" s="885"/>
      <c r="I3" s="885"/>
      <c r="J3" s="886"/>
      <c r="K3" s="875" t="s">
        <v>935</v>
      </c>
      <c r="L3" s="900">
        <v>1</v>
      </c>
      <c r="M3" s="901"/>
      <c r="N3" s="902"/>
    </row>
    <row r="4" spans="2:14">
      <c r="B4" s="873"/>
      <c r="C4" s="884" t="s">
        <v>2200</v>
      </c>
      <c r="D4" s="885"/>
      <c r="E4" s="885"/>
      <c r="F4" s="885"/>
      <c r="G4" s="885"/>
      <c r="H4" s="885"/>
      <c r="I4" s="885"/>
      <c r="J4" s="886"/>
      <c r="K4" s="898"/>
      <c r="L4" s="903"/>
      <c r="M4" s="904"/>
      <c r="N4" s="905"/>
    </row>
    <row r="5" spans="2:14">
      <c r="B5" s="873"/>
      <c r="C5" s="884" t="s">
        <v>2201</v>
      </c>
      <c r="D5" s="885"/>
      <c r="E5" s="885"/>
      <c r="F5" s="885"/>
      <c r="G5" s="885"/>
      <c r="H5" s="885"/>
      <c r="I5" s="885"/>
      <c r="J5" s="886"/>
      <c r="K5" s="875" t="s">
        <v>936</v>
      </c>
      <c r="L5" s="877"/>
      <c r="M5" s="877" t="s">
        <v>937</v>
      </c>
      <c r="N5" s="879"/>
    </row>
    <row r="6" spans="2:14" ht="15.75" thickBot="1">
      <c r="B6" s="874"/>
      <c r="C6" s="881"/>
      <c r="D6" s="882"/>
      <c r="E6" s="882"/>
      <c r="F6" s="882"/>
      <c r="G6" s="882"/>
      <c r="H6" s="882"/>
      <c r="I6" s="882"/>
      <c r="J6" s="883"/>
      <c r="K6" s="876"/>
      <c r="L6" s="878"/>
      <c r="M6" s="878"/>
      <c r="N6" s="880"/>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6" t="s">
        <v>2205</v>
      </c>
      <c r="C10" s="907"/>
      <c r="D10" s="907"/>
      <c r="E10" s="907"/>
      <c r="F10" s="391" t="s">
        <v>2206</v>
      </c>
      <c r="G10" s="79"/>
      <c r="H10" s="359"/>
      <c r="I10" s="908" t="s">
        <v>2207</v>
      </c>
      <c r="J10" s="908"/>
      <c r="K10" s="392" t="s">
        <v>2206</v>
      </c>
      <c r="L10" s="356"/>
      <c r="M10" s="356"/>
      <c r="N10" s="35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312</v>
      </c>
      <c r="B36" s="841" t="str">
        <f>VLOOKUP(A36,EQUIPOS!A6:D154,3,FALSE)</f>
        <v>Retroexcavadora sobre oruga, potencia 138 HP, balde de 1,5 m3.</v>
      </c>
      <c r="C36" s="842"/>
      <c r="D36" s="842"/>
      <c r="E36" s="842"/>
      <c r="F36" s="842"/>
      <c r="G36" s="842"/>
      <c r="H36" s="843"/>
      <c r="I36" s="267"/>
      <c r="J36" s="268"/>
      <c r="K36" s="269">
        <f>VLOOKUP(A36,EQUIPOS!A6:D161,4,FALSE)</f>
        <v>224452.99809447327</v>
      </c>
      <c r="L36" s="270"/>
      <c r="M36" s="271">
        <v>2.5</v>
      </c>
      <c r="N36" s="272">
        <f>K36/M36</f>
        <v>89781.199237789304</v>
      </c>
    </row>
    <row r="37" spans="1:14">
      <c r="A37" t="s">
        <v>180</v>
      </c>
      <c r="B37" s="841" t="str">
        <f>VLOOKUP(A37,EQUIPOS!A7:D154,3,FALSE)</f>
        <v>Compresor 120 HP, con martillo.</v>
      </c>
      <c r="C37" s="842"/>
      <c r="D37" s="842"/>
      <c r="E37" s="842"/>
      <c r="F37" s="842"/>
      <c r="G37" s="842"/>
      <c r="H37" s="843"/>
      <c r="I37" s="267"/>
      <c r="J37" s="268"/>
      <c r="K37" s="269">
        <f>VLOOKUP(A37,EQUIPOS!A7:D162,4,FALSE)</f>
        <v>92701.702309802655</v>
      </c>
      <c r="L37" s="270"/>
      <c r="M37" s="271">
        <v>2.5</v>
      </c>
      <c r="N37" s="272">
        <f>K37/M37</f>
        <v>37080.680923921063</v>
      </c>
    </row>
    <row r="38" spans="1:14">
      <c r="A38" t="s">
        <v>195</v>
      </c>
      <c r="B38" s="841" t="str">
        <f>VLOOKUP(A38,EQUIPOS!A8:D154,3,FALSE)</f>
        <v xml:space="preserve">Equipo de oxicorte, Capacidad de corte: hasta 6´´ (152mm) </v>
      </c>
      <c r="C38" s="842"/>
      <c r="D38" s="842"/>
      <c r="E38" s="842"/>
      <c r="F38" s="842"/>
      <c r="G38" s="842"/>
      <c r="H38" s="843"/>
      <c r="I38" s="267"/>
      <c r="J38" s="268"/>
      <c r="K38" s="269">
        <f>VLOOKUP(A38,EQUIPOS!A8:D163,4,FALSE)</f>
        <v>18553.732106835527</v>
      </c>
      <c r="L38" s="270"/>
      <c r="M38" s="271">
        <v>2.5</v>
      </c>
      <c r="N38" s="272">
        <f>K38/M38</f>
        <v>7421.4928427342111</v>
      </c>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269.07924361440797</v>
      </c>
    </row>
    <row r="43" spans="1:14" ht="15.75" thickBot="1">
      <c r="B43" s="828" t="s">
        <v>953</v>
      </c>
      <c r="C43" s="829"/>
      <c r="D43" s="829"/>
      <c r="E43" s="829"/>
      <c r="F43" s="829"/>
      <c r="G43" s="829"/>
      <c r="H43" s="829"/>
      <c r="I43" s="829"/>
      <c r="J43" s="829"/>
      <c r="K43" s="829"/>
      <c r="L43" s="829"/>
      <c r="M43" s="830"/>
      <c r="N43" s="99">
        <f>SUM(N36:N42)</f>
        <v>134552.45224805898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2">
        <f>'900.2'!N78</f>
        <v>1277.1226768157755</v>
      </c>
      <c r="M59" s="833"/>
      <c r="N59" s="287">
        <f>K59*L59</f>
        <v>1277.1226768157755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1277.1226768157755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149283.53710559517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29856.707421119034</v>
      </c>
      <c r="M83" s="863"/>
      <c r="N83" s="51"/>
    </row>
    <row r="84" spans="1:14">
      <c r="B84" s="89" t="s">
        <v>973</v>
      </c>
      <c r="C84" s="90"/>
      <c r="D84" s="90"/>
      <c r="E84" s="90"/>
      <c r="F84" s="90"/>
      <c r="G84" s="90"/>
      <c r="H84" s="90"/>
      <c r="I84" s="87"/>
      <c r="J84" s="88"/>
      <c r="K84" s="304">
        <v>0.05</v>
      </c>
      <c r="L84" s="862">
        <f>N78*K84</f>
        <v>7464.1768552797585</v>
      </c>
      <c r="M84" s="863"/>
      <c r="N84" s="51"/>
    </row>
    <row r="85" spans="1:14" ht="15.75" thickBot="1">
      <c r="B85" s="91" t="s">
        <v>974</v>
      </c>
      <c r="C85" s="92"/>
      <c r="D85" s="92"/>
      <c r="E85" s="92"/>
      <c r="F85" s="92"/>
      <c r="G85" s="92"/>
      <c r="H85" s="92"/>
      <c r="I85" s="93"/>
      <c r="J85" s="94"/>
      <c r="K85" s="305">
        <v>0.05</v>
      </c>
      <c r="L85" s="864">
        <f>N78*K85</f>
        <v>7464.1768552797585</v>
      </c>
      <c r="M85" s="865"/>
      <c r="N85" s="51"/>
    </row>
    <row r="86" spans="1:14" ht="15.75" thickBot="1">
      <c r="B86" s="828" t="s">
        <v>953</v>
      </c>
      <c r="C86" s="829"/>
      <c r="D86" s="829"/>
      <c r="E86" s="829"/>
      <c r="F86" s="829"/>
      <c r="G86" s="829"/>
      <c r="H86" s="829"/>
      <c r="I86" s="829"/>
      <c r="J86" s="829"/>
      <c r="K86" s="829"/>
      <c r="L86" s="829"/>
      <c r="M86" s="830"/>
      <c r="N86" s="52">
        <f>L83+L84+L85</f>
        <v>44785.061131678551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194068.59823727372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8.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2"/>
      <c r="C1" s="887"/>
      <c r="D1" s="888"/>
      <c r="E1" s="888"/>
      <c r="F1" s="888"/>
      <c r="G1" s="888"/>
      <c r="H1" s="888"/>
      <c r="I1" s="888"/>
      <c r="J1" s="889"/>
      <c r="K1" s="890" t="s">
        <v>933</v>
      </c>
      <c r="L1" s="892" t="s">
        <v>2198</v>
      </c>
      <c r="M1" s="893"/>
      <c r="N1" s="894"/>
    </row>
    <row r="2" spans="2:14">
      <c r="B2" s="873"/>
      <c r="C2" s="884" t="s">
        <v>934</v>
      </c>
      <c r="D2" s="885"/>
      <c r="E2" s="885"/>
      <c r="F2" s="885"/>
      <c r="G2" s="885"/>
      <c r="H2" s="885"/>
      <c r="I2" s="885"/>
      <c r="J2" s="886"/>
      <c r="K2" s="891"/>
      <c r="L2" s="895"/>
      <c r="M2" s="896"/>
      <c r="N2" s="897"/>
    </row>
    <row r="3" spans="2:14">
      <c r="B3" s="873"/>
      <c r="C3" s="884" t="s">
        <v>2199</v>
      </c>
      <c r="D3" s="885"/>
      <c r="E3" s="885"/>
      <c r="F3" s="885"/>
      <c r="G3" s="885"/>
      <c r="H3" s="885"/>
      <c r="I3" s="885"/>
      <c r="J3" s="886"/>
      <c r="K3" s="875" t="s">
        <v>935</v>
      </c>
      <c r="L3" s="900">
        <v>1</v>
      </c>
      <c r="M3" s="901"/>
      <c r="N3" s="902"/>
    </row>
    <row r="4" spans="2:14">
      <c r="B4" s="873"/>
      <c r="C4" s="884" t="s">
        <v>2200</v>
      </c>
      <c r="D4" s="885"/>
      <c r="E4" s="885"/>
      <c r="F4" s="885"/>
      <c r="G4" s="885"/>
      <c r="H4" s="885"/>
      <c r="I4" s="885"/>
      <c r="J4" s="886"/>
      <c r="K4" s="898"/>
      <c r="L4" s="903"/>
      <c r="M4" s="904"/>
      <c r="N4" s="905"/>
    </row>
    <row r="5" spans="2:14">
      <c r="B5" s="873"/>
      <c r="C5" s="884" t="s">
        <v>2201</v>
      </c>
      <c r="D5" s="885"/>
      <c r="E5" s="885"/>
      <c r="F5" s="885"/>
      <c r="G5" s="885"/>
      <c r="H5" s="885"/>
      <c r="I5" s="885"/>
      <c r="J5" s="886"/>
      <c r="K5" s="875" t="s">
        <v>936</v>
      </c>
      <c r="L5" s="877"/>
      <c r="M5" s="877" t="s">
        <v>937</v>
      </c>
      <c r="N5" s="879"/>
    </row>
    <row r="6" spans="2:14" ht="15.75" thickBot="1">
      <c r="B6" s="874"/>
      <c r="C6" s="881"/>
      <c r="D6" s="882"/>
      <c r="E6" s="882"/>
      <c r="F6" s="882"/>
      <c r="G6" s="882"/>
      <c r="H6" s="882"/>
      <c r="I6" s="882"/>
      <c r="J6" s="883"/>
      <c r="K6" s="876"/>
      <c r="L6" s="878"/>
      <c r="M6" s="878"/>
      <c r="N6" s="88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6" t="s">
        <v>2205</v>
      </c>
      <c r="C10" s="907"/>
      <c r="D10" s="907"/>
      <c r="E10" s="907"/>
      <c r="F10" s="391" t="s">
        <v>2206</v>
      </c>
      <c r="G10" s="79"/>
      <c r="H10" s="359"/>
      <c r="I10" s="908" t="s">
        <v>2207</v>
      </c>
      <c r="J10" s="908"/>
      <c r="K10" s="392" t="s">
        <v>2206</v>
      </c>
      <c r="L10" s="356"/>
      <c r="M10" s="356"/>
      <c r="N10" s="35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150</v>
      </c>
      <c r="B36" s="841" t="str">
        <f>VLOOKUP(A36,EQUIPOS!A6:D154,3,FALSE)</f>
        <v>Cargador : Potencia en el volante 125 hp, Clasificación de RPM del motor 2300.</v>
      </c>
      <c r="C36" s="842"/>
      <c r="D36" s="842"/>
      <c r="E36" s="842"/>
      <c r="F36" s="842"/>
      <c r="G36" s="842"/>
      <c r="H36" s="843"/>
      <c r="I36" s="267"/>
      <c r="J36" s="268"/>
      <c r="K36" s="269">
        <f>VLOOKUP(A36,EQUIPOS!A6:D161,4,FALSE)</f>
        <v>188097.40829344033</v>
      </c>
      <c r="L36" s="270"/>
      <c r="M36" s="271">
        <v>9.25</v>
      </c>
      <c r="N36" s="272">
        <f>K36/M36</f>
        <v>20334.854950642199</v>
      </c>
    </row>
    <row r="37" spans="1:14">
      <c r="A37" t="s">
        <v>180</v>
      </c>
      <c r="B37" s="841" t="str">
        <f>VLOOKUP(A37,EQUIPOS!A7:D154,3,FALSE)</f>
        <v>Compresor 120 HP, con martillo.</v>
      </c>
      <c r="C37" s="842"/>
      <c r="D37" s="842"/>
      <c r="E37" s="842"/>
      <c r="F37" s="842"/>
      <c r="G37" s="842"/>
      <c r="H37" s="843"/>
      <c r="I37" s="267"/>
      <c r="J37" s="268"/>
      <c r="K37" s="269">
        <f>VLOOKUP(A37,EQUIPOS!A7:D162,4,FALSE)</f>
        <v>92701.702309802655</v>
      </c>
      <c r="L37" s="270"/>
      <c r="M37" s="271">
        <v>9.25</v>
      </c>
      <c r="N37" s="272">
        <f>K37/M37</f>
        <v>10021.8056551138</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58.094119895785944</v>
      </c>
    </row>
    <row r="43" spans="1:14" ht="15.75" thickBot="1">
      <c r="B43" s="828" t="s">
        <v>953</v>
      </c>
      <c r="C43" s="829"/>
      <c r="D43" s="829"/>
      <c r="E43" s="829"/>
      <c r="F43" s="829"/>
      <c r="G43" s="829"/>
      <c r="H43" s="829"/>
      <c r="I43" s="829"/>
      <c r="J43" s="829"/>
      <c r="K43" s="829"/>
      <c r="L43" s="829"/>
      <c r="M43" s="830"/>
      <c r="N43" s="99">
        <f>SUM(N36:N42)</f>
        <v>30414.754725651783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2">
        <f>'900.2'!N78</f>
        <v>1277.1226768157755</v>
      </c>
      <c r="M59" s="833"/>
      <c r="N59" s="287">
        <f>K59*L59</f>
        <v>1277.1226768157755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1277.1226768157755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34596.583397256858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6919.3166794513718</v>
      </c>
      <c r="M83" s="863"/>
      <c r="N83" s="51"/>
    </row>
    <row r="84" spans="1:14">
      <c r="B84" s="89" t="s">
        <v>973</v>
      </c>
      <c r="C84" s="90"/>
      <c r="D84" s="90"/>
      <c r="E84" s="90"/>
      <c r="F84" s="90"/>
      <c r="G84" s="90"/>
      <c r="H84" s="90"/>
      <c r="I84" s="87"/>
      <c r="J84" s="88"/>
      <c r="K84" s="304">
        <v>0.05</v>
      </c>
      <c r="L84" s="862">
        <f>N78*K84</f>
        <v>1729.8291698628429</v>
      </c>
      <c r="M84" s="863"/>
      <c r="N84" s="51"/>
    </row>
    <row r="85" spans="1:14" ht="15.75" thickBot="1">
      <c r="B85" s="91" t="s">
        <v>974</v>
      </c>
      <c r="C85" s="92"/>
      <c r="D85" s="92"/>
      <c r="E85" s="92"/>
      <c r="F85" s="92"/>
      <c r="G85" s="92"/>
      <c r="H85" s="92"/>
      <c r="I85" s="93"/>
      <c r="J85" s="94"/>
      <c r="K85" s="305">
        <v>0.05</v>
      </c>
      <c r="L85" s="864">
        <f>N78*K85</f>
        <v>1729.8291698628429</v>
      </c>
      <c r="M85" s="865"/>
      <c r="N85" s="51"/>
    </row>
    <row r="86" spans="1:14" ht="15.75" thickBot="1">
      <c r="B86" s="828" t="s">
        <v>953</v>
      </c>
      <c r="C86" s="829"/>
      <c r="D86" s="829"/>
      <c r="E86" s="829"/>
      <c r="F86" s="829"/>
      <c r="G86" s="829"/>
      <c r="H86" s="829"/>
      <c r="I86" s="829"/>
      <c r="J86" s="829"/>
      <c r="K86" s="829"/>
      <c r="L86" s="829"/>
      <c r="M86" s="830"/>
      <c r="N86" s="52">
        <f>L83+L84+L85</f>
        <v>10378.975019177058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44975.558416433916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2.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180</v>
      </c>
      <c r="B36" s="841" t="str">
        <f>VLOOKUP(A36,EQUIPOS!A6:D154,3,FALSE)</f>
        <v>Compresor 120 HP, con martillo.</v>
      </c>
      <c r="C36" s="842"/>
      <c r="D36" s="842"/>
      <c r="E36" s="842"/>
      <c r="F36" s="842"/>
      <c r="G36" s="842"/>
      <c r="H36" s="843"/>
      <c r="I36" s="267"/>
      <c r="J36" s="268"/>
      <c r="K36" s="269">
        <f>VLOOKUP(A36,EQUIPOS!A6:D161,4,FALSE)</f>
        <v>92701.702309802655</v>
      </c>
      <c r="L36" s="270"/>
      <c r="M36" s="271">
        <v>2.5</v>
      </c>
      <c r="N36" s="272">
        <f>K36/M36</f>
        <v>37080.680923921063</v>
      </c>
    </row>
    <row r="37" spans="1:14">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1082.6200000000001</v>
      </c>
    </row>
    <row r="43" spans="1:14" ht="15.75" thickBot="1">
      <c r="B43" s="828" t="s">
        <v>953</v>
      </c>
      <c r="C43" s="829"/>
      <c r="D43" s="829"/>
      <c r="E43" s="829"/>
      <c r="F43" s="829"/>
      <c r="G43" s="829"/>
      <c r="H43" s="829"/>
      <c r="I43" s="829"/>
      <c r="J43" s="829"/>
      <c r="K43" s="829"/>
      <c r="L43" s="829"/>
      <c r="M43" s="830"/>
      <c r="N43" s="99">
        <f>SUM(N36:N42)</f>
        <v>38163.300923921066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2">
        <f>'900.2'!N78</f>
        <v>1277.1226768157755</v>
      </c>
      <c r="M59" s="833"/>
      <c r="N59" s="287">
        <f>K59*L59</f>
        <v>1277.1226768157755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1277.1226768157755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N70+N71+N72+N73+N74</f>
        <v>10826.2</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50266.623600736842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10053.32472014737</v>
      </c>
      <c r="M83" s="863"/>
      <c r="N83" s="51"/>
    </row>
    <row r="84" spans="1:14">
      <c r="B84" s="89" t="s">
        <v>973</v>
      </c>
      <c r="C84" s="90"/>
      <c r="D84" s="90"/>
      <c r="E84" s="90"/>
      <c r="F84" s="90"/>
      <c r="G84" s="90"/>
      <c r="H84" s="90"/>
      <c r="I84" s="87"/>
      <c r="J84" s="88"/>
      <c r="K84" s="304">
        <v>0.05</v>
      </c>
      <c r="L84" s="862">
        <f>N78*K84</f>
        <v>2513.3311800368424</v>
      </c>
      <c r="M84" s="863"/>
      <c r="N84" s="51"/>
    </row>
    <row r="85" spans="1:14" ht="15.75" thickBot="1">
      <c r="B85" s="91" t="s">
        <v>974</v>
      </c>
      <c r="C85" s="92"/>
      <c r="D85" s="92"/>
      <c r="E85" s="92"/>
      <c r="F85" s="92"/>
      <c r="G85" s="92"/>
      <c r="H85" s="92"/>
      <c r="I85" s="93"/>
      <c r="J85" s="94"/>
      <c r="K85" s="305">
        <v>0.05</v>
      </c>
      <c r="L85" s="864">
        <f>N78*K85</f>
        <v>2513.3311800368424</v>
      </c>
      <c r="M85" s="865"/>
      <c r="N85" s="51"/>
    </row>
    <row r="86" spans="1:14" ht="15.75" thickBot="1">
      <c r="B86" s="828" t="s">
        <v>953</v>
      </c>
      <c r="C86" s="829"/>
      <c r="D86" s="829"/>
      <c r="E86" s="829"/>
      <c r="F86" s="829"/>
      <c r="G86" s="829"/>
      <c r="H86" s="829"/>
      <c r="I86" s="829"/>
      <c r="J86" s="829"/>
      <c r="K86" s="829"/>
      <c r="L86" s="829"/>
      <c r="M86" s="830"/>
      <c r="N86" s="52">
        <f>L83+L84+L85</f>
        <v>15079.987080221055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65346.6106809579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150</v>
      </c>
      <c r="B36" s="841" t="str">
        <f>VLOOKUP(A36,EQUIPOS!A6:D154,3,FALSE)</f>
        <v>Cargador : Potencia en el volante 125 hp, Clasificación de RPM del motor 2300.</v>
      </c>
      <c r="C36" s="842"/>
      <c r="D36" s="842"/>
      <c r="E36" s="842"/>
      <c r="F36" s="842"/>
      <c r="G36" s="842"/>
      <c r="H36" s="843"/>
      <c r="I36" s="267"/>
      <c r="J36" s="268"/>
      <c r="K36" s="269">
        <f>VLOOKUP(A36,EQUIPOS!A6:D161,4,FALSE)</f>
        <v>188097.40829344033</v>
      </c>
      <c r="L36" s="270"/>
      <c r="M36" s="271">
        <v>2.375</v>
      </c>
      <c r="N36" s="272">
        <f>K36/M36</f>
        <v>79198.908755132768</v>
      </c>
    </row>
    <row r="37" spans="1:14">
      <c r="A37" t="s">
        <v>180</v>
      </c>
      <c r="B37" s="841" t="str">
        <f>VLOOKUP(A37,EQUIPOS!A7:D154,3,FALSE)</f>
        <v>Compresor 120 HP, con martillo.</v>
      </c>
      <c r="C37" s="842"/>
      <c r="D37" s="842"/>
      <c r="E37" s="842"/>
      <c r="F37" s="842"/>
      <c r="G37" s="842"/>
      <c r="H37" s="843"/>
      <c r="I37" s="267"/>
      <c r="J37" s="268"/>
      <c r="K37" s="269">
        <f>VLOOKUP(A37,EQUIPOS!A7:D162,4,FALSE)</f>
        <v>92701.702309802655</v>
      </c>
      <c r="L37" s="270"/>
      <c r="M37" s="271">
        <v>2.375</v>
      </c>
      <c r="N37" s="272">
        <f>K37/M37</f>
        <v>39032.295709390593</v>
      </c>
    </row>
    <row r="38" spans="1:14">
      <c r="A38" t="s">
        <v>195</v>
      </c>
      <c r="B38" s="841" t="str">
        <f>VLOOKUP(A38,EQUIPOS!A8:D154,3,FALSE)</f>
        <v xml:space="preserve">Equipo de oxicorte, Capacidad de corte: hasta 6´´ (152mm) </v>
      </c>
      <c r="C38" s="842"/>
      <c r="D38" s="842"/>
      <c r="E38" s="842"/>
      <c r="F38" s="842"/>
      <c r="G38" s="842"/>
      <c r="H38" s="843"/>
      <c r="I38" s="267"/>
      <c r="J38" s="268"/>
      <c r="K38" s="269">
        <f>VLOOKUP(A38,EQUIPOS!A8:D163,4,FALSE)</f>
        <v>18553.732106835527</v>
      </c>
      <c r="L38" s="270"/>
      <c r="M38" s="271">
        <v>2.375</v>
      </c>
      <c r="N38" s="272">
        <f>K38/M38</f>
        <v>7812.0977291939062</v>
      </c>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1416.2065453389896</v>
      </c>
    </row>
    <row r="43" spans="1:14" ht="15.75" thickBot="1">
      <c r="B43" s="828" t="s">
        <v>953</v>
      </c>
      <c r="C43" s="829"/>
      <c r="D43" s="829"/>
      <c r="E43" s="829"/>
      <c r="F43" s="829"/>
      <c r="G43" s="829"/>
      <c r="H43" s="829"/>
      <c r="I43" s="829"/>
      <c r="J43" s="829"/>
      <c r="K43" s="829"/>
      <c r="L43" s="829"/>
      <c r="M43" s="830"/>
      <c r="N43" s="99">
        <f>SUM(N36:N42)</f>
        <v>127459.50873905625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2">
        <f>'900.2'!N78</f>
        <v>1277.1226768157755</v>
      </c>
      <c r="M59" s="833"/>
      <c r="N59" s="287">
        <f>K59*L59</f>
        <v>1277.1226768157755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1277.1226768157755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142898.69686926194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28579.73937385239</v>
      </c>
      <c r="M83" s="863"/>
      <c r="N83" s="51"/>
    </row>
    <row r="84" spans="1:14">
      <c r="B84" s="89" t="s">
        <v>973</v>
      </c>
      <c r="C84" s="90"/>
      <c r="D84" s="90"/>
      <c r="E84" s="90"/>
      <c r="F84" s="90"/>
      <c r="G84" s="90"/>
      <c r="H84" s="90"/>
      <c r="I84" s="87"/>
      <c r="J84" s="88"/>
      <c r="K84" s="304">
        <v>0.05</v>
      </c>
      <c r="L84" s="862">
        <f>N78*K84</f>
        <v>7144.9348434630974</v>
      </c>
      <c r="M84" s="863"/>
      <c r="N84" s="51"/>
    </row>
    <row r="85" spans="1:14" ht="15.75" thickBot="1">
      <c r="B85" s="91" t="s">
        <v>974</v>
      </c>
      <c r="C85" s="92"/>
      <c r="D85" s="92"/>
      <c r="E85" s="92"/>
      <c r="F85" s="92"/>
      <c r="G85" s="92"/>
      <c r="H85" s="92"/>
      <c r="I85" s="93"/>
      <c r="J85" s="94"/>
      <c r="K85" s="305">
        <v>0.05</v>
      </c>
      <c r="L85" s="864">
        <f>N78*K85</f>
        <v>7144.9348434630974</v>
      </c>
      <c r="M85" s="865"/>
      <c r="N85" s="51"/>
    </row>
    <row r="86" spans="1:14" ht="15.75" thickBot="1">
      <c r="B86" s="828" t="s">
        <v>953</v>
      </c>
      <c r="C86" s="829"/>
      <c r="D86" s="829"/>
      <c r="E86" s="829"/>
      <c r="F86" s="829"/>
      <c r="G86" s="829"/>
      <c r="H86" s="829"/>
      <c r="I86" s="829"/>
      <c r="J86" s="829"/>
      <c r="K86" s="829"/>
      <c r="L86" s="829"/>
      <c r="M86" s="830"/>
      <c r="N86" s="52">
        <f>L83+L84+L85</f>
        <v>42869.609060778581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185768.30593004051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312</v>
      </c>
      <c r="B36" s="841" t="str">
        <f>VLOOKUP(A36,EQUIPOS!A6:D154,3,FALSE)</f>
        <v>Retroexcavadora sobre oruga, potencia 138 HP, balde de 1,5 m3.</v>
      </c>
      <c r="C36" s="842"/>
      <c r="D36" s="842"/>
      <c r="E36" s="842"/>
      <c r="F36" s="842"/>
      <c r="G36" s="842"/>
      <c r="H36" s="843"/>
      <c r="I36" s="267"/>
      <c r="J36" s="268"/>
      <c r="K36" s="269">
        <f>VLOOKUP(A36,EQUIPOS!A6:D161,4,FALSE)</f>
        <v>224452.99809447327</v>
      </c>
      <c r="L36" s="270"/>
      <c r="M36" s="271">
        <v>2.5</v>
      </c>
      <c r="N36" s="272">
        <f>K36/M36</f>
        <v>89781.199237789304</v>
      </c>
    </row>
    <row r="37" spans="1:14">
      <c r="A37" t="s">
        <v>180</v>
      </c>
      <c r="B37" s="841" t="str">
        <f>VLOOKUP(A37,EQUIPOS!A7:D154,3,FALSE)</f>
        <v>Compresor 120 HP, con martillo.</v>
      </c>
      <c r="C37" s="842"/>
      <c r="D37" s="842"/>
      <c r="E37" s="842"/>
      <c r="F37" s="842"/>
      <c r="G37" s="842"/>
      <c r="H37" s="843"/>
      <c r="I37" s="267"/>
      <c r="J37" s="268"/>
      <c r="K37" s="269">
        <f>VLOOKUP(A37,EQUIPOS!A7:D162,4,FALSE)</f>
        <v>92701.702309802655</v>
      </c>
      <c r="L37" s="270"/>
      <c r="M37" s="271">
        <v>2.5</v>
      </c>
      <c r="N37" s="272">
        <f>K37/M37</f>
        <v>37080.680923921063</v>
      </c>
    </row>
    <row r="38" spans="1:14">
      <c r="A38" t="s">
        <v>195</v>
      </c>
      <c r="B38" s="841" t="str">
        <f>VLOOKUP(A38,EQUIPOS!A8:D154,3,FALSE)</f>
        <v xml:space="preserve">Equipo de oxicorte, Capacidad de corte: hasta 6´´ (152mm) </v>
      </c>
      <c r="C38" s="842"/>
      <c r="D38" s="842"/>
      <c r="E38" s="842"/>
      <c r="F38" s="842"/>
      <c r="G38" s="842"/>
      <c r="H38" s="843"/>
      <c r="I38" s="267"/>
      <c r="J38" s="268"/>
      <c r="K38" s="269">
        <f>VLOOKUP(A38,EQUIPOS!A8:D163,4,FALSE)</f>
        <v>18553.732106835527</v>
      </c>
      <c r="L38" s="270"/>
      <c r="M38" s="271">
        <v>2.5</v>
      </c>
      <c r="N38" s="272">
        <f>K38/M38</f>
        <v>7421.4928427342111</v>
      </c>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269.07924361440797</v>
      </c>
    </row>
    <row r="43" spans="1:14" ht="15.75" thickBot="1">
      <c r="B43" s="828" t="s">
        <v>953</v>
      </c>
      <c r="C43" s="829"/>
      <c r="D43" s="829"/>
      <c r="E43" s="829"/>
      <c r="F43" s="829"/>
      <c r="G43" s="829"/>
      <c r="H43" s="829"/>
      <c r="I43" s="829"/>
      <c r="J43" s="829"/>
      <c r="K43" s="829"/>
      <c r="L43" s="829"/>
      <c r="M43" s="830"/>
      <c r="N43" s="99">
        <f>SUM(N36:N42)</f>
        <v>134552.45224805898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2">
        <f>'900.2'!N78</f>
        <v>1277.1226768157755</v>
      </c>
      <c r="M59" s="833"/>
      <c r="N59" s="287">
        <f>K59*L59</f>
        <v>1277.1226768157755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1277.1226768157755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13453.962180720398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149283.53710559517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29856.707421119034</v>
      </c>
      <c r="M83" s="863"/>
      <c r="N83" s="51"/>
    </row>
    <row r="84" spans="1:14">
      <c r="B84" s="89" t="s">
        <v>973</v>
      </c>
      <c r="C84" s="90"/>
      <c r="D84" s="90"/>
      <c r="E84" s="90"/>
      <c r="F84" s="90"/>
      <c r="G84" s="90"/>
      <c r="H84" s="90"/>
      <c r="I84" s="87"/>
      <c r="J84" s="88"/>
      <c r="K84" s="304">
        <v>0.05</v>
      </c>
      <c r="L84" s="862">
        <f>N78*K84</f>
        <v>7464.1768552797585</v>
      </c>
      <c r="M84" s="863"/>
      <c r="N84" s="51"/>
    </row>
    <row r="85" spans="1:14" ht="15.75" thickBot="1">
      <c r="B85" s="91" t="s">
        <v>974</v>
      </c>
      <c r="C85" s="92"/>
      <c r="D85" s="92"/>
      <c r="E85" s="92"/>
      <c r="F85" s="92"/>
      <c r="G85" s="92"/>
      <c r="H85" s="92"/>
      <c r="I85" s="93"/>
      <c r="J85" s="94"/>
      <c r="K85" s="305">
        <v>0.05</v>
      </c>
      <c r="L85" s="864">
        <f>N78*K85</f>
        <v>7464.1768552797585</v>
      </c>
      <c r="M85" s="865"/>
      <c r="N85" s="51"/>
    </row>
    <row r="86" spans="1:14" ht="15.75" thickBot="1">
      <c r="B86" s="828" t="s">
        <v>953</v>
      </c>
      <c r="C86" s="829"/>
      <c r="D86" s="829"/>
      <c r="E86" s="829"/>
      <c r="F86" s="829"/>
      <c r="G86" s="829"/>
      <c r="H86" s="829"/>
      <c r="I86" s="829"/>
      <c r="J86" s="829"/>
      <c r="K86" s="829"/>
      <c r="L86" s="829"/>
      <c r="M86" s="830"/>
      <c r="N86" s="52">
        <f>L83+L84+L85</f>
        <v>44785.061131678551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194068.59823727372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312</v>
      </c>
      <c r="B36" s="841" t="str">
        <f>VLOOKUP(A36,EQUIPOS!A6:D154,3,FALSE)</f>
        <v>Retroexcavadora sobre oruga, potencia 138 HP, balde de 1,5 m3.</v>
      </c>
      <c r="C36" s="842"/>
      <c r="D36" s="842"/>
      <c r="E36" s="842"/>
      <c r="F36" s="842"/>
      <c r="G36" s="842"/>
      <c r="H36" s="843"/>
      <c r="I36" s="267"/>
      <c r="J36" s="268"/>
      <c r="K36" s="269">
        <f>VLOOKUP(A36,EQUIPOS!A6:D161,4,FALSE)</f>
        <v>224452.99809447327</v>
      </c>
      <c r="L36" s="270"/>
      <c r="M36" s="271">
        <v>2.5</v>
      </c>
      <c r="N36" s="272">
        <f>K36/M36</f>
        <v>89781.199237789304</v>
      </c>
    </row>
    <row r="37" spans="1:14">
      <c r="A37" t="s">
        <v>180</v>
      </c>
      <c r="B37" s="841" t="str">
        <f>VLOOKUP(A37,EQUIPOS!A7:D154,3,FALSE)</f>
        <v>Compresor 120 HP, con martillo.</v>
      </c>
      <c r="C37" s="842"/>
      <c r="D37" s="842"/>
      <c r="E37" s="842"/>
      <c r="F37" s="842"/>
      <c r="G37" s="842"/>
      <c r="H37" s="843"/>
      <c r="I37" s="267"/>
      <c r="J37" s="268"/>
      <c r="K37" s="269">
        <f>VLOOKUP(A37,EQUIPOS!A7:D162,4,FALSE)</f>
        <v>92701.702309802655</v>
      </c>
      <c r="L37" s="270"/>
      <c r="M37" s="271">
        <v>2.5</v>
      </c>
      <c r="N37" s="272">
        <f>K37/M37</f>
        <v>37080.680923921063</v>
      </c>
    </row>
    <row r="38" spans="1:14">
      <c r="A38" t="s">
        <v>195</v>
      </c>
      <c r="B38" s="841" t="str">
        <f>VLOOKUP(A38,EQUIPOS!A8:D154,3,FALSE)</f>
        <v xml:space="preserve">Equipo de oxicorte, Capacidad de corte: hasta 6´´ (152mm) </v>
      </c>
      <c r="C38" s="842"/>
      <c r="D38" s="842"/>
      <c r="E38" s="842"/>
      <c r="F38" s="842"/>
      <c r="G38" s="842"/>
      <c r="H38" s="843"/>
      <c r="I38" s="267"/>
      <c r="J38" s="268"/>
      <c r="K38" s="269">
        <f>VLOOKUP(A38,EQUIPOS!A8:D163,4,FALSE)</f>
        <v>18553.732106835527</v>
      </c>
      <c r="L38" s="270"/>
      <c r="M38" s="271">
        <v>2.5</v>
      </c>
      <c r="N38" s="272">
        <f>K38/M38</f>
        <v>7421.4928427342111</v>
      </c>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214.948243614408</v>
      </c>
    </row>
    <row r="43" spans="1:14" ht="15.75" thickBot="1">
      <c r="B43" s="828" t="s">
        <v>953</v>
      </c>
      <c r="C43" s="829"/>
      <c r="D43" s="829"/>
      <c r="E43" s="829"/>
      <c r="F43" s="829"/>
      <c r="G43" s="829"/>
      <c r="H43" s="829"/>
      <c r="I43" s="829"/>
      <c r="J43" s="829"/>
      <c r="K43" s="829"/>
      <c r="L43" s="829"/>
      <c r="M43" s="830"/>
      <c r="N43" s="99">
        <f>SUM(N36:N42)</f>
        <v>134498.32124805899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32">
        <f>'900.2'!N78</f>
        <v>1277.1226768157755</v>
      </c>
      <c r="M59" s="833"/>
      <c r="N59" s="287">
        <f>K59*L59</f>
        <v>1787.9717475420857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1787.9717475420857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10747.412180720399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147033.70517632147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29406.741035264295</v>
      </c>
      <c r="M83" s="863"/>
      <c r="N83" s="51"/>
    </row>
    <row r="84" spans="1:14">
      <c r="B84" s="89" t="s">
        <v>973</v>
      </c>
      <c r="C84" s="90"/>
      <c r="D84" s="90"/>
      <c r="E84" s="90"/>
      <c r="F84" s="90"/>
      <c r="G84" s="90"/>
      <c r="H84" s="90"/>
      <c r="I84" s="87"/>
      <c r="J84" s="88"/>
      <c r="K84" s="304">
        <v>0.05</v>
      </c>
      <c r="L84" s="862">
        <f>N78*K84</f>
        <v>7351.6852588160737</v>
      </c>
      <c r="M84" s="863"/>
      <c r="N84" s="51"/>
    </row>
    <row r="85" spans="1:14" ht="15.75" thickBot="1">
      <c r="B85" s="91" t="s">
        <v>974</v>
      </c>
      <c r="C85" s="92"/>
      <c r="D85" s="92"/>
      <c r="E85" s="92"/>
      <c r="F85" s="92"/>
      <c r="G85" s="92"/>
      <c r="H85" s="92"/>
      <c r="I85" s="93"/>
      <c r="J85" s="94"/>
      <c r="K85" s="305">
        <v>0.05</v>
      </c>
      <c r="L85" s="864">
        <f>N78*K85</f>
        <v>7351.6852588160737</v>
      </c>
      <c r="M85" s="865"/>
      <c r="N85" s="51"/>
    </row>
    <row r="86" spans="1:14" ht="15.75" thickBot="1">
      <c r="B86" s="828" t="s">
        <v>953</v>
      </c>
      <c r="C86" s="829"/>
      <c r="D86" s="829"/>
      <c r="E86" s="829"/>
      <c r="F86" s="829"/>
      <c r="G86" s="829"/>
      <c r="H86" s="829"/>
      <c r="I86" s="829"/>
      <c r="J86" s="829"/>
      <c r="K86" s="829"/>
      <c r="L86" s="829"/>
      <c r="M86" s="830"/>
      <c r="N86" s="52">
        <f>L83+L84+L85</f>
        <v>44110.111552896444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191143.81672921791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150</v>
      </c>
      <c r="B36" s="841" t="str">
        <f>VLOOKUP(A36,EQUIPOS!A6:D154,3,FALSE)</f>
        <v>Cargador : Potencia en el volante 125 hp, Clasificación de RPM del motor 2300.</v>
      </c>
      <c r="C36" s="842"/>
      <c r="D36" s="842"/>
      <c r="E36" s="842"/>
      <c r="F36" s="842"/>
      <c r="G36" s="842"/>
      <c r="H36" s="843"/>
      <c r="I36" s="267"/>
      <c r="J36" s="268"/>
      <c r="K36" s="269">
        <f>VLOOKUP(A36,EQUIPOS!A6:D161,4,FALSE)</f>
        <v>188097.40829344033</v>
      </c>
      <c r="L36" s="270"/>
      <c r="M36" s="271">
        <v>22</v>
      </c>
      <c r="N36" s="272">
        <f>K36/M36</f>
        <v>8549.8821951563787</v>
      </c>
    </row>
    <row r="37" spans="1:14">
      <c r="A37" t="s">
        <v>180</v>
      </c>
      <c r="B37" s="841" t="str">
        <f>VLOOKUP(A37,EQUIPOS!A7:D154,3,FALSE)</f>
        <v>Compresor 120 HP, con martillo.</v>
      </c>
      <c r="C37" s="842"/>
      <c r="D37" s="842"/>
      <c r="E37" s="842"/>
      <c r="F37" s="842"/>
      <c r="G37" s="842"/>
      <c r="H37" s="843"/>
      <c r="I37" s="267"/>
      <c r="J37" s="268"/>
      <c r="K37" s="269">
        <f>VLOOKUP(A37,EQUIPOS!A7:D162,4,FALSE)</f>
        <v>92701.702309802655</v>
      </c>
      <c r="L37" s="270"/>
      <c r="M37" s="271">
        <v>22</v>
      </c>
      <c r="N37" s="272">
        <f>K37/M37</f>
        <v>4213.7137413546661</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24.425936774364544</v>
      </c>
    </row>
    <row r="43" spans="1:14" ht="15.75" thickBot="1">
      <c r="B43" s="828" t="s">
        <v>953</v>
      </c>
      <c r="C43" s="829"/>
      <c r="D43" s="829"/>
      <c r="E43" s="829"/>
      <c r="F43" s="829"/>
      <c r="G43" s="829"/>
      <c r="H43" s="829"/>
      <c r="I43" s="829"/>
      <c r="J43" s="829"/>
      <c r="K43" s="829"/>
      <c r="L43" s="829"/>
      <c r="M43" s="830"/>
      <c r="N43" s="99">
        <f>SUM(N36:N42)</f>
        <v>12788.02187328541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32">
        <f>'900.2'!N78</f>
        <v>1277.1226768157755</v>
      </c>
      <c r="M59" s="833"/>
      <c r="N59" s="287">
        <f>K59*L59</f>
        <v>536.39152426262569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536.39152426262569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1221.2968387182273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14545.710236266263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2909.1420472532527</v>
      </c>
      <c r="M83" s="863"/>
      <c r="N83" s="51"/>
    </row>
    <row r="84" spans="1:14">
      <c r="B84" s="89" t="s">
        <v>973</v>
      </c>
      <c r="C84" s="90"/>
      <c r="D84" s="90"/>
      <c r="E84" s="90"/>
      <c r="F84" s="90"/>
      <c r="G84" s="90"/>
      <c r="H84" s="90"/>
      <c r="I84" s="87"/>
      <c r="J84" s="88"/>
      <c r="K84" s="304">
        <v>0.05</v>
      </c>
      <c r="L84" s="862">
        <f>N78*K84</f>
        <v>727.28551181331318</v>
      </c>
      <c r="M84" s="863"/>
      <c r="N84" s="51"/>
    </row>
    <row r="85" spans="1:14" ht="15.75" thickBot="1">
      <c r="B85" s="91" t="s">
        <v>974</v>
      </c>
      <c r="C85" s="92"/>
      <c r="D85" s="92"/>
      <c r="E85" s="92"/>
      <c r="F85" s="92"/>
      <c r="G85" s="92"/>
      <c r="H85" s="92"/>
      <c r="I85" s="93"/>
      <c r="J85" s="94"/>
      <c r="K85" s="305">
        <v>0.05</v>
      </c>
      <c r="L85" s="864">
        <f>N78*K85</f>
        <v>727.28551181331318</v>
      </c>
      <c r="M85" s="865"/>
      <c r="N85" s="51"/>
    </row>
    <row r="86" spans="1:14" ht="15.75" thickBot="1">
      <c r="B86" s="828" t="s">
        <v>953</v>
      </c>
      <c r="C86" s="829"/>
      <c r="D86" s="829"/>
      <c r="E86" s="829"/>
      <c r="F86" s="829"/>
      <c r="G86" s="829"/>
      <c r="H86" s="829"/>
      <c r="I86" s="829"/>
      <c r="J86" s="829"/>
      <c r="K86" s="829"/>
      <c r="L86" s="829"/>
      <c r="M86" s="830"/>
      <c r="N86" s="52">
        <f>L83+L84+L85</f>
        <v>4363.7130708798786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18909.423307146142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150</v>
      </c>
      <c r="B36" s="841" t="str">
        <f>VLOOKUP(A36,EQUIPOS!A6:D154,3,FALSE)</f>
        <v>Cargador : Potencia en el volante 125 hp, Clasificación de RPM del motor 2300.</v>
      </c>
      <c r="C36" s="842"/>
      <c r="D36" s="842"/>
      <c r="E36" s="842"/>
      <c r="F36" s="842"/>
      <c r="G36" s="842"/>
      <c r="H36" s="843"/>
      <c r="I36" s="267"/>
      <c r="J36" s="268"/>
      <c r="K36" s="269">
        <f>VLOOKUP(A36,EQUIPOS!A6:D161,4,FALSE)</f>
        <v>188097.40829344033</v>
      </c>
      <c r="L36" s="270"/>
      <c r="M36" s="271">
        <v>22</v>
      </c>
      <c r="N36" s="272">
        <f>K36/M36</f>
        <v>8549.8821951563787</v>
      </c>
    </row>
    <row r="37" spans="1:14">
      <c r="A37" t="s">
        <v>180</v>
      </c>
      <c r="B37" s="841" t="str">
        <f>VLOOKUP(A37,EQUIPOS!A7:D154,3,FALSE)</f>
        <v>Compresor 120 HP, con martillo.</v>
      </c>
      <c r="C37" s="842"/>
      <c r="D37" s="842"/>
      <c r="E37" s="842"/>
      <c r="F37" s="842"/>
      <c r="G37" s="842"/>
      <c r="H37" s="843"/>
      <c r="I37" s="267"/>
      <c r="J37" s="268"/>
      <c r="K37" s="269">
        <f>VLOOKUP(A37,EQUIPOS!A7:D162,4,FALSE)</f>
        <v>92701.702309802655</v>
      </c>
      <c r="L37" s="270"/>
      <c r="M37" s="271">
        <v>22</v>
      </c>
      <c r="N37" s="272">
        <f>K37/M37</f>
        <v>4213.7137413546661</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24.425936774364544</v>
      </c>
    </row>
    <row r="43" spans="1:14" ht="15.75" thickBot="1">
      <c r="B43" s="828" t="s">
        <v>953</v>
      </c>
      <c r="C43" s="829"/>
      <c r="D43" s="829"/>
      <c r="E43" s="829"/>
      <c r="F43" s="829"/>
      <c r="G43" s="829"/>
      <c r="H43" s="829"/>
      <c r="I43" s="829"/>
      <c r="J43" s="829"/>
      <c r="K43" s="829"/>
      <c r="L43" s="829"/>
      <c r="M43" s="830"/>
      <c r="N43" s="99">
        <f>SUM(N36:N42)</f>
        <v>12788.02187328541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32">
        <f>'900.2'!N78</f>
        <v>1277.1226768157755</v>
      </c>
      <c r="M59" s="833"/>
      <c r="N59" s="287">
        <f>K59*L59</f>
        <v>268.19576213131285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268.19576213131285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1221.2968387182273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14277.51447413495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2855.5028948269901</v>
      </c>
      <c r="M83" s="863"/>
      <c r="N83" s="51"/>
    </row>
    <row r="84" spans="1:14">
      <c r="B84" s="89" t="s">
        <v>973</v>
      </c>
      <c r="C84" s="90"/>
      <c r="D84" s="90"/>
      <c r="E84" s="90"/>
      <c r="F84" s="90"/>
      <c r="G84" s="90"/>
      <c r="H84" s="90"/>
      <c r="I84" s="87"/>
      <c r="J84" s="88"/>
      <c r="K84" s="304">
        <v>0.05</v>
      </c>
      <c r="L84" s="862">
        <f>N78*K84</f>
        <v>713.87572370674752</v>
      </c>
      <c r="M84" s="863"/>
      <c r="N84" s="51"/>
    </row>
    <row r="85" spans="1:14" ht="15.75" thickBot="1">
      <c r="B85" s="91" t="s">
        <v>974</v>
      </c>
      <c r="C85" s="92"/>
      <c r="D85" s="92"/>
      <c r="E85" s="92"/>
      <c r="F85" s="92"/>
      <c r="G85" s="92"/>
      <c r="H85" s="92"/>
      <c r="I85" s="93"/>
      <c r="J85" s="94"/>
      <c r="K85" s="305">
        <v>0.05</v>
      </c>
      <c r="L85" s="864">
        <f>N78*K85</f>
        <v>713.87572370674752</v>
      </c>
      <c r="M85" s="865"/>
      <c r="N85" s="51"/>
    </row>
    <row r="86" spans="1:14" ht="15.75" thickBot="1">
      <c r="B86" s="828" t="s">
        <v>953</v>
      </c>
      <c r="C86" s="829"/>
      <c r="D86" s="829"/>
      <c r="E86" s="829"/>
      <c r="F86" s="829"/>
      <c r="G86" s="829"/>
      <c r="H86" s="829"/>
      <c r="I86" s="829"/>
      <c r="J86" s="829"/>
      <c r="K86" s="829"/>
      <c r="L86" s="829"/>
      <c r="M86" s="830"/>
      <c r="N86" s="52">
        <f>L83+L84+L85</f>
        <v>4283.2543422404851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18560.768816375436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180</v>
      </c>
      <c r="B36" s="841" t="str">
        <f>VLOOKUP(A36,EQUIPOS!A6:D154,3,FALSE)</f>
        <v>Compresor 120 HP, con martillo.</v>
      </c>
      <c r="C36" s="842"/>
      <c r="D36" s="842"/>
      <c r="E36" s="842"/>
      <c r="F36" s="842"/>
      <c r="G36" s="842"/>
      <c r="H36" s="843"/>
      <c r="I36" s="267"/>
      <c r="J36" s="268"/>
      <c r="K36" s="269">
        <f>VLOOKUP(A36,EQUIPOS!A6:D161,4,FALSE)</f>
        <v>92701.702309802655</v>
      </c>
      <c r="L36" s="270"/>
      <c r="M36" s="271">
        <v>20</v>
      </c>
      <c r="N36" s="272">
        <f>K36/M36</f>
        <v>4635.0851154901329</v>
      </c>
    </row>
    <row r="37" spans="1:14">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67.663750000000007</v>
      </c>
    </row>
    <row r="43" spans="1:14" ht="15.75" thickBot="1">
      <c r="B43" s="828" t="s">
        <v>953</v>
      </c>
      <c r="C43" s="829"/>
      <c r="D43" s="829"/>
      <c r="E43" s="829"/>
      <c r="F43" s="829"/>
      <c r="G43" s="829"/>
      <c r="H43" s="829"/>
      <c r="I43" s="829"/>
      <c r="J43" s="829"/>
      <c r="K43" s="829"/>
      <c r="L43" s="829"/>
      <c r="M43" s="830"/>
      <c r="N43" s="99">
        <f>SUM(N36:N42)</f>
        <v>4702.7488654901326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32">
        <f>'900.2'!N78</f>
        <v>1277.1226768157755</v>
      </c>
      <c r="M59" s="833"/>
      <c r="N59" s="287">
        <f>K59*L59</f>
        <v>102.16981414526205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102.16981414526205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676.63750000000005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5481.5561796353941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1096.3112359270788</v>
      </c>
      <c r="M83" s="863"/>
      <c r="N83" s="51"/>
    </row>
    <row r="84" spans="1:14">
      <c r="B84" s="89" t="s">
        <v>973</v>
      </c>
      <c r="C84" s="90"/>
      <c r="D84" s="90"/>
      <c r="E84" s="90"/>
      <c r="F84" s="90"/>
      <c r="G84" s="90"/>
      <c r="H84" s="90"/>
      <c r="I84" s="87"/>
      <c r="J84" s="88"/>
      <c r="K84" s="304">
        <v>0.05</v>
      </c>
      <c r="L84" s="862">
        <f>N78*K84</f>
        <v>274.07780898176969</v>
      </c>
      <c r="M84" s="863"/>
      <c r="N84" s="51"/>
    </row>
    <row r="85" spans="1:14" ht="15.75" thickBot="1">
      <c r="B85" s="91" t="s">
        <v>974</v>
      </c>
      <c r="C85" s="92"/>
      <c r="D85" s="92"/>
      <c r="E85" s="92"/>
      <c r="F85" s="92"/>
      <c r="G85" s="92"/>
      <c r="H85" s="92"/>
      <c r="I85" s="93"/>
      <c r="J85" s="94"/>
      <c r="K85" s="305">
        <v>0.05</v>
      </c>
      <c r="L85" s="864">
        <f>N78*K85</f>
        <v>274.07780898176969</v>
      </c>
      <c r="M85" s="865"/>
      <c r="N85" s="51"/>
    </row>
    <row r="86" spans="1:14" ht="15.75" thickBot="1">
      <c r="B86" s="828" t="s">
        <v>953</v>
      </c>
      <c r="C86" s="829"/>
      <c r="D86" s="829"/>
      <c r="E86" s="829"/>
      <c r="F86" s="829"/>
      <c r="G86" s="829"/>
      <c r="H86" s="829"/>
      <c r="I86" s="829"/>
      <c r="J86" s="829"/>
      <c r="K86" s="829"/>
      <c r="L86" s="829"/>
      <c r="M86" s="830"/>
      <c r="N86" s="52">
        <f>L83+L84+L85</f>
        <v>1644.4668538906183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7126.0230335260121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195</v>
      </c>
      <c r="B36" s="841" t="str">
        <f>VLOOKUP(A36,EQUIPOS!A6:D154,3,FALSE)</f>
        <v xml:space="preserve">Equipo de oxicorte, Capacidad de corte: hasta 6´´ (152mm) </v>
      </c>
      <c r="C36" s="842"/>
      <c r="D36" s="842"/>
      <c r="E36" s="842"/>
      <c r="F36" s="842"/>
      <c r="G36" s="842"/>
      <c r="H36" s="843"/>
      <c r="I36" s="267"/>
      <c r="J36" s="268"/>
      <c r="K36" s="269">
        <f>VLOOKUP(A36,EQUIPOS!A6:D161,4,FALSE)</f>
        <v>18553.732106835527</v>
      </c>
      <c r="L36" s="270"/>
      <c r="M36" s="271">
        <v>321</v>
      </c>
      <c r="N36" s="272">
        <f>K36/M36</f>
        <v>57.799788494814727</v>
      </c>
    </row>
    <row r="37" spans="1:14">
      <c r="A37" t="s">
        <v>248</v>
      </c>
      <c r="B37" s="841" t="str">
        <f>VLOOKUP(A37,EQUIPOS!A7:D154,3,FALSE)</f>
        <v>Grúa telescópica de 50 Ton.</v>
      </c>
      <c r="C37" s="842"/>
      <c r="D37" s="842"/>
      <c r="E37" s="842"/>
      <c r="F37" s="842"/>
      <c r="G37" s="842"/>
      <c r="H37" s="843"/>
      <c r="I37" s="267"/>
      <c r="J37" s="268"/>
      <c r="K37" s="269">
        <f>VLOOKUP(A37,EQUIPOS!A7:D162,4,FALSE)</f>
        <v>283361.497920005</v>
      </c>
      <c r="L37" s="270"/>
      <c r="M37" s="271">
        <v>321</v>
      </c>
      <c r="N37" s="272">
        <f>K37/M37</f>
        <v>882.74609943926794</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16.863239875389407</v>
      </c>
    </row>
    <row r="43" spans="1:14" ht="15.75" thickBot="1">
      <c r="B43" s="828" t="s">
        <v>953</v>
      </c>
      <c r="C43" s="829"/>
      <c r="D43" s="829"/>
      <c r="E43" s="829"/>
      <c r="F43" s="829"/>
      <c r="G43" s="829"/>
      <c r="H43" s="829"/>
      <c r="I43" s="829"/>
      <c r="J43" s="829"/>
      <c r="K43" s="829"/>
      <c r="L43" s="829"/>
      <c r="M43" s="830"/>
      <c r="N43" s="99">
        <f>SUM(N36:N42)</f>
        <v>957.40912780947201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32">
        <f>VLOOKUP(A59,TRANSPORTE!A5:D120,4,FALSE)</f>
        <v>0.86160172108312305</v>
      </c>
      <c r="M59" s="833"/>
      <c r="N59" s="287">
        <f>K59*L59</f>
        <v>0.86160172108312305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0.86160172108312305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168.63239875389408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1126.9031282844492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225.38062565688983</v>
      </c>
      <c r="M83" s="863"/>
      <c r="N83" s="51"/>
    </row>
    <row r="84" spans="1:14">
      <c r="B84" s="89" t="s">
        <v>973</v>
      </c>
      <c r="C84" s="90"/>
      <c r="D84" s="90"/>
      <c r="E84" s="90"/>
      <c r="F84" s="90"/>
      <c r="G84" s="90"/>
      <c r="H84" s="90"/>
      <c r="I84" s="87"/>
      <c r="J84" s="88"/>
      <c r="K84" s="304">
        <v>0.05</v>
      </c>
      <c r="L84" s="862">
        <f>N78*K84</f>
        <v>56.345156414222458</v>
      </c>
      <c r="M84" s="863"/>
      <c r="N84" s="51"/>
    </row>
    <row r="85" spans="1:14" ht="15.75" thickBot="1">
      <c r="B85" s="91" t="s">
        <v>974</v>
      </c>
      <c r="C85" s="92"/>
      <c r="D85" s="92"/>
      <c r="E85" s="92"/>
      <c r="F85" s="92"/>
      <c r="G85" s="92"/>
      <c r="H85" s="92"/>
      <c r="I85" s="93"/>
      <c r="J85" s="94"/>
      <c r="K85" s="305">
        <v>0.05</v>
      </c>
      <c r="L85" s="864">
        <f>N78*K85</f>
        <v>56.345156414222458</v>
      </c>
      <c r="M85" s="865"/>
      <c r="N85" s="51"/>
    </row>
    <row r="86" spans="1:14" ht="15.75" thickBot="1">
      <c r="B86" s="828" t="s">
        <v>953</v>
      </c>
      <c r="C86" s="829"/>
      <c r="D86" s="829"/>
      <c r="E86" s="829"/>
      <c r="F86" s="829"/>
      <c r="G86" s="829"/>
      <c r="H86" s="829"/>
      <c r="I86" s="829"/>
      <c r="J86" s="829"/>
      <c r="K86" s="829"/>
      <c r="L86" s="829"/>
      <c r="M86" s="830"/>
      <c r="N86" s="52">
        <f>L83+L84+L85</f>
        <v>338.07093848533475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1464.9740667697838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273</v>
      </c>
      <c r="B36" s="841" t="str">
        <f>VLOOKUP(A36,EQUIPOS!A6:D154,3,FALSE)</f>
        <v>Motosierra, 93.6 cm3 - 7.1 HP, 45-90 cm - 7.9 kg</v>
      </c>
      <c r="C36" s="842"/>
      <c r="D36" s="842"/>
      <c r="E36" s="842"/>
      <c r="F36" s="842"/>
      <c r="G36" s="842"/>
      <c r="H36" s="843"/>
      <c r="I36" s="267"/>
      <c r="J36" s="268"/>
      <c r="K36" s="269">
        <f>VLOOKUP(A36,EQUIPOS!A6:D161,4,FALSE)</f>
        <v>10043.733656246712</v>
      </c>
      <c r="L36" s="270"/>
      <c r="M36" s="271">
        <v>3</v>
      </c>
      <c r="N36" s="272">
        <f>K36/M36</f>
        <v>3347.911218748904</v>
      </c>
    </row>
    <row r="37" spans="1:14">
      <c r="A37" s="205" t="s">
        <v>312</v>
      </c>
      <c r="B37" s="841" t="str">
        <f>VLOOKUP(A37,EQUIPOS!A7:D154,3,FALSE)</f>
        <v>Retroexcavadora sobre oruga, potencia 138 HP, balde de 1,5 m3.</v>
      </c>
      <c r="C37" s="842"/>
      <c r="D37" s="842"/>
      <c r="E37" s="842"/>
      <c r="F37" s="842"/>
      <c r="G37" s="842"/>
      <c r="H37" s="843"/>
      <c r="I37" s="267"/>
      <c r="J37" s="268"/>
      <c r="K37" s="269">
        <f>VLOOKUP(A37,EQUIPOS!A7:D162,4,FALSE)</f>
        <v>224452.99809447327</v>
      </c>
      <c r="L37" s="270"/>
      <c r="M37" s="271">
        <v>3</v>
      </c>
      <c r="N37" s="272">
        <f>K37/M37</f>
        <v>74817.666031491084</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673.35467419668339</v>
      </c>
    </row>
    <row r="43" spans="1:14" ht="15.75" thickBot="1">
      <c r="B43" s="828" t="s">
        <v>953</v>
      </c>
      <c r="C43" s="829"/>
      <c r="D43" s="829"/>
      <c r="E43" s="829"/>
      <c r="F43" s="829"/>
      <c r="G43" s="829"/>
      <c r="H43" s="829"/>
      <c r="I43" s="829"/>
      <c r="J43" s="829"/>
      <c r="K43" s="829"/>
      <c r="L43" s="829"/>
      <c r="M43" s="830"/>
      <c r="N43" s="99">
        <f>SUM(N36:N42)</f>
        <v>78838.931924436678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32">
        <f>VLOOKUP(A59,TRANSPORTE!A5:D94,4,FALSE)</f>
        <v>1242.4074635243128</v>
      </c>
      <c r="M59" s="833"/>
      <c r="N59" s="287">
        <f>K59*L59</f>
        <v>7454.4447811458767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7454.4447811458767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13467.093483933666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99760.470189516229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19952.094037903247</v>
      </c>
      <c r="M83" s="863"/>
      <c r="N83" s="51"/>
    </row>
    <row r="84" spans="1:14">
      <c r="B84" s="89" t="s">
        <v>973</v>
      </c>
      <c r="C84" s="90"/>
      <c r="D84" s="90"/>
      <c r="E84" s="90"/>
      <c r="F84" s="90"/>
      <c r="G84" s="90"/>
      <c r="H84" s="90"/>
      <c r="I84" s="87"/>
      <c r="J84" s="88"/>
      <c r="K84" s="304">
        <v>0.05</v>
      </c>
      <c r="L84" s="862">
        <f>N78*K84</f>
        <v>4988.0235094758118</v>
      </c>
      <c r="M84" s="863"/>
      <c r="N84" s="51"/>
    </row>
    <row r="85" spans="1:14" ht="15.75" thickBot="1">
      <c r="B85" s="91" t="s">
        <v>974</v>
      </c>
      <c r="C85" s="92"/>
      <c r="D85" s="92"/>
      <c r="E85" s="92"/>
      <c r="F85" s="92"/>
      <c r="G85" s="92"/>
      <c r="H85" s="92"/>
      <c r="I85" s="93"/>
      <c r="J85" s="94"/>
      <c r="K85" s="305">
        <v>0.05</v>
      </c>
      <c r="L85" s="864">
        <f>N78*K85</f>
        <v>4988.0235094758118</v>
      </c>
      <c r="M85" s="865"/>
      <c r="N85" s="51"/>
    </row>
    <row r="86" spans="1:14" ht="15.75" thickBot="1">
      <c r="B86" s="828" t="s">
        <v>953</v>
      </c>
      <c r="C86" s="829"/>
      <c r="D86" s="829"/>
      <c r="E86" s="829"/>
      <c r="F86" s="829"/>
      <c r="G86" s="829"/>
      <c r="H86" s="829"/>
      <c r="I86" s="829"/>
      <c r="J86" s="829"/>
      <c r="K86" s="829"/>
      <c r="L86" s="829"/>
      <c r="M86" s="830"/>
      <c r="N86" s="52">
        <f>L83+L84+L85</f>
        <v>29928.141056854867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129688.61124637109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7.7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195</v>
      </c>
      <c r="B36" s="841" t="str">
        <f>VLOOKUP(A36,EQUIPOS!A6:D154,3,FALSE)</f>
        <v xml:space="preserve">Equipo de oxicorte, Capacidad de corte: hasta 6´´ (152mm) </v>
      </c>
      <c r="C36" s="842"/>
      <c r="D36" s="842"/>
      <c r="E36" s="842"/>
      <c r="F36" s="842"/>
      <c r="G36" s="842"/>
      <c r="H36" s="843"/>
      <c r="I36" s="267"/>
      <c r="J36" s="268"/>
      <c r="K36" s="269">
        <f>VLOOKUP(A36,EQUIPOS!A6:D161,4,FALSE)</f>
        <v>18553.732106835527</v>
      </c>
      <c r="L36" s="270"/>
      <c r="M36" s="271">
        <v>4</v>
      </c>
      <c r="N36" s="272">
        <f>K36/M36</f>
        <v>4638.4330267088817</v>
      </c>
    </row>
    <row r="37" spans="1:14">
      <c r="A37" s="108" t="s">
        <v>248</v>
      </c>
      <c r="B37" s="841" t="str">
        <f>VLOOKUP(A37,EQUIPOS!A7:D154,3,FALSE)</f>
        <v>Grúa telescópica de 50 Ton.</v>
      </c>
      <c r="C37" s="842"/>
      <c r="D37" s="842"/>
      <c r="E37" s="842"/>
      <c r="F37" s="842"/>
      <c r="G37" s="842"/>
      <c r="H37" s="843"/>
      <c r="I37" s="267"/>
      <c r="J37" s="268"/>
      <c r="K37" s="269">
        <f>VLOOKUP(A37,EQUIPOS!A7:D162,4,FALSE)</f>
        <v>283361.497920005</v>
      </c>
      <c r="L37" s="270"/>
      <c r="M37" s="271">
        <v>4</v>
      </c>
      <c r="N37" s="272">
        <f>K37/M37</f>
        <v>70840.37448000125</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1010.0320112950249</v>
      </c>
    </row>
    <row r="43" spans="1:14" ht="15.75" thickBot="1">
      <c r="B43" s="828" t="s">
        <v>953</v>
      </c>
      <c r="C43" s="829"/>
      <c r="D43" s="829"/>
      <c r="E43" s="829"/>
      <c r="F43" s="829"/>
      <c r="G43" s="829"/>
      <c r="H43" s="829"/>
      <c r="I43" s="829"/>
      <c r="J43" s="829"/>
      <c r="K43" s="829"/>
      <c r="L43" s="829"/>
      <c r="M43" s="830"/>
      <c r="N43" s="99">
        <f>SUM(N36:N42)</f>
        <v>76488.839518005159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32">
        <f>VLOOKUP(A59,TRANSPORTE!A5:D117,4,FALSE)</f>
        <v>0.87454101863550116</v>
      </c>
      <c r="M59" s="833"/>
      <c r="N59" s="287">
        <f>K59*L59</f>
        <v>0.87454101863550116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0.87454101863550116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10100.320112950249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86590.034171974054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17318.006834394811</v>
      </c>
      <c r="M83" s="863"/>
      <c r="N83" s="51"/>
    </row>
    <row r="84" spans="1:14">
      <c r="B84" s="89" t="s">
        <v>973</v>
      </c>
      <c r="C84" s="90"/>
      <c r="D84" s="90"/>
      <c r="E84" s="90"/>
      <c r="F84" s="90"/>
      <c r="G84" s="90"/>
      <c r="H84" s="90"/>
      <c r="I84" s="87"/>
      <c r="J84" s="88"/>
      <c r="K84" s="304">
        <v>0.05</v>
      </c>
      <c r="L84" s="862">
        <f>N78*K84</f>
        <v>4329.5017085987029</v>
      </c>
      <c r="M84" s="863"/>
      <c r="N84" s="51"/>
    </row>
    <row r="85" spans="1:14" ht="15.75" thickBot="1">
      <c r="B85" s="91" t="s">
        <v>974</v>
      </c>
      <c r="C85" s="92"/>
      <c r="D85" s="92"/>
      <c r="E85" s="92"/>
      <c r="F85" s="92"/>
      <c r="G85" s="92"/>
      <c r="H85" s="92"/>
      <c r="I85" s="93"/>
      <c r="J85" s="94"/>
      <c r="K85" s="305">
        <v>0.05</v>
      </c>
      <c r="L85" s="864">
        <f>N78*K85</f>
        <v>4329.5017085987029</v>
      </c>
      <c r="M85" s="865"/>
      <c r="N85" s="51"/>
    </row>
    <row r="86" spans="1:14" ht="15.75" thickBot="1">
      <c r="B86" s="828" t="s">
        <v>953</v>
      </c>
      <c r="C86" s="829"/>
      <c r="D86" s="829"/>
      <c r="E86" s="829"/>
      <c r="F86" s="829"/>
      <c r="G86" s="829"/>
      <c r="H86" s="829"/>
      <c r="I86" s="829"/>
      <c r="J86" s="829"/>
      <c r="K86" s="829"/>
      <c r="L86" s="829"/>
      <c r="M86" s="830"/>
      <c r="N86" s="52">
        <f>L83+L84+L85</f>
        <v>25977.010251592215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112567.04442356627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307</v>
      </c>
      <c r="B36" s="841" t="str">
        <f>VLOOKUP(A36,EQUIPOS!A6:D154,3,FALSE)</f>
        <v>Retroexcavadora, Potencia en el Volante 78 HP 2200 RPM</v>
      </c>
      <c r="C36" s="842"/>
      <c r="D36" s="842"/>
      <c r="E36" s="842"/>
      <c r="F36" s="842"/>
      <c r="G36" s="842"/>
      <c r="H36" s="843"/>
      <c r="I36" s="267"/>
      <c r="J36" s="268"/>
      <c r="K36" s="269">
        <f>VLOOKUP(A36,EQUIPOS!A6:D161,4,FALSE)</f>
        <v>132258.84934806262</v>
      </c>
      <c r="L36" s="270"/>
      <c r="M36" s="271">
        <v>5</v>
      </c>
      <c r="N36" s="272">
        <f>K36/M36</f>
        <v>26451.769869612523</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107.474121807204</v>
      </c>
    </row>
    <row r="43" spans="1:14" ht="15.75" thickBot="1">
      <c r="B43" s="828" t="s">
        <v>953</v>
      </c>
      <c r="C43" s="829"/>
      <c r="D43" s="829"/>
      <c r="E43" s="829"/>
      <c r="F43" s="829"/>
      <c r="G43" s="829"/>
      <c r="H43" s="829"/>
      <c r="I43" s="829"/>
      <c r="J43" s="829"/>
      <c r="K43" s="829"/>
      <c r="L43" s="829"/>
      <c r="M43" s="830"/>
      <c r="N43" s="99">
        <f>SUM(N36:N42)</f>
        <v>26559.243991419728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32">
        <f>VLOOKUP(A59,TRANSPORTE!A5:D94,4,FALSE)</f>
        <v>1242.4074635243128</v>
      </c>
      <c r="M59" s="833"/>
      <c r="N59" s="287">
        <f>K59*L59</f>
        <v>872.17003939406754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872.17003939406754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5373.7060903601996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32805.120121173997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6561.0240242348</v>
      </c>
      <c r="M83" s="863"/>
      <c r="N83" s="51"/>
    </row>
    <row r="84" spans="1:14">
      <c r="B84" s="89" t="s">
        <v>973</v>
      </c>
      <c r="C84" s="90"/>
      <c r="D84" s="90"/>
      <c r="E84" s="90"/>
      <c r="F84" s="90"/>
      <c r="G84" s="90"/>
      <c r="H84" s="90"/>
      <c r="I84" s="87"/>
      <c r="J84" s="88"/>
      <c r="K84" s="304">
        <v>0.05</v>
      </c>
      <c r="L84" s="862">
        <f>N78*K84</f>
        <v>1640.2560060587</v>
      </c>
      <c r="M84" s="863"/>
      <c r="N84" s="51"/>
    </row>
    <row r="85" spans="1:14" ht="15.75" thickBot="1">
      <c r="B85" s="91" t="s">
        <v>974</v>
      </c>
      <c r="C85" s="92"/>
      <c r="D85" s="92"/>
      <c r="E85" s="92"/>
      <c r="F85" s="92"/>
      <c r="G85" s="92"/>
      <c r="H85" s="92"/>
      <c r="I85" s="93"/>
      <c r="J85" s="94"/>
      <c r="K85" s="305">
        <v>0.05</v>
      </c>
      <c r="L85" s="864">
        <f>N78*K85</f>
        <v>1640.2560060587</v>
      </c>
      <c r="M85" s="865"/>
      <c r="N85" s="51"/>
    </row>
    <row r="86" spans="1:14" ht="15.75" thickBot="1">
      <c r="B86" s="828" t="s">
        <v>953</v>
      </c>
      <c r="C86" s="829"/>
      <c r="D86" s="829"/>
      <c r="E86" s="829"/>
      <c r="F86" s="829"/>
      <c r="G86" s="829"/>
      <c r="H86" s="829"/>
      <c r="I86" s="829"/>
      <c r="J86" s="829"/>
      <c r="K86" s="829"/>
      <c r="L86" s="829"/>
      <c r="M86" s="830"/>
      <c r="N86" s="52">
        <f>L83+L84+L85</f>
        <v>9841.5360363521995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42646.656157526195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307</v>
      </c>
      <c r="B36" s="841" t="str">
        <f>VLOOKUP(A36,EQUIPOS!A6:D154,3,FALSE)</f>
        <v>Retroexcavadora, Potencia en el Volante 78 HP 2200 RPM</v>
      </c>
      <c r="C36" s="842"/>
      <c r="D36" s="842"/>
      <c r="E36" s="842"/>
      <c r="F36" s="842"/>
      <c r="G36" s="842"/>
      <c r="H36" s="843"/>
      <c r="I36" s="267"/>
      <c r="J36" s="268"/>
      <c r="K36" s="269">
        <f>VLOOKUP(A36,EQUIPOS!A6:D161,4,FALSE)</f>
        <v>132258.84934806262</v>
      </c>
      <c r="L36" s="270"/>
      <c r="M36" s="271">
        <v>4</v>
      </c>
      <c r="N36" s="272">
        <f>K36/M36</f>
        <v>33064.712337015655</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67.663750000000007</v>
      </c>
    </row>
    <row r="43" spans="1:14" ht="15.75" thickBot="1">
      <c r="B43" s="828" t="s">
        <v>953</v>
      </c>
      <c r="C43" s="829"/>
      <c r="D43" s="829"/>
      <c r="E43" s="829"/>
      <c r="F43" s="829"/>
      <c r="G43" s="829"/>
      <c r="H43" s="829"/>
      <c r="I43" s="829"/>
      <c r="J43" s="829"/>
      <c r="K43" s="829"/>
      <c r="L43" s="829"/>
      <c r="M43" s="830"/>
      <c r="N43" s="99">
        <f>SUM(N36:N42)</f>
        <v>33132.376087015655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32">
        <f>VLOOKUP(A59,TRANSPORTE!A5:D94,4,FALSE)</f>
        <v>1242.4074635243128</v>
      </c>
      <c r="M59" s="833"/>
      <c r="N59" s="287">
        <f>K59*L59</f>
        <v>3764.4946144786677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3764.4946144786677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3383.1875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40280.058201494321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8056.0116402988642</v>
      </c>
      <c r="M83" s="863"/>
      <c r="N83" s="51"/>
    </row>
    <row r="84" spans="1:14">
      <c r="B84" s="89" t="s">
        <v>973</v>
      </c>
      <c r="C84" s="90"/>
      <c r="D84" s="90"/>
      <c r="E84" s="90"/>
      <c r="F84" s="90"/>
      <c r="G84" s="90"/>
      <c r="H84" s="90"/>
      <c r="I84" s="87"/>
      <c r="J84" s="88"/>
      <c r="K84" s="304">
        <v>0.05</v>
      </c>
      <c r="L84" s="862">
        <f>N78*K84</f>
        <v>2014.0029100747161</v>
      </c>
      <c r="M84" s="863"/>
      <c r="N84" s="51"/>
    </row>
    <row r="85" spans="1:14" ht="15.75" thickBot="1">
      <c r="B85" s="91" t="s">
        <v>974</v>
      </c>
      <c r="C85" s="92"/>
      <c r="D85" s="92"/>
      <c r="E85" s="92"/>
      <c r="F85" s="92"/>
      <c r="G85" s="92"/>
      <c r="H85" s="92"/>
      <c r="I85" s="93"/>
      <c r="J85" s="94"/>
      <c r="K85" s="305">
        <v>0.05</v>
      </c>
      <c r="L85" s="864">
        <f>N78*K85</f>
        <v>2014.0029100747161</v>
      </c>
      <c r="M85" s="865"/>
      <c r="N85" s="51"/>
    </row>
    <row r="86" spans="1:14" ht="15.75" thickBot="1">
      <c r="B86" s="828" t="s">
        <v>953</v>
      </c>
      <c r="C86" s="829"/>
      <c r="D86" s="829"/>
      <c r="E86" s="829"/>
      <c r="F86" s="829"/>
      <c r="G86" s="829"/>
      <c r="H86" s="829"/>
      <c r="I86" s="829"/>
      <c r="J86" s="829"/>
      <c r="K86" s="829"/>
      <c r="L86" s="829"/>
      <c r="M86" s="830"/>
      <c r="N86" s="52">
        <f>L83+L84+L85</f>
        <v>12084.017460448296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52364.075661942617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c r="B36" s="841"/>
      <c r="C36" s="842"/>
      <c r="D36" s="842"/>
      <c r="E36" s="842"/>
      <c r="F36" s="842"/>
      <c r="G36" s="842"/>
      <c r="H36" s="843"/>
      <c r="I36" s="267"/>
      <c r="J36" s="268"/>
      <c r="K36" s="269"/>
      <c r="L36" s="270"/>
      <c r="M36" s="271"/>
      <c r="N36" s="272"/>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144.34933333333333</v>
      </c>
    </row>
    <row r="43" spans="1:14" ht="15.75" thickBot="1">
      <c r="B43" s="828" t="s">
        <v>953</v>
      </c>
      <c r="C43" s="829"/>
      <c r="D43" s="829"/>
      <c r="E43" s="829"/>
      <c r="F43" s="829"/>
      <c r="G43" s="829"/>
      <c r="H43" s="829"/>
      <c r="I43" s="829"/>
      <c r="J43" s="829"/>
      <c r="K43" s="829"/>
      <c r="L43" s="829"/>
      <c r="M43" s="830"/>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3"/>
      <c r="C53" s="824"/>
      <c r="D53" s="824"/>
      <c r="E53" s="824"/>
      <c r="F53" s="824"/>
      <c r="G53" s="824"/>
      <c r="H53" s="824"/>
      <c r="I53" s="825"/>
      <c r="J53" s="42"/>
      <c r="K53" s="44"/>
      <c r="L53" s="826"/>
      <c r="M53" s="827"/>
      <c r="N53" s="45"/>
    </row>
    <row r="54" spans="2:14" ht="15.75" thickBot="1">
      <c r="B54" s="828" t="s">
        <v>953</v>
      </c>
      <c r="C54" s="829"/>
      <c r="D54" s="829"/>
      <c r="E54" s="829"/>
      <c r="F54" s="829"/>
      <c r="G54" s="829"/>
      <c r="H54" s="829"/>
      <c r="I54" s="829"/>
      <c r="J54" s="829"/>
      <c r="K54" s="829"/>
      <c r="L54" s="829"/>
      <c r="M54" s="830"/>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1" t="s">
        <v>961</v>
      </c>
      <c r="M58" s="804"/>
      <c r="N58" s="76" t="s">
        <v>951</v>
      </c>
    </row>
    <row r="59" spans="2:14">
      <c r="B59" s="46"/>
      <c r="C59" s="317"/>
      <c r="D59" s="317"/>
      <c r="E59" s="317"/>
      <c r="F59" s="317"/>
      <c r="G59" s="317"/>
      <c r="H59" s="311"/>
      <c r="I59" s="279"/>
      <c r="J59" s="286"/>
      <c r="K59" s="279"/>
      <c r="L59" s="832"/>
      <c r="M59" s="83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1443.4933333333333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317.56853333333333</v>
      </c>
      <c r="M83" s="863"/>
      <c r="N83" s="51"/>
    </row>
    <row r="84" spans="1:14">
      <c r="B84" s="89" t="s">
        <v>973</v>
      </c>
      <c r="C84" s="90"/>
      <c r="D84" s="90"/>
      <c r="E84" s="90"/>
      <c r="F84" s="90"/>
      <c r="G84" s="90"/>
      <c r="H84" s="90"/>
      <c r="I84" s="87"/>
      <c r="J84" s="88"/>
      <c r="K84" s="304">
        <v>0.05</v>
      </c>
      <c r="L84" s="862">
        <f>N78*K84</f>
        <v>79.392133333333334</v>
      </c>
      <c r="M84" s="863"/>
      <c r="N84" s="51"/>
    </row>
    <row r="85" spans="1:14" ht="15.75" thickBot="1">
      <c r="B85" s="91" t="s">
        <v>974</v>
      </c>
      <c r="C85" s="92"/>
      <c r="D85" s="92"/>
      <c r="E85" s="92"/>
      <c r="F85" s="92"/>
      <c r="G85" s="92"/>
      <c r="H85" s="92"/>
      <c r="I85" s="93"/>
      <c r="J85" s="94"/>
      <c r="K85" s="305">
        <v>0.05</v>
      </c>
      <c r="L85" s="864">
        <f>N78*K85</f>
        <v>79.392133333333334</v>
      </c>
      <c r="M85" s="865"/>
      <c r="N85" s="51"/>
    </row>
    <row r="86" spans="1:14" ht="15.75" thickBot="1">
      <c r="B86" s="828" t="s">
        <v>953</v>
      </c>
      <c r="C86" s="829"/>
      <c r="D86" s="829"/>
      <c r="E86" s="829"/>
      <c r="F86" s="829"/>
      <c r="G86" s="829"/>
      <c r="H86" s="829"/>
      <c r="I86" s="829"/>
      <c r="J86" s="829"/>
      <c r="K86" s="829"/>
      <c r="L86" s="829"/>
      <c r="M86" s="830"/>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310</v>
      </c>
      <c r="B36" s="841" t="str">
        <f>VLOOKUP(A36,EQUIPOS!A6:D154,3,FALSE)</f>
        <v>Retroexcavadora A25C</v>
      </c>
      <c r="C36" s="842"/>
      <c r="D36" s="842"/>
      <c r="E36" s="842"/>
      <c r="F36" s="842"/>
      <c r="G36" s="842"/>
      <c r="H36" s="843"/>
      <c r="I36" s="267"/>
      <c r="J36" s="268"/>
      <c r="K36" s="269">
        <f>VLOOKUP(A36,EQUIPOS!A6:D163,4,FALSE)</f>
        <v>220140.24101151188</v>
      </c>
      <c r="L36" s="270"/>
      <c r="M36" s="271">
        <v>3</v>
      </c>
      <c r="N36" s="272">
        <f>K36/M36</f>
        <v>73380.080337170628</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90.218333333333348</v>
      </c>
    </row>
    <row r="43" spans="1:14" ht="15.75" thickBot="1">
      <c r="B43" s="828" t="s">
        <v>953</v>
      </c>
      <c r="C43" s="829"/>
      <c r="D43" s="829"/>
      <c r="E43" s="829"/>
      <c r="F43" s="829"/>
      <c r="G43" s="829"/>
      <c r="H43" s="829"/>
      <c r="I43" s="829"/>
      <c r="J43" s="829"/>
      <c r="K43" s="829"/>
      <c r="L43" s="829"/>
      <c r="M43" s="830"/>
      <c r="N43" s="99">
        <f>SUM(N36:N42)</f>
        <v>73470.298670503966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2">
        <f>VLOOKUP(A59,TRANSPORTE!A6:D117,4,FALSE)</f>
        <v>1242.4074635243128</v>
      </c>
      <c r="M59" s="833"/>
      <c r="N59" s="287">
        <f>K59*L59</f>
        <v>2112.0926879913318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2112.0926879913318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9021.8333333333339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84604.224691828626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16920.844938365724</v>
      </c>
      <c r="M83" s="863"/>
      <c r="N83" s="51"/>
    </row>
    <row r="84" spans="1:14">
      <c r="B84" s="89" t="s">
        <v>973</v>
      </c>
      <c r="C84" s="90"/>
      <c r="D84" s="90"/>
      <c r="E84" s="90"/>
      <c r="F84" s="90"/>
      <c r="G84" s="90"/>
      <c r="H84" s="90"/>
      <c r="I84" s="87"/>
      <c r="J84" s="88"/>
      <c r="K84" s="304">
        <v>0.05</v>
      </c>
      <c r="L84" s="862">
        <f>N78*K84</f>
        <v>4230.2112345914311</v>
      </c>
      <c r="M84" s="863"/>
      <c r="N84" s="51"/>
    </row>
    <row r="85" spans="1:14" ht="15.75" thickBot="1">
      <c r="B85" s="91" t="s">
        <v>974</v>
      </c>
      <c r="C85" s="92"/>
      <c r="D85" s="92"/>
      <c r="E85" s="92"/>
      <c r="F85" s="92"/>
      <c r="G85" s="92"/>
      <c r="H85" s="92"/>
      <c r="I85" s="93"/>
      <c r="J85" s="94"/>
      <c r="K85" s="305">
        <v>0.05</v>
      </c>
      <c r="L85" s="864">
        <f>N78*K85</f>
        <v>4230.2112345914311</v>
      </c>
      <c r="M85" s="865"/>
      <c r="N85" s="51"/>
    </row>
    <row r="86" spans="1:14" ht="15.75" thickBot="1">
      <c r="B86" s="828" t="s">
        <v>953</v>
      </c>
      <c r="C86" s="829"/>
      <c r="D86" s="829"/>
      <c r="E86" s="829"/>
      <c r="F86" s="829"/>
      <c r="G86" s="829"/>
      <c r="H86" s="829"/>
      <c r="I86" s="829"/>
      <c r="J86" s="829"/>
      <c r="K86" s="829"/>
      <c r="L86" s="829"/>
      <c r="M86" s="830"/>
      <c r="N86" s="52">
        <f>L83+L84+L85</f>
        <v>25381.267407548588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109985.49209937721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310</v>
      </c>
      <c r="B36" s="841" t="str">
        <f>VLOOKUP(A36,EQUIPOS!A6:D154,3,FALSE)</f>
        <v>Retroexcavadora A25C</v>
      </c>
      <c r="C36" s="842"/>
      <c r="D36" s="842"/>
      <c r="E36" s="842"/>
      <c r="F36" s="842"/>
      <c r="G36" s="842"/>
      <c r="H36" s="843"/>
      <c r="I36" s="267"/>
      <c r="J36" s="268"/>
      <c r="K36" s="269">
        <f>VLOOKUP(A36,EQUIPOS!A6:D163,4,FALSE)</f>
        <v>220140.24101151188</v>
      </c>
      <c r="L36" s="270"/>
      <c r="M36" s="271">
        <v>3</v>
      </c>
      <c r="N36" s="272">
        <f>K36/M36</f>
        <v>73380.080337170628</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90.218333333333348</v>
      </c>
    </row>
    <row r="43" spans="1:14" ht="15.75" thickBot="1">
      <c r="B43" s="828" t="s">
        <v>953</v>
      </c>
      <c r="C43" s="829"/>
      <c r="D43" s="829"/>
      <c r="E43" s="829"/>
      <c r="F43" s="829"/>
      <c r="G43" s="829"/>
      <c r="H43" s="829"/>
      <c r="I43" s="829"/>
      <c r="J43" s="829"/>
      <c r="K43" s="829"/>
      <c r="L43" s="829"/>
      <c r="M43" s="830"/>
      <c r="N43" s="99">
        <f>SUM(N36:N42)</f>
        <v>73470.298670503966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2">
        <f>VLOOKUP(A59,TRANSPORTE!A6:D117,4,FALSE)</f>
        <v>1242.4074635243128</v>
      </c>
      <c r="M59" s="833"/>
      <c r="N59" s="287">
        <f>K59*L59</f>
        <v>2112.0926879913318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2112.0926879913318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9021.8333333333339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84604.224691828626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16920.844938365724</v>
      </c>
      <c r="M83" s="863"/>
      <c r="N83" s="51"/>
    </row>
    <row r="84" spans="1:14">
      <c r="B84" s="89" t="s">
        <v>973</v>
      </c>
      <c r="C84" s="90"/>
      <c r="D84" s="90"/>
      <c r="E84" s="90"/>
      <c r="F84" s="90"/>
      <c r="G84" s="90"/>
      <c r="H84" s="90"/>
      <c r="I84" s="87"/>
      <c r="J84" s="88"/>
      <c r="K84" s="304">
        <v>0.05</v>
      </c>
      <c r="L84" s="862">
        <f>N78*K84</f>
        <v>4230.2112345914311</v>
      </c>
      <c r="M84" s="863"/>
      <c r="N84" s="51"/>
    </row>
    <row r="85" spans="1:14" ht="15.75" thickBot="1">
      <c r="B85" s="91" t="s">
        <v>974</v>
      </c>
      <c r="C85" s="92"/>
      <c r="D85" s="92"/>
      <c r="E85" s="92"/>
      <c r="F85" s="92"/>
      <c r="G85" s="92"/>
      <c r="H85" s="92"/>
      <c r="I85" s="93"/>
      <c r="J85" s="94"/>
      <c r="K85" s="305">
        <v>0.05</v>
      </c>
      <c r="L85" s="864">
        <f>N78*K85</f>
        <v>4230.2112345914311</v>
      </c>
      <c r="M85" s="865"/>
      <c r="N85" s="51"/>
    </row>
    <row r="86" spans="1:14" ht="15.75" thickBot="1">
      <c r="B86" s="828" t="s">
        <v>953</v>
      </c>
      <c r="C86" s="829"/>
      <c r="D86" s="829"/>
      <c r="E86" s="829"/>
      <c r="F86" s="829"/>
      <c r="G86" s="829"/>
      <c r="H86" s="829"/>
      <c r="I86" s="829"/>
      <c r="J86" s="829"/>
      <c r="K86" s="829"/>
      <c r="L86" s="829"/>
      <c r="M86" s="830"/>
      <c r="N86" s="52">
        <f>L83+L84+L85</f>
        <v>25381.267407548588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109985.49209937721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312</v>
      </c>
      <c r="B36" s="841" t="str">
        <f>VLOOKUP(A36,EQUIPOS!A6:D154,3,FALSE)</f>
        <v>Retroexcavadora sobre oruga, potencia 138 HP, balde de 1,5 m3.</v>
      </c>
      <c r="C36" s="842"/>
      <c r="D36" s="842"/>
      <c r="E36" s="842"/>
      <c r="F36" s="842"/>
      <c r="G36" s="842"/>
      <c r="H36" s="843"/>
      <c r="I36" s="267"/>
      <c r="J36" s="268"/>
      <c r="K36" s="269">
        <f>VLOOKUP(A36,EQUIPOS!A6:D163,4,FALSE)</f>
        <v>224452.99809447327</v>
      </c>
      <c r="L36" s="270"/>
      <c r="M36" s="271">
        <v>45</v>
      </c>
      <c r="N36" s="272">
        <f>K36/M36</f>
        <v>4987.8444020994057</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1.5036388888888887</v>
      </c>
    </row>
    <row r="43" spans="1:14" ht="15.75" thickBot="1">
      <c r="B43" s="828" t="s">
        <v>953</v>
      </c>
      <c r="C43" s="829"/>
      <c r="D43" s="829"/>
      <c r="E43" s="829"/>
      <c r="F43" s="829"/>
      <c r="G43" s="829"/>
      <c r="H43" s="829"/>
      <c r="I43" s="829"/>
      <c r="J43" s="829"/>
      <c r="K43" s="829"/>
      <c r="L43" s="829"/>
      <c r="M43" s="830"/>
      <c r="N43" s="99">
        <f>SUM(N36:N42)</f>
        <v>4989.348040988295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32">
        <f>VLOOKUP(A59,TRANSPORTE!A6:D117,4,FALSE)</f>
        <v>0.87454101863550116</v>
      </c>
      <c r="M59" s="833"/>
      <c r="N59" s="287">
        <f>K59*L59</f>
        <v>31.221114365287395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31.221114365287395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150.36388888888888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5170.9330442424716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1034.1866088484944</v>
      </c>
      <c r="M83" s="863"/>
      <c r="N83" s="51"/>
    </row>
    <row r="84" spans="1:14">
      <c r="B84" s="89" t="s">
        <v>973</v>
      </c>
      <c r="C84" s="90"/>
      <c r="D84" s="90"/>
      <c r="E84" s="90"/>
      <c r="F84" s="90"/>
      <c r="G84" s="90"/>
      <c r="H84" s="90"/>
      <c r="I84" s="87"/>
      <c r="J84" s="88"/>
      <c r="K84" s="304">
        <v>0.05</v>
      </c>
      <c r="L84" s="862">
        <f>N78*K84</f>
        <v>258.5466522121236</v>
      </c>
      <c r="M84" s="863"/>
      <c r="N84" s="51"/>
    </row>
    <row r="85" spans="1:14" ht="15.75" thickBot="1">
      <c r="B85" s="91" t="s">
        <v>974</v>
      </c>
      <c r="C85" s="92"/>
      <c r="D85" s="92"/>
      <c r="E85" s="92"/>
      <c r="F85" s="92"/>
      <c r="G85" s="92"/>
      <c r="H85" s="92"/>
      <c r="I85" s="93"/>
      <c r="J85" s="94"/>
      <c r="K85" s="305">
        <v>0.05</v>
      </c>
      <c r="L85" s="864">
        <f>N78*K85</f>
        <v>258.5466522121236</v>
      </c>
      <c r="M85" s="865"/>
      <c r="N85" s="51"/>
    </row>
    <row r="86" spans="1:14" ht="15.75" thickBot="1">
      <c r="B86" s="828" t="s">
        <v>953</v>
      </c>
      <c r="C86" s="829"/>
      <c r="D86" s="829"/>
      <c r="E86" s="829"/>
      <c r="F86" s="829"/>
      <c r="G86" s="829"/>
      <c r="H86" s="829"/>
      <c r="I86" s="829"/>
      <c r="J86" s="829"/>
      <c r="K86" s="829"/>
      <c r="L86" s="829"/>
      <c r="M86" s="830"/>
      <c r="N86" s="52">
        <f>L83+L84+L85</f>
        <v>1551.2799132727419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6722.2129575152139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2.2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c r="B36" s="841"/>
      <c r="C36" s="842"/>
      <c r="D36" s="842"/>
      <c r="E36" s="842"/>
      <c r="F36" s="842"/>
      <c r="G36" s="842"/>
      <c r="H36" s="843"/>
      <c r="I36" s="267"/>
      <c r="J36" s="268"/>
      <c r="K36" s="269"/>
      <c r="L36" s="270"/>
      <c r="M36" s="271"/>
      <c r="N36" s="272"/>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60.145555555555553</v>
      </c>
    </row>
    <row r="43" spans="1:14" ht="15.75" thickBot="1">
      <c r="B43" s="828" t="s">
        <v>953</v>
      </c>
      <c r="C43" s="829"/>
      <c r="D43" s="829"/>
      <c r="E43" s="829"/>
      <c r="F43" s="829"/>
      <c r="G43" s="829"/>
      <c r="H43" s="829"/>
      <c r="I43" s="829"/>
      <c r="J43" s="829"/>
      <c r="K43" s="829"/>
      <c r="L43" s="829"/>
      <c r="M43" s="830"/>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32">
        <f>VLOOKUP(A59,TRANSPORTE!A6:D117,4,FALSE)</f>
        <v>0.87454101863550116</v>
      </c>
      <c r="M59" s="833"/>
      <c r="N59" s="287">
        <f>K59*L59</f>
        <v>8.9640454410138872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8.9640454410138872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601.45555555555552</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670.56515655212502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134.11303131042501</v>
      </c>
      <c r="M83" s="863"/>
      <c r="N83" s="51"/>
    </row>
    <row r="84" spans="1:14">
      <c r="B84" s="89" t="s">
        <v>973</v>
      </c>
      <c r="C84" s="90"/>
      <c r="D84" s="90"/>
      <c r="E84" s="90"/>
      <c r="F84" s="90"/>
      <c r="G84" s="90"/>
      <c r="H84" s="90"/>
      <c r="I84" s="87"/>
      <c r="J84" s="88"/>
      <c r="K84" s="304">
        <v>0.05</v>
      </c>
      <c r="L84" s="862">
        <f>N78*K84</f>
        <v>33.528257827606254</v>
      </c>
      <c r="M84" s="863"/>
      <c r="N84" s="51"/>
    </row>
    <row r="85" spans="1:14" ht="15.75" thickBot="1">
      <c r="B85" s="91" t="s">
        <v>974</v>
      </c>
      <c r="C85" s="92"/>
      <c r="D85" s="92"/>
      <c r="E85" s="92"/>
      <c r="F85" s="92"/>
      <c r="G85" s="92"/>
      <c r="H85" s="92"/>
      <c r="I85" s="93"/>
      <c r="J85" s="94"/>
      <c r="K85" s="305">
        <v>0.05</v>
      </c>
      <c r="L85" s="864">
        <f>N78*K85</f>
        <v>33.528257827606254</v>
      </c>
      <c r="M85" s="865"/>
      <c r="N85" s="51"/>
    </row>
    <row r="86" spans="1:14" ht="15.75" thickBot="1">
      <c r="B86" s="828" t="s">
        <v>953</v>
      </c>
      <c r="C86" s="829"/>
      <c r="D86" s="829"/>
      <c r="E86" s="829"/>
      <c r="F86" s="829"/>
      <c r="G86" s="829"/>
      <c r="H86" s="829"/>
      <c r="I86" s="829"/>
      <c r="J86" s="829"/>
      <c r="K86" s="829"/>
      <c r="L86" s="829"/>
      <c r="M86" s="830"/>
      <c r="N86" s="52">
        <f>L83+L84+L85</f>
        <v>201.16954696563749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871.73470351776245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312</v>
      </c>
      <c r="B36" s="841" t="str">
        <f>VLOOKUP(A36,EQUIPOS!A6:D154,3,FALSE)</f>
        <v>Retroexcavadora sobre oruga, potencia 138 HP, balde de 1,5 m3.</v>
      </c>
      <c r="C36" s="842"/>
      <c r="D36" s="842"/>
      <c r="E36" s="842"/>
      <c r="F36" s="842"/>
      <c r="G36" s="842"/>
      <c r="H36" s="843"/>
      <c r="I36" s="267"/>
      <c r="J36" s="268"/>
      <c r="K36" s="269">
        <f>VLOOKUP(A36,EQUIPOS!A6:D163,4,FALSE)</f>
        <v>224452.99809447327</v>
      </c>
      <c r="L36" s="270"/>
      <c r="M36" s="271">
        <v>45</v>
      </c>
      <c r="N36" s="272">
        <f>K36/M36</f>
        <v>4987.8444020994057</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1.5036388888888887</v>
      </c>
    </row>
    <row r="43" spans="1:14" ht="15.75" thickBot="1">
      <c r="B43" s="828" t="s">
        <v>953</v>
      </c>
      <c r="C43" s="829"/>
      <c r="D43" s="829"/>
      <c r="E43" s="829"/>
      <c r="F43" s="829"/>
      <c r="G43" s="829"/>
      <c r="H43" s="829"/>
      <c r="I43" s="829"/>
      <c r="J43" s="829"/>
      <c r="K43" s="829"/>
      <c r="L43" s="829"/>
      <c r="M43" s="830"/>
      <c r="N43" s="99">
        <f>SUM(N36:N42)</f>
        <v>4989.348040988295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32">
        <f>VLOOKUP(A59,TRANSPORTE!A6:D117,4,FALSE)</f>
        <v>1242.4074635243128</v>
      </c>
      <c r="M59" s="833"/>
      <c r="N59" s="287">
        <f>K59*L59</f>
        <v>1006.9650371491379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1006.9650371491379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150.36388888888888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6146.676967026322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1229.3353934052645</v>
      </c>
      <c r="M83" s="863"/>
      <c r="N83" s="51"/>
    </row>
    <row r="84" spans="1:14">
      <c r="B84" s="89" t="s">
        <v>973</v>
      </c>
      <c r="C84" s="90"/>
      <c r="D84" s="90"/>
      <c r="E84" s="90"/>
      <c r="F84" s="90"/>
      <c r="G84" s="90"/>
      <c r="H84" s="90"/>
      <c r="I84" s="87"/>
      <c r="J84" s="88"/>
      <c r="K84" s="304">
        <v>0.05</v>
      </c>
      <c r="L84" s="862">
        <f>N78*K84</f>
        <v>307.33384835131613</v>
      </c>
      <c r="M84" s="863"/>
      <c r="N84" s="51"/>
    </row>
    <row r="85" spans="1:14" ht="15.75" thickBot="1">
      <c r="B85" s="91" t="s">
        <v>974</v>
      </c>
      <c r="C85" s="92"/>
      <c r="D85" s="92"/>
      <c r="E85" s="92"/>
      <c r="F85" s="92"/>
      <c r="G85" s="92"/>
      <c r="H85" s="92"/>
      <c r="I85" s="93"/>
      <c r="J85" s="94"/>
      <c r="K85" s="305">
        <v>0.05</v>
      </c>
      <c r="L85" s="864">
        <f>N78*K85</f>
        <v>307.33384835131613</v>
      </c>
      <c r="M85" s="865"/>
      <c r="N85" s="51"/>
    </row>
    <row r="86" spans="1:14" ht="15.75" thickBot="1">
      <c r="B86" s="828" t="s">
        <v>953</v>
      </c>
      <c r="C86" s="829"/>
      <c r="D86" s="829"/>
      <c r="E86" s="829"/>
      <c r="F86" s="829"/>
      <c r="G86" s="829"/>
      <c r="H86" s="829"/>
      <c r="I86" s="829"/>
      <c r="J86" s="829"/>
      <c r="K86" s="829"/>
      <c r="L86" s="829"/>
      <c r="M86" s="830"/>
      <c r="N86" s="52">
        <f>L83+L84+L85</f>
        <v>1844.0030901078969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7990.6800571342192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146</v>
      </c>
      <c r="B36" s="841" t="str">
        <f>VLOOKUP(A36,EQUIPOS!A6:D154,3,FALSE)</f>
        <v>Camabaja</v>
      </c>
      <c r="C36" s="842"/>
      <c r="D36" s="842"/>
      <c r="E36" s="842"/>
      <c r="F36" s="842"/>
      <c r="G36" s="842"/>
      <c r="H36" s="843"/>
      <c r="I36" s="267"/>
      <c r="J36" s="268"/>
      <c r="K36" s="269">
        <f>VLOOKUP(A36,EQUIPOS!A5:D154,4,FALSE)</f>
        <v>186032.26672181406</v>
      </c>
      <c r="L36" s="270"/>
      <c r="M36" s="271">
        <v>0.625</v>
      </c>
      <c r="N36" s="272">
        <f>K36/M36</f>
        <v>297651.62675490248</v>
      </c>
    </row>
    <row r="37" spans="1:14">
      <c r="A37" s="108" t="s">
        <v>241</v>
      </c>
      <c r="B37" s="841" t="str">
        <f>VLOOKUP(A37,EQUIPOS!A7:D154,3,FALSE)</f>
        <v>Grúa (capacidad 15 ton)</v>
      </c>
      <c r="C37" s="842"/>
      <c r="D37" s="842"/>
      <c r="E37" s="842"/>
      <c r="F37" s="842"/>
      <c r="G37" s="842"/>
      <c r="H37" s="843"/>
      <c r="I37" s="267"/>
      <c r="J37" s="268"/>
      <c r="K37" s="269">
        <f>VLOOKUP(A37,EQUIPOS!A6:D154,4,FALSE)</f>
        <v>172714.05440332132</v>
      </c>
      <c r="L37" s="270"/>
      <c r="M37" s="271">
        <v>0.625</v>
      </c>
      <c r="N37" s="272">
        <f>K37/M37</f>
        <v>276342.4870453141</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2706.55</v>
      </c>
    </row>
    <row r="43" spans="1:14" ht="15.75" thickBot="1">
      <c r="B43" s="828" t="s">
        <v>953</v>
      </c>
      <c r="C43" s="829"/>
      <c r="D43" s="829"/>
      <c r="E43" s="829"/>
      <c r="F43" s="829"/>
      <c r="G43" s="829"/>
      <c r="H43" s="829"/>
      <c r="I43" s="829"/>
      <c r="J43" s="829"/>
      <c r="K43" s="829"/>
      <c r="L43" s="829"/>
      <c r="M43" s="830"/>
      <c r="N43" s="394">
        <f>SUM(N36:N42)</f>
        <v>576700.66380021663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638.13370700156395</v>
      </c>
      <c r="N48" s="272">
        <f>K48*M48</f>
        <v>6381.3370700156393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15993.980222008888</v>
      </c>
      <c r="N49" s="272">
        <f>K49*M49</f>
        <v>15993.980222008888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2670.8983381759008</v>
      </c>
      <c r="N50" s="272">
        <f>K50*M50</f>
        <v>2670.8983381759008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47995.959732448558</v>
      </c>
      <c r="N51" s="272">
        <f>K51*M51</f>
        <v>95991.919464897117</v>
      </c>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121038.13509509755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751869.79889531422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150373.95977906286</v>
      </c>
      <c r="M83" s="863"/>
      <c r="N83" s="51"/>
    </row>
    <row r="84" spans="1:14">
      <c r="B84" s="89" t="s">
        <v>973</v>
      </c>
      <c r="C84" s="90"/>
      <c r="D84" s="90"/>
      <c r="E84" s="90"/>
      <c r="F84" s="90"/>
      <c r="G84" s="90"/>
      <c r="H84" s="90"/>
      <c r="I84" s="87"/>
      <c r="J84" s="88"/>
      <c r="K84" s="304">
        <v>0.05</v>
      </c>
      <c r="L84" s="862">
        <f>N78*K84</f>
        <v>37593.489944765715</v>
      </c>
      <c r="M84" s="863"/>
      <c r="N84" s="51"/>
    </row>
    <row r="85" spans="1:14" ht="15.75" thickBot="1">
      <c r="B85" s="91" t="s">
        <v>974</v>
      </c>
      <c r="C85" s="92"/>
      <c r="D85" s="92"/>
      <c r="E85" s="92"/>
      <c r="F85" s="92"/>
      <c r="G85" s="92"/>
      <c r="H85" s="92"/>
      <c r="I85" s="93"/>
      <c r="J85" s="94"/>
      <c r="K85" s="305">
        <v>0.05</v>
      </c>
      <c r="L85" s="864">
        <f>N78*K85</f>
        <v>37593.489944765715</v>
      </c>
      <c r="M85" s="865"/>
      <c r="N85" s="51"/>
    </row>
    <row r="86" spans="1:14" ht="15.75" thickBot="1">
      <c r="B86" s="828" t="s">
        <v>953</v>
      </c>
      <c r="C86" s="829"/>
      <c r="D86" s="829"/>
      <c r="E86" s="829"/>
      <c r="F86" s="829"/>
      <c r="G86" s="829"/>
      <c r="H86" s="829"/>
      <c r="I86" s="829"/>
      <c r="J86" s="829"/>
      <c r="K86" s="829"/>
      <c r="L86" s="829"/>
      <c r="M86" s="830"/>
      <c r="N86" s="52">
        <f>L83+L84+L85</f>
        <v>225560.93966859431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977430.7385639085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2.2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146</v>
      </c>
      <c r="B36" s="841" t="str">
        <f>VLOOKUP(A36,EQUIPOS!A6:D154,3,FALSE)</f>
        <v>Camabaja</v>
      </c>
      <c r="C36" s="842"/>
      <c r="D36" s="842"/>
      <c r="E36" s="842"/>
      <c r="F36" s="842"/>
      <c r="G36" s="842"/>
      <c r="H36" s="843"/>
      <c r="I36" s="267"/>
      <c r="J36" s="268"/>
      <c r="K36" s="269">
        <f>VLOOKUP(A36,EQUIPOS!A6:D163,4,FALSE)</f>
        <v>186032.26672181406</v>
      </c>
      <c r="L36" s="270"/>
      <c r="M36" s="271">
        <v>0.5</v>
      </c>
      <c r="N36" s="272">
        <f>K36/M36</f>
        <v>372064.53344362811</v>
      </c>
    </row>
    <row r="37" spans="1:14">
      <c r="A37" s="108" t="s">
        <v>241</v>
      </c>
      <c r="B37" s="841" t="str">
        <f>VLOOKUP(A37,EQUIPOS!A7:D154,3,FALSE)</f>
        <v>Grúa (capacidad 15 ton)</v>
      </c>
      <c r="C37" s="842"/>
      <c r="D37" s="842"/>
      <c r="E37" s="842"/>
      <c r="F37" s="842"/>
      <c r="G37" s="842"/>
      <c r="H37" s="843"/>
      <c r="I37" s="267"/>
      <c r="J37" s="268"/>
      <c r="K37" s="269">
        <f>VLOOKUP(A37,EQUIPOS!A7:D164,4,FALSE)</f>
        <v>172714.05440332132</v>
      </c>
      <c r="L37" s="270"/>
      <c r="M37" s="271">
        <v>0.5</v>
      </c>
      <c r="N37" s="272">
        <f>K37/M37</f>
        <v>345428.10880664265</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3383.1875</v>
      </c>
    </row>
    <row r="43" spans="1:14" ht="15.75" thickBot="1">
      <c r="B43" s="828" t="s">
        <v>953</v>
      </c>
      <c r="C43" s="829"/>
      <c r="D43" s="829"/>
      <c r="E43" s="829"/>
      <c r="F43" s="829"/>
      <c r="G43" s="829"/>
      <c r="H43" s="829"/>
      <c r="I43" s="829"/>
      <c r="J43" s="829"/>
      <c r="K43" s="829"/>
      <c r="L43" s="829"/>
      <c r="M43" s="830"/>
      <c r="N43" s="394">
        <f>SUM(N36:N42)</f>
        <v>720875.82975027082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638.13370700156395</v>
      </c>
      <c r="N48" s="272">
        <f>K48*M48</f>
        <v>6381.3370700156393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15993.980222008888</v>
      </c>
      <c r="N49" s="272">
        <f>K49*M49</f>
        <v>15993.980222008888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2670.8983381759008</v>
      </c>
      <c r="N50" s="272">
        <f>K50*M50</f>
        <v>2670.8983381759008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47995.959732448558</v>
      </c>
      <c r="N51" s="272">
        <f>K51*M51</f>
        <v>95991.919464897117</v>
      </c>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121038.13509509755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67663.75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909577.71484536841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181915.54296907369</v>
      </c>
      <c r="M83" s="863"/>
      <c r="N83" s="51"/>
    </row>
    <row r="84" spans="1:14">
      <c r="B84" s="89" t="s">
        <v>973</v>
      </c>
      <c r="C84" s="90"/>
      <c r="D84" s="90"/>
      <c r="E84" s="90"/>
      <c r="F84" s="90"/>
      <c r="G84" s="90"/>
      <c r="H84" s="90"/>
      <c r="I84" s="87"/>
      <c r="J84" s="88"/>
      <c r="K84" s="304">
        <v>0.05</v>
      </c>
      <c r="L84" s="862">
        <f>N78*K84</f>
        <v>45478.885742268423</v>
      </c>
      <c r="M84" s="863"/>
      <c r="N84" s="51"/>
    </row>
    <row r="85" spans="1:14" ht="15.75" thickBot="1">
      <c r="B85" s="91" t="s">
        <v>974</v>
      </c>
      <c r="C85" s="92"/>
      <c r="D85" s="92"/>
      <c r="E85" s="92"/>
      <c r="F85" s="92"/>
      <c r="G85" s="92"/>
      <c r="H85" s="92"/>
      <c r="I85" s="93"/>
      <c r="J85" s="94"/>
      <c r="K85" s="305">
        <v>0.05</v>
      </c>
      <c r="L85" s="864">
        <f>N78*K85</f>
        <v>45478.885742268423</v>
      </c>
      <c r="M85" s="865"/>
      <c r="N85" s="51"/>
    </row>
    <row r="86" spans="1:14" ht="15.75" thickBot="1">
      <c r="B86" s="828" t="s">
        <v>953</v>
      </c>
      <c r="C86" s="829"/>
      <c r="D86" s="829"/>
      <c r="E86" s="829"/>
      <c r="F86" s="829"/>
      <c r="G86" s="829"/>
      <c r="H86" s="829"/>
      <c r="I86" s="829"/>
      <c r="J86" s="829"/>
      <c r="K86" s="829"/>
      <c r="L86" s="829"/>
      <c r="M86" s="830"/>
      <c r="N86" s="52">
        <f>L83+L84+L85</f>
        <v>272873.31445361051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1182451.0292989789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146</v>
      </c>
      <c r="B36" s="841" t="str">
        <f>VLOOKUP(A36,EQUIPOS!A6:D154,3,FALSE)</f>
        <v>Camabaja</v>
      </c>
      <c r="C36" s="842"/>
      <c r="D36" s="842"/>
      <c r="E36" s="842"/>
      <c r="F36" s="842"/>
      <c r="G36" s="842"/>
      <c r="H36" s="843"/>
      <c r="I36" s="267"/>
      <c r="J36" s="268"/>
      <c r="K36" s="269">
        <f>VLOOKUP(A36,EQUIPOS!A6:D163,4,FALSE)</f>
        <v>186032.26672181406</v>
      </c>
      <c r="L36" s="270"/>
      <c r="M36" s="271">
        <v>0.4375</v>
      </c>
      <c r="N36" s="272">
        <f>K36/M36</f>
        <v>425216.60964986071</v>
      </c>
    </row>
    <row r="37" spans="1:14">
      <c r="A37" s="108" t="s">
        <v>241</v>
      </c>
      <c r="B37" s="841" t="str">
        <f>VLOOKUP(A37,EQUIPOS!A7:D154,3,FALSE)</f>
        <v>Grúa (capacidad 15 ton)</v>
      </c>
      <c r="C37" s="842"/>
      <c r="D37" s="842"/>
      <c r="E37" s="842"/>
      <c r="F37" s="842"/>
      <c r="G37" s="842"/>
      <c r="H37" s="843"/>
      <c r="I37" s="267"/>
      <c r="J37" s="268"/>
      <c r="K37" s="269">
        <f>VLOOKUP(A37,EQUIPOS!A7:D164,4,FALSE)</f>
        <v>172714.05440332132</v>
      </c>
      <c r="L37" s="270"/>
      <c r="M37" s="271">
        <v>0.4375</v>
      </c>
      <c r="N37" s="272">
        <f>K37/M37</f>
        <v>394774.98149330588</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3866.5</v>
      </c>
    </row>
    <row r="43" spans="1:14" ht="15.75" thickBot="1">
      <c r="B43" s="828" t="s">
        <v>953</v>
      </c>
      <c r="C43" s="829"/>
      <c r="D43" s="829"/>
      <c r="E43" s="829"/>
      <c r="F43" s="829"/>
      <c r="G43" s="829"/>
      <c r="H43" s="829"/>
      <c r="I43" s="829"/>
      <c r="J43" s="829"/>
      <c r="K43" s="829"/>
      <c r="L43" s="829"/>
      <c r="M43" s="830"/>
      <c r="N43" s="394">
        <f>SUM(N36:N42)</f>
        <v>823858.09114316665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638.13370700156395</v>
      </c>
      <c r="N48" s="272">
        <f>K48*M48</f>
        <v>6381.3370700156393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15993.980222008888</v>
      </c>
      <c r="N49" s="272">
        <f>K49*M49</f>
        <v>15993.980222008888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2670.8983381759008</v>
      </c>
      <c r="N50" s="272">
        <f>K50*M50</f>
        <v>2670.8983381759008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47995.959732448558</v>
      </c>
      <c r="N51" s="272">
        <f>K51*M51</f>
        <v>95991.919464897117</v>
      </c>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121038.13509509755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77330</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1022226.2262382642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204445.24524765287</v>
      </c>
      <c r="M83" s="863"/>
      <c r="N83" s="51"/>
    </row>
    <row r="84" spans="1:14">
      <c r="B84" s="89" t="s">
        <v>973</v>
      </c>
      <c r="C84" s="90"/>
      <c r="D84" s="90"/>
      <c r="E84" s="90"/>
      <c r="F84" s="90"/>
      <c r="G84" s="90"/>
      <c r="H84" s="90"/>
      <c r="I84" s="87"/>
      <c r="J84" s="88"/>
      <c r="K84" s="304">
        <v>0.05</v>
      </c>
      <c r="L84" s="862">
        <f>N78*K84</f>
        <v>51111.311311913218</v>
      </c>
      <c r="M84" s="863"/>
      <c r="N84" s="51"/>
    </row>
    <row r="85" spans="1:14" ht="15.75" thickBot="1">
      <c r="B85" s="91" t="s">
        <v>974</v>
      </c>
      <c r="C85" s="92"/>
      <c r="D85" s="92"/>
      <c r="E85" s="92"/>
      <c r="F85" s="92"/>
      <c r="G85" s="92"/>
      <c r="H85" s="92"/>
      <c r="I85" s="93"/>
      <c r="J85" s="94"/>
      <c r="K85" s="305">
        <v>0.05</v>
      </c>
      <c r="L85" s="864">
        <f>N78*K85</f>
        <v>51111.311311913218</v>
      </c>
      <c r="M85" s="865"/>
      <c r="N85" s="51"/>
    </row>
    <row r="86" spans="1:14" ht="15.75" thickBot="1">
      <c r="B86" s="828" t="s">
        <v>953</v>
      </c>
      <c r="C86" s="829"/>
      <c r="D86" s="829"/>
      <c r="E86" s="829"/>
      <c r="F86" s="829"/>
      <c r="G86" s="829"/>
      <c r="H86" s="829"/>
      <c r="I86" s="829"/>
      <c r="J86" s="829"/>
      <c r="K86" s="829"/>
      <c r="L86" s="829"/>
      <c r="M86" s="830"/>
      <c r="N86" s="52">
        <f>L83+L84+L85</f>
        <v>306667.86787147931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1328894.0941097436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146</v>
      </c>
      <c r="B36" s="841" t="str">
        <f>VLOOKUP(A36,EQUIPOS!A6:D154,3,FALSE)</f>
        <v>Camabaja</v>
      </c>
      <c r="C36" s="842"/>
      <c r="D36" s="842"/>
      <c r="E36" s="842"/>
      <c r="F36" s="842"/>
      <c r="G36" s="842"/>
      <c r="H36" s="843"/>
      <c r="I36" s="267"/>
      <c r="J36" s="268"/>
      <c r="K36" s="269">
        <f>VLOOKUP(A36,EQUIPOS!A6:D163,4,FALSE)</f>
        <v>186032.26672181406</v>
      </c>
      <c r="L36" s="270"/>
      <c r="M36" s="271">
        <v>0.875</v>
      </c>
      <c r="N36" s="272">
        <f>K36/M36</f>
        <v>212608.30482493035</v>
      </c>
    </row>
    <row r="37" spans="1:14">
      <c r="A37" s="108" t="s">
        <v>241</v>
      </c>
      <c r="B37" s="841" t="str">
        <f>VLOOKUP(A37,EQUIPOS!A7:D154,3,FALSE)</f>
        <v>Grúa (capacidad 15 ton)</v>
      </c>
      <c r="C37" s="842"/>
      <c r="D37" s="842"/>
      <c r="E37" s="842"/>
      <c r="F37" s="842"/>
      <c r="G37" s="842"/>
      <c r="H37" s="843"/>
      <c r="I37" s="267"/>
      <c r="J37" s="268"/>
      <c r="K37" s="269">
        <f>VLOOKUP(A37,EQUIPOS!A7:D164,4,FALSE)</f>
        <v>172714.05440332132</v>
      </c>
      <c r="L37" s="270"/>
      <c r="M37" s="271">
        <v>0.875</v>
      </c>
      <c r="N37" s="272">
        <f>K37/M37</f>
        <v>197387.49074665294</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1546.6000000000001</v>
      </c>
    </row>
    <row r="43" spans="1:14" ht="15.75" thickBot="1">
      <c r="B43" s="828" t="s">
        <v>953</v>
      </c>
      <c r="C43" s="829"/>
      <c r="D43" s="829"/>
      <c r="E43" s="829"/>
      <c r="F43" s="829"/>
      <c r="G43" s="829"/>
      <c r="H43" s="829"/>
      <c r="I43" s="829"/>
      <c r="J43" s="829"/>
      <c r="K43" s="829"/>
      <c r="L43" s="829"/>
      <c r="M43" s="830"/>
      <c r="N43" s="394">
        <f>SUM(N36:N42)</f>
        <v>411542.3955715833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638.13370700156395</v>
      </c>
      <c r="N48" s="272">
        <f>K48*M48</f>
        <v>6381.3370700156393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15993.980222008888</v>
      </c>
      <c r="N49" s="272">
        <f>K49*M49</f>
        <v>15993.980222008888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2670.8983381759008</v>
      </c>
      <c r="N50" s="272">
        <f>K50*M50</f>
        <v>2670.8983381759008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25046.21563020043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30932</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467520.61120178376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93504.122240356752</v>
      </c>
      <c r="M83" s="863"/>
      <c r="N83" s="51"/>
    </row>
    <row r="84" spans="1:14">
      <c r="B84" s="89" t="s">
        <v>973</v>
      </c>
      <c r="C84" s="90"/>
      <c r="D84" s="90"/>
      <c r="E84" s="90"/>
      <c r="F84" s="90"/>
      <c r="G84" s="90"/>
      <c r="H84" s="90"/>
      <c r="I84" s="87"/>
      <c r="J84" s="88"/>
      <c r="K84" s="304">
        <v>0.05</v>
      </c>
      <c r="L84" s="862">
        <f>N78*K84</f>
        <v>23376.030560089188</v>
      </c>
      <c r="M84" s="863"/>
      <c r="N84" s="51"/>
    </row>
    <row r="85" spans="1:14" ht="15.75" thickBot="1">
      <c r="B85" s="91" t="s">
        <v>974</v>
      </c>
      <c r="C85" s="92"/>
      <c r="D85" s="92"/>
      <c r="E85" s="92"/>
      <c r="F85" s="92"/>
      <c r="G85" s="92"/>
      <c r="H85" s="92"/>
      <c r="I85" s="93"/>
      <c r="J85" s="94"/>
      <c r="K85" s="305">
        <v>0.05</v>
      </c>
      <c r="L85" s="864">
        <f>N78*K85</f>
        <v>23376.030560089188</v>
      </c>
      <c r="M85" s="865"/>
      <c r="N85" s="51"/>
    </row>
    <row r="86" spans="1:14" ht="15.75" thickBot="1">
      <c r="B86" s="828" t="s">
        <v>953</v>
      </c>
      <c r="C86" s="829"/>
      <c r="D86" s="829"/>
      <c r="E86" s="829"/>
      <c r="F86" s="829"/>
      <c r="G86" s="829"/>
      <c r="H86" s="829"/>
      <c r="I86" s="829"/>
      <c r="J86" s="829"/>
      <c r="K86" s="829"/>
      <c r="L86" s="829"/>
      <c r="M86" s="830"/>
      <c r="N86" s="52">
        <f>L83+L84+L85</f>
        <v>140256.18336053513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607776.79456231883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2.2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146</v>
      </c>
      <c r="B36" s="841" t="str">
        <f>VLOOKUP(A36,EQUIPOS!A6:D154,3,FALSE)</f>
        <v>Camabaja</v>
      </c>
      <c r="C36" s="842"/>
      <c r="D36" s="842"/>
      <c r="E36" s="842"/>
      <c r="F36" s="842"/>
      <c r="G36" s="842"/>
      <c r="H36" s="843"/>
      <c r="I36" s="267"/>
      <c r="J36" s="268"/>
      <c r="K36" s="269">
        <f>VLOOKUP(A36,EQUIPOS!A6:D163,4,FALSE)</f>
        <v>186032.26672181406</v>
      </c>
      <c r="L36" s="270"/>
      <c r="M36" s="271">
        <v>0.75</v>
      </c>
      <c r="N36" s="272">
        <f>K36/M36</f>
        <v>248043.02229575207</v>
      </c>
    </row>
    <row r="37" spans="1:14">
      <c r="A37" s="108" t="s">
        <v>241</v>
      </c>
      <c r="B37" s="841" t="str">
        <f>VLOOKUP(A37,EQUIPOS!A7:D154,3,FALSE)</f>
        <v>Grúa (capacidad 15 ton)</v>
      </c>
      <c r="C37" s="842"/>
      <c r="D37" s="842"/>
      <c r="E37" s="842"/>
      <c r="F37" s="842"/>
      <c r="G37" s="842"/>
      <c r="H37" s="843"/>
      <c r="I37" s="267"/>
      <c r="J37" s="268"/>
      <c r="K37" s="269">
        <f>VLOOKUP(A37,EQUIPOS!A7:D164,4,FALSE)</f>
        <v>172714.05440332132</v>
      </c>
      <c r="L37" s="270"/>
      <c r="M37" s="271">
        <v>0.75</v>
      </c>
      <c r="N37" s="272">
        <f>K37/M37</f>
        <v>230285.40587109511</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1804.3666666666668</v>
      </c>
    </row>
    <row r="43" spans="1:14" ht="15.75" thickBot="1">
      <c r="B43" s="828" t="s">
        <v>953</v>
      </c>
      <c r="C43" s="829"/>
      <c r="D43" s="829"/>
      <c r="E43" s="829"/>
      <c r="F43" s="829"/>
      <c r="G43" s="829"/>
      <c r="H43" s="829"/>
      <c r="I43" s="829"/>
      <c r="J43" s="829"/>
      <c r="K43" s="829"/>
      <c r="L43" s="829"/>
      <c r="M43" s="830"/>
      <c r="N43" s="394">
        <f>SUM(N36:N42)</f>
        <v>480132.79483351385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638.13370700156395</v>
      </c>
      <c r="N48" s="272">
        <f>K48*M48</f>
        <v>6381.3370700156393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15993.980222008888</v>
      </c>
      <c r="N49" s="272">
        <f>K49*M49</f>
        <v>15993.980222008888</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2670.8983381759008</v>
      </c>
      <c r="N50" s="272">
        <f>K50*M50</f>
        <v>2670.8983381759008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25046.21563020043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36087.333333333336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541266.34379704762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108253.26875940953</v>
      </c>
      <c r="M83" s="863"/>
      <c r="N83" s="51"/>
    </row>
    <row r="84" spans="1:14">
      <c r="B84" s="89" t="s">
        <v>973</v>
      </c>
      <c r="C84" s="90"/>
      <c r="D84" s="90"/>
      <c r="E84" s="90"/>
      <c r="F84" s="90"/>
      <c r="G84" s="90"/>
      <c r="H84" s="90"/>
      <c r="I84" s="87"/>
      <c r="J84" s="88"/>
      <c r="K84" s="304">
        <v>0.05</v>
      </c>
      <c r="L84" s="862">
        <f>N78*K84</f>
        <v>27063.317189852383</v>
      </c>
      <c r="M84" s="863"/>
      <c r="N84" s="51"/>
    </row>
    <row r="85" spans="1:14" ht="15.75" thickBot="1">
      <c r="B85" s="91" t="s">
        <v>974</v>
      </c>
      <c r="C85" s="92"/>
      <c r="D85" s="92"/>
      <c r="E85" s="92"/>
      <c r="F85" s="92"/>
      <c r="G85" s="92"/>
      <c r="H85" s="92"/>
      <c r="I85" s="93"/>
      <c r="J85" s="94"/>
      <c r="K85" s="305">
        <v>0.05</v>
      </c>
      <c r="L85" s="864">
        <f>N78*K85</f>
        <v>27063.317189852383</v>
      </c>
      <c r="M85" s="865"/>
      <c r="N85" s="51"/>
    </row>
    <row r="86" spans="1:14" ht="15.75" thickBot="1">
      <c r="B86" s="828" t="s">
        <v>953</v>
      </c>
      <c r="C86" s="829"/>
      <c r="D86" s="829"/>
      <c r="E86" s="829"/>
      <c r="F86" s="829"/>
      <c r="G86" s="829"/>
      <c r="H86" s="829"/>
      <c r="I86" s="829"/>
      <c r="J86" s="829"/>
      <c r="K86" s="829"/>
      <c r="L86" s="829"/>
      <c r="M86" s="830"/>
      <c r="N86" s="52">
        <f>L83+L84+L85</f>
        <v>162379.90313911429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703646.24693616189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146</v>
      </c>
      <c r="B36" s="841" t="str">
        <f>VLOOKUP(A36,EQUIPOS!A6:D154,3,FALSE)</f>
        <v>Camabaja</v>
      </c>
      <c r="C36" s="842"/>
      <c r="D36" s="842"/>
      <c r="E36" s="842"/>
      <c r="F36" s="842"/>
      <c r="G36" s="842"/>
      <c r="H36" s="843"/>
      <c r="I36" s="267"/>
      <c r="J36" s="268"/>
      <c r="K36" s="269">
        <f>VLOOKUP(A36,EQUIPOS!A6:D163,4,FALSE)</f>
        <v>186032.26672181406</v>
      </c>
      <c r="L36" s="270"/>
      <c r="M36" s="271">
        <v>0.6875</v>
      </c>
      <c r="N36" s="272">
        <f>K36/M36</f>
        <v>270592.38795900228</v>
      </c>
    </row>
    <row r="37" spans="1:14">
      <c r="A37" s="108" t="s">
        <v>241</v>
      </c>
      <c r="B37" s="841" t="str">
        <f>VLOOKUP(A37,EQUIPOS!A7:D154,3,FALSE)</f>
        <v>Grúa (capacidad 15 ton)</v>
      </c>
      <c r="C37" s="842"/>
      <c r="D37" s="842"/>
      <c r="E37" s="842"/>
      <c r="F37" s="842"/>
      <c r="G37" s="842"/>
      <c r="H37" s="843"/>
      <c r="I37" s="267"/>
      <c r="J37" s="268"/>
      <c r="K37" s="269">
        <f>VLOOKUP(A37,EQUIPOS!A7:D164,4,FALSE)</f>
        <v>172714.05440332132</v>
      </c>
      <c r="L37" s="270"/>
      <c r="M37" s="271">
        <v>0.6875</v>
      </c>
      <c r="N37" s="272">
        <f>K37/M37</f>
        <v>251220.44276846739</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1968.4</v>
      </c>
    </row>
    <row r="43" spans="1:14" ht="15.75" thickBot="1">
      <c r="B43" s="828" t="s">
        <v>953</v>
      </c>
      <c r="C43" s="829"/>
      <c r="D43" s="829"/>
      <c r="E43" s="829"/>
      <c r="F43" s="829"/>
      <c r="G43" s="829"/>
      <c r="H43" s="829"/>
      <c r="I43" s="829"/>
      <c r="J43" s="829"/>
      <c r="K43" s="829"/>
      <c r="L43" s="829"/>
      <c r="M43" s="830"/>
      <c r="N43" s="394">
        <f>SUM(N36:N42)</f>
        <v>523781.23072746966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638.13370700156395</v>
      </c>
      <c r="N48" s="272">
        <f>K48*M48</f>
        <v>6381.3370700156393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15993.980222008888</v>
      </c>
      <c r="N49" s="272">
        <f>K49*M49</f>
        <v>15993.980222008888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2670.8983381759008</v>
      </c>
      <c r="N50" s="272">
        <f>K50*M50</f>
        <v>2670.8983381759008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25046.21563020043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39368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588195.44635767012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117639.08927153403</v>
      </c>
      <c r="M83" s="863"/>
      <c r="N83" s="51"/>
    </row>
    <row r="84" spans="1:14">
      <c r="B84" s="89" t="s">
        <v>973</v>
      </c>
      <c r="C84" s="90"/>
      <c r="D84" s="90"/>
      <c r="E84" s="90"/>
      <c r="F84" s="90"/>
      <c r="G84" s="90"/>
      <c r="H84" s="90"/>
      <c r="I84" s="87"/>
      <c r="J84" s="88"/>
      <c r="K84" s="304">
        <v>0.05</v>
      </c>
      <c r="L84" s="862">
        <f>N78*K84</f>
        <v>29409.772317883508</v>
      </c>
      <c r="M84" s="863"/>
      <c r="N84" s="51"/>
    </row>
    <row r="85" spans="1:14" ht="15.75" thickBot="1">
      <c r="B85" s="91" t="s">
        <v>974</v>
      </c>
      <c r="C85" s="92"/>
      <c r="D85" s="92"/>
      <c r="E85" s="92"/>
      <c r="F85" s="92"/>
      <c r="G85" s="92"/>
      <c r="H85" s="92"/>
      <c r="I85" s="93"/>
      <c r="J85" s="94"/>
      <c r="K85" s="305">
        <v>0.05</v>
      </c>
      <c r="L85" s="864">
        <f>N78*K85</f>
        <v>29409.772317883508</v>
      </c>
      <c r="M85" s="865"/>
      <c r="N85" s="51"/>
    </row>
    <row r="86" spans="1:14" ht="15.75" thickBot="1">
      <c r="B86" s="828" t="s">
        <v>953</v>
      </c>
      <c r="C86" s="829"/>
      <c r="D86" s="829"/>
      <c r="E86" s="829"/>
      <c r="F86" s="829"/>
      <c r="G86" s="829"/>
      <c r="H86" s="829"/>
      <c r="I86" s="829"/>
      <c r="J86" s="829"/>
      <c r="K86" s="829"/>
      <c r="L86" s="829"/>
      <c r="M86" s="830"/>
      <c r="N86" s="52">
        <f>L83+L84+L85</f>
        <v>176458.63390730103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764654.08026497113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52" t="s">
        <v>241</v>
      </c>
      <c r="B36" s="841" t="str">
        <f>VLOOKUP(A36,EQUIPOS!A6:D154,3,FALSE)</f>
        <v>Grúa (capacidad 15 ton)</v>
      </c>
      <c r="C36" s="842"/>
      <c r="D36" s="842"/>
      <c r="E36" s="842"/>
      <c r="F36" s="842"/>
      <c r="G36" s="842"/>
      <c r="H36" s="843"/>
      <c r="I36" s="267"/>
      <c r="J36" s="268"/>
      <c r="K36" s="269">
        <f>VLOOKUP(A36,EQUIPOS!A6:D163,4,FALSE)</f>
        <v>172714.05440332132</v>
      </c>
      <c r="L36" s="270"/>
      <c r="M36" s="396">
        <v>1.125</v>
      </c>
      <c r="N36" s="272">
        <f>K36/M36</f>
        <v>153523.60391406339</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1202.9111111111113</v>
      </c>
    </row>
    <row r="43" spans="1:14" ht="15.75" thickBot="1">
      <c r="B43" s="828" t="s">
        <v>953</v>
      </c>
      <c r="C43" s="829"/>
      <c r="D43" s="829"/>
      <c r="E43" s="829"/>
      <c r="F43" s="829"/>
      <c r="G43" s="829"/>
      <c r="H43" s="829"/>
      <c r="I43" s="829"/>
      <c r="J43" s="829"/>
      <c r="K43" s="829"/>
      <c r="L43" s="829"/>
      <c r="M43" s="830"/>
      <c r="N43" s="394">
        <f>SUM(N36:N42)</f>
        <v>154726.51502517451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638.13370700156395</v>
      </c>
      <c r="N48" s="272">
        <f>K48*M48</f>
        <v>6381.3370700156393</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2670.8983381759008</v>
      </c>
      <c r="N49" s="272">
        <f>K49*M49</f>
        <v>2670.8983381759008</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15993.980222008888</v>
      </c>
      <c r="N50" s="272">
        <f>K50*M50</f>
        <v>15993.980222008888</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25046.21563020043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24058.222222222223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203830.95287759716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40766.190575519431</v>
      </c>
      <c r="M83" s="863"/>
      <c r="N83" s="51"/>
    </row>
    <row r="84" spans="1:14">
      <c r="B84" s="89" t="s">
        <v>973</v>
      </c>
      <c r="C84" s="90"/>
      <c r="D84" s="90"/>
      <c r="E84" s="90"/>
      <c r="F84" s="90"/>
      <c r="G84" s="90"/>
      <c r="H84" s="90"/>
      <c r="I84" s="87"/>
      <c r="J84" s="88"/>
      <c r="K84" s="304">
        <v>0.05</v>
      </c>
      <c r="L84" s="862">
        <f>N78*K84</f>
        <v>10191.547643879858</v>
      </c>
      <c r="M84" s="863"/>
      <c r="N84" s="51"/>
    </row>
    <row r="85" spans="1:14" ht="15.75" thickBot="1">
      <c r="B85" s="91" t="s">
        <v>974</v>
      </c>
      <c r="C85" s="92"/>
      <c r="D85" s="92"/>
      <c r="E85" s="92"/>
      <c r="F85" s="92"/>
      <c r="G85" s="92"/>
      <c r="H85" s="92"/>
      <c r="I85" s="93"/>
      <c r="J85" s="94"/>
      <c r="K85" s="305">
        <v>0.05</v>
      </c>
      <c r="L85" s="864">
        <f>N78*K85</f>
        <v>10191.547643879858</v>
      </c>
      <c r="M85" s="865"/>
      <c r="N85" s="51"/>
    </row>
    <row r="86" spans="1:14" ht="15.75" thickBot="1">
      <c r="B86" s="828" t="s">
        <v>953</v>
      </c>
      <c r="C86" s="829"/>
      <c r="D86" s="829"/>
      <c r="E86" s="829"/>
      <c r="F86" s="829"/>
      <c r="G86" s="829"/>
      <c r="H86" s="829"/>
      <c r="I86" s="829"/>
      <c r="J86" s="829"/>
      <c r="K86" s="829"/>
      <c r="L86" s="829"/>
      <c r="M86" s="830"/>
      <c r="N86" s="52">
        <f>L83+L84+L85</f>
        <v>61149.285863279147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264980.23874087632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2.2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55" t="s">
        <v>241</v>
      </c>
      <c r="B36" s="841" t="str">
        <f>VLOOKUP(A36,EQUIPOS!A6:D154,3,FALSE)</f>
        <v>Grúa (capacidad 15 ton)</v>
      </c>
      <c r="C36" s="842"/>
      <c r="D36" s="842"/>
      <c r="E36" s="842"/>
      <c r="F36" s="842"/>
      <c r="G36" s="842"/>
      <c r="H36" s="843"/>
      <c r="I36" s="267"/>
      <c r="J36" s="268"/>
      <c r="K36" s="269">
        <f>VLOOKUP(A36,EQUIPOS!A6:D163,4,FALSE)</f>
        <v>172714.05440332132</v>
      </c>
      <c r="L36" s="270"/>
      <c r="M36" s="462">
        <v>1</v>
      </c>
      <c r="N36" s="272">
        <f>K36/M36</f>
        <v>172714.05440332132</v>
      </c>
    </row>
    <row r="37" spans="1:14">
      <c r="A37" s="155" t="s">
        <v>373</v>
      </c>
      <c r="B37" s="841" t="str">
        <f>VLOOKUP(A37,EQUIPOS!A7:D154,3,FALSE)</f>
        <v>Volqueta 6 m3</v>
      </c>
      <c r="C37" s="842"/>
      <c r="D37" s="842"/>
      <c r="E37" s="842"/>
      <c r="F37" s="842"/>
      <c r="G37" s="842"/>
      <c r="H37" s="843"/>
      <c r="I37" s="267"/>
      <c r="J37" s="268"/>
      <c r="K37" s="269">
        <f>VLOOKUP(A37,EQUIPOS!A7:D164,4,FALSE)</f>
        <v>84290.096669841179</v>
      </c>
      <c r="L37" s="270"/>
      <c r="M37" s="463">
        <v>1</v>
      </c>
      <c r="N37" s="272">
        <f>K37/M37</f>
        <v>84290.096669841179</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1353.2750000000001</v>
      </c>
    </row>
    <row r="43" spans="1:14" ht="15.75" thickBot="1">
      <c r="B43" s="828" t="s">
        <v>953</v>
      </c>
      <c r="C43" s="829"/>
      <c r="D43" s="829"/>
      <c r="E43" s="829"/>
      <c r="F43" s="829"/>
      <c r="G43" s="829"/>
      <c r="H43" s="829"/>
      <c r="I43" s="829"/>
      <c r="J43" s="829"/>
      <c r="K43" s="829"/>
      <c r="L43" s="829"/>
      <c r="M43" s="830"/>
      <c r="N43" s="394">
        <f>SUM(N36:N42)</f>
        <v>258357.4260731625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638.13370700156395</v>
      </c>
      <c r="N48" s="272">
        <f>K48*M48</f>
        <v>6381.3370700156393</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2670.8983381759008</v>
      </c>
      <c r="N49" s="272">
        <f>K49*M49</f>
        <v>2670.8983381759008</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15993.980222008888</v>
      </c>
      <c r="N50" s="272">
        <f>K50*M50</f>
        <v>15993.980222008888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25046.21563020043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27065.5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310469.14170336293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62093.82834067259</v>
      </c>
      <c r="M83" s="863"/>
      <c r="N83" s="51"/>
    </row>
    <row r="84" spans="1:14">
      <c r="B84" s="89" t="s">
        <v>973</v>
      </c>
      <c r="C84" s="90"/>
      <c r="D84" s="90"/>
      <c r="E84" s="90"/>
      <c r="F84" s="90"/>
      <c r="G84" s="90"/>
      <c r="H84" s="90"/>
      <c r="I84" s="87"/>
      <c r="J84" s="88"/>
      <c r="K84" s="304">
        <v>0.05</v>
      </c>
      <c r="L84" s="862">
        <f>N78*K84</f>
        <v>15523.457085168147</v>
      </c>
      <c r="M84" s="863"/>
      <c r="N84" s="51"/>
    </row>
    <row r="85" spans="1:14" ht="15.75" thickBot="1">
      <c r="B85" s="91" t="s">
        <v>974</v>
      </c>
      <c r="C85" s="92"/>
      <c r="D85" s="92"/>
      <c r="E85" s="92"/>
      <c r="F85" s="92"/>
      <c r="G85" s="92"/>
      <c r="H85" s="92"/>
      <c r="I85" s="93"/>
      <c r="J85" s="94"/>
      <c r="K85" s="305">
        <v>0.05</v>
      </c>
      <c r="L85" s="864">
        <f>N78*K85</f>
        <v>15523.457085168147</v>
      </c>
      <c r="M85" s="865"/>
      <c r="N85" s="51"/>
    </row>
    <row r="86" spans="1:14" ht="15.75" thickBot="1">
      <c r="B86" s="828" t="s">
        <v>953</v>
      </c>
      <c r="C86" s="829"/>
      <c r="D86" s="829"/>
      <c r="E86" s="829"/>
      <c r="F86" s="829"/>
      <c r="G86" s="829"/>
      <c r="H86" s="829"/>
      <c r="I86" s="829"/>
      <c r="J86" s="829"/>
      <c r="K86" s="829"/>
      <c r="L86" s="829"/>
      <c r="M86" s="830"/>
      <c r="N86" s="52">
        <f>L83+L84+L85</f>
        <v>93140.742511008881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403609.88421437179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5"/>
      <c r="K118" s="805"/>
      <c r="L118" s="805"/>
      <c r="M118" s="805"/>
      <c r="N118" s="806"/>
    </row>
    <row r="119" spans="2:14" ht="15.75" customHeight="1"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44" t="s">
        <v>241</v>
      </c>
      <c r="B36" s="841" t="str">
        <f>VLOOKUP(A36,EQUIPOS!A6:D154,3,FALSE)</f>
        <v>Grúa (capacidad 15 ton)</v>
      </c>
      <c r="C36" s="842"/>
      <c r="D36" s="842"/>
      <c r="E36" s="842"/>
      <c r="F36" s="842"/>
      <c r="G36" s="842"/>
      <c r="H36" s="843"/>
      <c r="I36" s="267"/>
      <c r="J36" s="268"/>
      <c r="K36" s="269">
        <f>VLOOKUP(A36,EQUIPOS!A6:D163,4,FALSE)</f>
        <v>172714.05440332132</v>
      </c>
      <c r="L36" s="270"/>
      <c r="M36" s="271">
        <v>0.9375</v>
      </c>
      <c r="N36" s="272">
        <f>K36/M36</f>
        <v>184228.32469687608</v>
      </c>
    </row>
    <row r="37" spans="1:14">
      <c r="A37" s="144" t="s">
        <v>373</v>
      </c>
      <c r="B37" s="841" t="str">
        <f>VLOOKUP(A37,EQUIPOS!A7:D154,3,FALSE)</f>
        <v>Volqueta 6 m3</v>
      </c>
      <c r="C37" s="842"/>
      <c r="D37" s="842"/>
      <c r="E37" s="842"/>
      <c r="F37" s="842"/>
      <c r="G37" s="842"/>
      <c r="H37" s="843"/>
      <c r="I37" s="267"/>
      <c r="J37" s="268"/>
      <c r="K37" s="269">
        <f>VLOOKUP(A37,EQUIPOS!A7:D164,4,FALSE)</f>
        <v>84290.096669841179</v>
      </c>
      <c r="L37" s="270"/>
      <c r="M37" s="271">
        <v>0.9375</v>
      </c>
      <c r="N37" s="272">
        <f>K37/M37</f>
        <v>89909.436447830594</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1443.4933333333333</v>
      </c>
    </row>
    <row r="43" spans="1:14" ht="15.75" thickBot="1">
      <c r="B43" s="828" t="s">
        <v>953</v>
      </c>
      <c r="C43" s="829"/>
      <c r="D43" s="829"/>
      <c r="E43" s="829"/>
      <c r="F43" s="829"/>
      <c r="G43" s="829"/>
      <c r="H43" s="829"/>
      <c r="I43" s="829"/>
      <c r="J43" s="829"/>
      <c r="K43" s="829"/>
      <c r="L43" s="829"/>
      <c r="M43" s="830"/>
      <c r="N43" s="394">
        <f>SUM(N36:N42)</f>
        <v>275581.25447804003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638.13370700156395</v>
      </c>
      <c r="N48" s="272">
        <f>K48*M48</f>
        <v>6381.3370700156393</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15993.980222008888</v>
      </c>
      <c r="N49" s="272">
        <f>K49*M49</f>
        <v>15993.980222008888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2670.8983381759008</v>
      </c>
      <c r="N50" s="272">
        <f>K50*M50</f>
        <v>2670.8983381759008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25046.21563020043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28869.866666666665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329497.33677490713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65899.467354981432</v>
      </c>
      <c r="M83" s="863"/>
      <c r="N83" s="51"/>
    </row>
    <row r="84" spans="1:14">
      <c r="B84" s="89" t="s">
        <v>973</v>
      </c>
      <c r="C84" s="90"/>
      <c r="D84" s="90"/>
      <c r="E84" s="90"/>
      <c r="F84" s="90"/>
      <c r="G84" s="90"/>
      <c r="H84" s="90"/>
      <c r="I84" s="87"/>
      <c r="J84" s="88"/>
      <c r="K84" s="304">
        <v>0.05</v>
      </c>
      <c r="L84" s="862">
        <f>N78*K84</f>
        <v>16474.866838745358</v>
      </c>
      <c r="M84" s="863"/>
      <c r="N84" s="51"/>
    </row>
    <row r="85" spans="1:14" ht="15.75" thickBot="1">
      <c r="B85" s="91" t="s">
        <v>974</v>
      </c>
      <c r="C85" s="92"/>
      <c r="D85" s="92"/>
      <c r="E85" s="92"/>
      <c r="F85" s="92"/>
      <c r="G85" s="92"/>
      <c r="H85" s="92"/>
      <c r="I85" s="93"/>
      <c r="J85" s="94"/>
      <c r="K85" s="305">
        <v>0.05</v>
      </c>
      <c r="L85" s="864">
        <f>N78*K85</f>
        <v>16474.866838745358</v>
      </c>
      <c r="M85" s="865"/>
      <c r="N85" s="51"/>
    </row>
    <row r="86" spans="1:14" ht="15.75" thickBot="1">
      <c r="B86" s="828" t="s">
        <v>953</v>
      </c>
      <c r="C86" s="829"/>
      <c r="D86" s="829"/>
      <c r="E86" s="829"/>
      <c r="F86" s="829"/>
      <c r="G86" s="829"/>
      <c r="H86" s="829"/>
      <c r="I86" s="829"/>
      <c r="J86" s="829"/>
      <c r="K86" s="829"/>
      <c r="L86" s="829"/>
      <c r="M86" s="830"/>
      <c r="N86" s="52">
        <f>L83+L84+L85</f>
        <v>98849.201032472163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428346.53780737927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5"/>
      <c r="K118" s="805"/>
      <c r="L118" s="805"/>
      <c r="M118" s="805"/>
      <c r="N118" s="806"/>
    </row>
    <row r="119" spans="2:14" ht="15.75" customHeight="1"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44" t="s">
        <v>241</v>
      </c>
      <c r="B36" s="841" t="str">
        <f>VLOOKUP(A36,EQUIPOS!A6:D154,3,FALSE)</f>
        <v>Grúa (capacidad 15 ton)</v>
      </c>
      <c r="C36" s="842"/>
      <c r="D36" s="842"/>
      <c r="E36" s="842"/>
      <c r="F36" s="842"/>
      <c r="G36" s="842"/>
      <c r="H36" s="843"/>
      <c r="I36" s="267"/>
      <c r="J36" s="268"/>
      <c r="K36" s="269">
        <f>VLOOKUP(A36,EQUIPOS!A6:D163,4,FALSE)</f>
        <v>172714.05440332132</v>
      </c>
      <c r="L36" s="270"/>
      <c r="M36" s="271">
        <v>1.5</v>
      </c>
      <c r="N36" s="272">
        <f>K36/M36</f>
        <v>115142.70293554755</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902.18333333333339</v>
      </c>
    </row>
    <row r="43" spans="1:14" ht="15.75" thickBot="1">
      <c r="B43" s="828" t="s">
        <v>953</v>
      </c>
      <c r="C43" s="829"/>
      <c r="D43" s="829"/>
      <c r="E43" s="829"/>
      <c r="F43" s="829"/>
      <c r="G43" s="829"/>
      <c r="H43" s="829"/>
      <c r="I43" s="829"/>
      <c r="J43" s="829"/>
      <c r="K43" s="829"/>
      <c r="L43" s="829"/>
      <c r="M43" s="830"/>
      <c r="N43" s="394">
        <f>SUM(N36:N42)</f>
        <v>116044.88626888089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638.13370700156395</v>
      </c>
      <c r="N48" s="272">
        <f>K48*M48</f>
        <v>6381.3370700156393</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15993.980222008888</v>
      </c>
      <c r="N49" s="272">
        <f>K49*M49</f>
        <v>15993.980222008888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2670.8983381759008</v>
      </c>
      <c r="N50" s="272">
        <f>K50*M50</f>
        <v>2670.8983381759008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25046.21563020043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18043.666666666668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159134.76856574797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31826.953713149596</v>
      </c>
      <c r="M83" s="863"/>
      <c r="N83" s="51"/>
    </row>
    <row r="84" spans="1:14">
      <c r="B84" s="89" t="s">
        <v>973</v>
      </c>
      <c r="C84" s="90"/>
      <c r="D84" s="90"/>
      <c r="E84" s="90"/>
      <c r="F84" s="90"/>
      <c r="G84" s="90"/>
      <c r="H84" s="90"/>
      <c r="I84" s="87"/>
      <c r="J84" s="88"/>
      <c r="K84" s="304">
        <v>0.05</v>
      </c>
      <c r="L84" s="862">
        <f>N78*K84</f>
        <v>7956.7384282873991</v>
      </c>
      <c r="M84" s="863"/>
      <c r="N84" s="51"/>
    </row>
    <row r="85" spans="1:14" ht="15.75" thickBot="1">
      <c r="B85" s="91" t="s">
        <v>974</v>
      </c>
      <c r="C85" s="92"/>
      <c r="D85" s="92"/>
      <c r="E85" s="92"/>
      <c r="F85" s="92"/>
      <c r="G85" s="92"/>
      <c r="H85" s="92"/>
      <c r="I85" s="93"/>
      <c r="J85" s="94"/>
      <c r="K85" s="305">
        <v>0.05</v>
      </c>
      <c r="L85" s="864">
        <f>N78*K85</f>
        <v>7956.7384282873991</v>
      </c>
      <c r="M85" s="865"/>
      <c r="N85" s="51"/>
    </row>
    <row r="86" spans="1:14" ht="15.75" thickBot="1">
      <c r="B86" s="828" t="s">
        <v>953</v>
      </c>
      <c r="C86" s="829"/>
      <c r="D86" s="829"/>
      <c r="E86" s="829"/>
      <c r="F86" s="829"/>
      <c r="G86" s="829"/>
      <c r="H86" s="829"/>
      <c r="I86" s="829"/>
      <c r="J86" s="829"/>
      <c r="K86" s="829"/>
      <c r="L86" s="829"/>
      <c r="M86" s="830"/>
      <c r="N86" s="52">
        <f>L83+L84+L85</f>
        <v>47740.430569724391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206875.19913547236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5"/>
      <c r="K118" s="805"/>
      <c r="L118" s="805"/>
      <c r="M118" s="805"/>
      <c r="N118" s="806"/>
    </row>
    <row r="119" spans="2:14" ht="15.75" customHeight="1"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44" t="s">
        <v>241</v>
      </c>
      <c r="B36" s="841" t="str">
        <f>VLOOKUP(A36,EQUIPOS!A6:D154,3,FALSE)</f>
        <v>Grúa (capacidad 15 ton)</v>
      </c>
      <c r="C36" s="842"/>
      <c r="D36" s="842"/>
      <c r="E36" s="842"/>
      <c r="F36" s="842"/>
      <c r="G36" s="842"/>
      <c r="H36" s="843"/>
      <c r="I36" s="267"/>
      <c r="J36" s="268"/>
      <c r="K36" s="269">
        <f>VLOOKUP(A36,EQUIPOS!A6:D163,4,FALSE)</f>
        <v>172714.05440332132</v>
      </c>
      <c r="L36" s="270"/>
      <c r="M36" s="271">
        <v>1.375</v>
      </c>
      <c r="N36" s="272">
        <f>K36/M36</f>
        <v>125610.22138423369</v>
      </c>
    </row>
    <row r="37" spans="1:14">
      <c r="A37" s="144" t="s">
        <v>373</v>
      </c>
      <c r="B37" s="841" t="str">
        <f>VLOOKUP(A37,EQUIPOS!A7:D154,3,FALSE)</f>
        <v>Volqueta 6 m3</v>
      </c>
      <c r="C37" s="842"/>
      <c r="D37" s="842"/>
      <c r="E37" s="842"/>
      <c r="F37" s="842"/>
      <c r="G37" s="842"/>
      <c r="H37" s="843"/>
      <c r="I37" s="267"/>
      <c r="J37" s="268"/>
      <c r="K37" s="269">
        <f>VLOOKUP(A37,EQUIPOS!A7:D164,4,FALSE)</f>
        <v>84290.096669841179</v>
      </c>
      <c r="L37" s="270"/>
      <c r="M37" s="271">
        <v>1.375</v>
      </c>
      <c r="N37" s="272">
        <f>K37/M37</f>
        <v>61301.888487157223</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984.2</v>
      </c>
    </row>
    <row r="43" spans="1:14" ht="15.75" thickBot="1">
      <c r="B43" s="828" t="s">
        <v>953</v>
      </c>
      <c r="C43" s="829"/>
      <c r="D43" s="829"/>
      <c r="E43" s="829"/>
      <c r="F43" s="829"/>
      <c r="G43" s="829"/>
      <c r="H43" s="829"/>
      <c r="I43" s="829"/>
      <c r="J43" s="829"/>
      <c r="K43" s="829"/>
      <c r="L43" s="829"/>
      <c r="M43" s="830"/>
      <c r="N43" s="394">
        <f>SUM(N36:N42)</f>
        <v>187896.30987139093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638.13370700156395</v>
      </c>
      <c r="N48" s="272">
        <f>K48*M48</f>
        <v>6381.3370700156393</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15993.980222008888</v>
      </c>
      <c r="N49" s="272">
        <f>K49*M49</f>
        <v>15993.980222008888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2670.8983381759008</v>
      </c>
      <c r="N50" s="272">
        <f>K50*M50</f>
        <v>2670.8983381759008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25046.21563020043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19684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232626.52550159136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46525.305100318277</v>
      </c>
      <c r="M83" s="863"/>
      <c r="N83" s="51"/>
    </row>
    <row r="84" spans="1:14">
      <c r="B84" s="89" t="s">
        <v>973</v>
      </c>
      <c r="C84" s="90"/>
      <c r="D84" s="90"/>
      <c r="E84" s="90"/>
      <c r="F84" s="90"/>
      <c r="G84" s="90"/>
      <c r="H84" s="90"/>
      <c r="I84" s="87"/>
      <c r="J84" s="88"/>
      <c r="K84" s="304">
        <v>0.05</v>
      </c>
      <c r="L84" s="862">
        <f>N78*K84</f>
        <v>11631.326275079569</v>
      </c>
      <c r="M84" s="863"/>
      <c r="N84" s="51"/>
    </row>
    <row r="85" spans="1:14" ht="15.75" thickBot="1">
      <c r="B85" s="91" t="s">
        <v>974</v>
      </c>
      <c r="C85" s="92"/>
      <c r="D85" s="92"/>
      <c r="E85" s="92"/>
      <c r="F85" s="92"/>
      <c r="G85" s="92"/>
      <c r="H85" s="92"/>
      <c r="I85" s="93"/>
      <c r="J85" s="94"/>
      <c r="K85" s="305">
        <v>0.05</v>
      </c>
      <c r="L85" s="864">
        <f>N78*K85</f>
        <v>11631.326275079569</v>
      </c>
      <c r="M85" s="865"/>
      <c r="N85" s="51"/>
    </row>
    <row r="86" spans="1:14" ht="15.75" thickBot="1">
      <c r="B86" s="828" t="s">
        <v>953</v>
      </c>
      <c r="C86" s="829"/>
      <c r="D86" s="829"/>
      <c r="E86" s="829"/>
      <c r="F86" s="829"/>
      <c r="G86" s="829"/>
      <c r="H86" s="829"/>
      <c r="I86" s="829"/>
      <c r="J86" s="829"/>
      <c r="K86" s="829"/>
      <c r="L86" s="829"/>
      <c r="M86" s="830"/>
      <c r="N86" s="52">
        <f>L83+L84+L85</f>
        <v>69787.957650477416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302414.4831520688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5"/>
      <c r="K118" s="805"/>
      <c r="L118" s="805"/>
      <c r="M118" s="805"/>
      <c r="N118" s="806"/>
    </row>
    <row r="119" spans="2:14" ht="15.75" customHeight="1"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44" t="s">
        <v>241</v>
      </c>
      <c r="B36" s="841" t="str">
        <f>VLOOKUP(A36,EQUIPOS!A6:D154,3,FALSE)</f>
        <v>Grúa (capacidad 15 ton)</v>
      </c>
      <c r="C36" s="842"/>
      <c r="D36" s="842"/>
      <c r="E36" s="842"/>
      <c r="F36" s="842"/>
      <c r="G36" s="842"/>
      <c r="H36" s="843"/>
      <c r="I36" s="267"/>
      <c r="J36" s="268"/>
      <c r="K36" s="269">
        <f>VLOOKUP(A36,EQUIPOS!A6:D163,4,FALSE)</f>
        <v>172714.05440332132</v>
      </c>
      <c r="L36" s="270"/>
      <c r="M36" s="271">
        <v>1.3125</v>
      </c>
      <c r="N36" s="272">
        <f>K36/M36</f>
        <v>131591.66049776864</v>
      </c>
    </row>
    <row r="37" spans="1:14">
      <c r="A37" s="144" t="s">
        <v>373</v>
      </c>
      <c r="B37" s="841" t="str">
        <f>VLOOKUP(A37,EQUIPOS!A7:D154,3,FALSE)</f>
        <v>Volqueta 6 m3</v>
      </c>
      <c r="C37" s="842"/>
      <c r="D37" s="842"/>
      <c r="E37" s="842"/>
      <c r="F37" s="842"/>
      <c r="G37" s="842"/>
      <c r="H37" s="843"/>
      <c r="I37" s="267"/>
      <c r="J37" s="268"/>
      <c r="K37" s="269">
        <f>VLOOKUP(A37,EQUIPOS!A7:D164,4,FALSE)</f>
        <v>84290.096669841179</v>
      </c>
      <c r="L37" s="270"/>
      <c r="M37" s="271">
        <v>1.3125</v>
      </c>
      <c r="N37" s="272">
        <f>K37/M37</f>
        <v>64221.026034164708</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1031.0666666666666</v>
      </c>
    </row>
    <row r="43" spans="1:14" ht="15.75" thickBot="1">
      <c r="B43" s="828" t="s">
        <v>953</v>
      </c>
      <c r="C43" s="829"/>
      <c r="D43" s="829"/>
      <c r="E43" s="829"/>
      <c r="F43" s="829"/>
      <c r="G43" s="829"/>
      <c r="H43" s="829"/>
      <c r="I43" s="829"/>
      <c r="J43" s="829"/>
      <c r="K43" s="829"/>
      <c r="L43" s="829"/>
      <c r="M43" s="830"/>
      <c r="N43" s="394">
        <f>SUM(N36:N42)</f>
        <v>196843.75319860002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638.13370700156395</v>
      </c>
      <c r="N48" s="272">
        <f>K48*M48</f>
        <v>6381.3370700156393</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15993.980222008888</v>
      </c>
      <c r="N49" s="272">
        <f>K49*M49</f>
        <v>15993.980222008888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2670.8983381759008</v>
      </c>
      <c r="N50" s="272">
        <f>K50*M50</f>
        <v>2670.8983381759008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25046.21563020043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20621.333333333332</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242511.3021621338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48502.26043242676</v>
      </c>
      <c r="M83" s="863"/>
      <c r="N83" s="51"/>
    </row>
    <row r="84" spans="1:14">
      <c r="B84" s="89" t="s">
        <v>973</v>
      </c>
      <c r="C84" s="90"/>
      <c r="D84" s="90"/>
      <c r="E84" s="90"/>
      <c r="F84" s="90"/>
      <c r="G84" s="90"/>
      <c r="H84" s="90"/>
      <c r="I84" s="87"/>
      <c r="J84" s="88"/>
      <c r="K84" s="304">
        <v>0.05</v>
      </c>
      <c r="L84" s="862">
        <f>N78*K84</f>
        <v>12125.56510810669</v>
      </c>
      <c r="M84" s="863"/>
      <c r="N84" s="51"/>
    </row>
    <row r="85" spans="1:14" ht="15.75" thickBot="1">
      <c r="B85" s="91" t="s">
        <v>974</v>
      </c>
      <c r="C85" s="92"/>
      <c r="D85" s="92"/>
      <c r="E85" s="92"/>
      <c r="F85" s="92"/>
      <c r="G85" s="92"/>
      <c r="H85" s="92"/>
      <c r="I85" s="93"/>
      <c r="J85" s="94"/>
      <c r="K85" s="305">
        <v>0.05</v>
      </c>
      <c r="L85" s="864">
        <f>N78*K85</f>
        <v>12125.56510810669</v>
      </c>
      <c r="M85" s="865"/>
      <c r="N85" s="51"/>
    </row>
    <row r="86" spans="1:14" ht="15.75" thickBot="1">
      <c r="B86" s="828" t="s">
        <v>953</v>
      </c>
      <c r="C86" s="829"/>
      <c r="D86" s="829"/>
      <c r="E86" s="829"/>
      <c r="F86" s="829"/>
      <c r="G86" s="829"/>
      <c r="H86" s="829"/>
      <c r="I86" s="829"/>
      <c r="J86" s="829"/>
      <c r="K86" s="829"/>
      <c r="L86" s="829"/>
      <c r="M86" s="830"/>
      <c r="N86" s="52">
        <f>L83+L84+L85</f>
        <v>72753.390648640139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315264.69281077397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44" t="s">
        <v>312</v>
      </c>
      <c r="B36" s="841" t="str">
        <f>VLOOKUP(A36,EQUIPOS!A6:D154,3,FALSE)</f>
        <v>Retroexcavadora sobre oruga, potencia 138 HP, balde de 1,5 m3.</v>
      </c>
      <c r="C36" s="842"/>
      <c r="D36" s="842"/>
      <c r="E36" s="842"/>
      <c r="F36" s="842"/>
      <c r="G36" s="842"/>
      <c r="H36" s="843"/>
      <c r="I36" s="267"/>
      <c r="J36" s="268"/>
      <c r="K36" s="269">
        <f>VLOOKUP(A36,EQUIPOS!A6:D163,4,FALSE)</f>
        <v>224452.99809447327</v>
      </c>
      <c r="L36" s="270"/>
      <c r="M36" s="271">
        <v>66</v>
      </c>
      <c r="N36" s="272">
        <f>K36/M36</f>
        <v>3400.8030014314131</v>
      </c>
    </row>
    <row r="37" spans="1:14">
      <c r="A37" s="144" t="s">
        <v>129</v>
      </c>
      <c r="B37" s="841" t="str">
        <f>VLOOKUP(A37,EQUIPOS!A7:D154,3,FALSE)</f>
        <v xml:space="preserve">Buldozer, Potencia al volante de 140 HP, motor de 2200 RPM, longitud de hoja 4,80m. </v>
      </c>
      <c r="C37" s="842"/>
      <c r="D37" s="842"/>
      <c r="E37" s="842"/>
      <c r="F37" s="842"/>
      <c r="G37" s="842"/>
      <c r="H37" s="843"/>
      <c r="I37" s="267"/>
      <c r="J37" s="268"/>
      <c r="K37" s="269">
        <f>VLOOKUP(A37,EQUIPOS!A7:D164,4,FALSE)</f>
        <v>163472.20085654236</v>
      </c>
      <c r="L37" s="270"/>
      <c r="M37" s="271">
        <v>100</v>
      </c>
      <c r="N37" s="272">
        <f>K37/M37</f>
        <v>1634.7220085654235</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1.0252083333333333</v>
      </c>
    </row>
    <row r="43" spans="1:14" ht="15.75" thickBot="1">
      <c r="B43" s="828" t="s">
        <v>953</v>
      </c>
      <c r="C43" s="829"/>
      <c r="D43" s="829"/>
      <c r="E43" s="829"/>
      <c r="F43" s="829"/>
      <c r="G43" s="829"/>
      <c r="H43" s="829"/>
      <c r="I43" s="829"/>
      <c r="J43" s="829"/>
      <c r="K43" s="829"/>
      <c r="L43" s="829"/>
      <c r="M43" s="830"/>
      <c r="N43" s="394">
        <f>SUM(N36:N42)</f>
        <v>5036.5502183301696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5765.5628866743091</v>
      </c>
      <c r="N48" s="272">
        <f>K48*M48</f>
        <v>5765.5628866743091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5765.5628866743091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102.52083333333333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10904.633938337813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2180.9267876675626</v>
      </c>
      <c r="M83" s="863"/>
      <c r="N83" s="51"/>
    </row>
    <row r="84" spans="1:14">
      <c r="B84" s="89" t="s">
        <v>973</v>
      </c>
      <c r="C84" s="90"/>
      <c r="D84" s="90"/>
      <c r="E84" s="90"/>
      <c r="F84" s="90"/>
      <c r="G84" s="90"/>
      <c r="H84" s="90"/>
      <c r="I84" s="87"/>
      <c r="J84" s="88"/>
      <c r="K84" s="304">
        <v>0.05</v>
      </c>
      <c r="L84" s="862">
        <f>N78*K84</f>
        <v>545.23169691689066</v>
      </c>
      <c r="M84" s="863"/>
      <c r="N84" s="51"/>
    </row>
    <row r="85" spans="1:14" ht="15.75" thickBot="1">
      <c r="B85" s="91" t="s">
        <v>974</v>
      </c>
      <c r="C85" s="92"/>
      <c r="D85" s="92"/>
      <c r="E85" s="92"/>
      <c r="F85" s="92"/>
      <c r="G85" s="92"/>
      <c r="H85" s="92"/>
      <c r="I85" s="93"/>
      <c r="J85" s="94"/>
      <c r="K85" s="305">
        <v>0.05</v>
      </c>
      <c r="L85" s="864">
        <f>N78*K85</f>
        <v>545.23169691689066</v>
      </c>
      <c r="M85" s="865"/>
      <c r="N85" s="51"/>
    </row>
    <row r="86" spans="1:14" ht="15.75" thickBot="1">
      <c r="B86" s="828" t="s">
        <v>953</v>
      </c>
      <c r="C86" s="829"/>
      <c r="D86" s="829"/>
      <c r="E86" s="829"/>
      <c r="F86" s="829"/>
      <c r="G86" s="829"/>
      <c r="H86" s="829"/>
      <c r="I86" s="829"/>
      <c r="J86" s="829"/>
      <c r="K86" s="829"/>
      <c r="L86" s="829"/>
      <c r="M86" s="830"/>
      <c r="N86" s="52">
        <f>L83+L84+L85</f>
        <v>3271.3901815013437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14176.024119839156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44" t="s">
        <v>312</v>
      </c>
      <c r="B36" s="841" t="str">
        <f>VLOOKUP(A36,EQUIPOS!A6:D154,3,FALSE)</f>
        <v>Retroexcavadora sobre oruga, potencia 138 HP, balde de 1,5 m3.</v>
      </c>
      <c r="C36" s="842"/>
      <c r="D36" s="842"/>
      <c r="E36" s="842"/>
      <c r="F36" s="842"/>
      <c r="G36" s="842"/>
      <c r="H36" s="843"/>
      <c r="I36" s="267"/>
      <c r="J36" s="268"/>
      <c r="K36" s="269">
        <f>VLOOKUP(A36,EQUIPOS!A6:D163,4,FALSE)</f>
        <v>224452.99809447327</v>
      </c>
      <c r="L36" s="270"/>
      <c r="M36" s="271">
        <v>66</v>
      </c>
      <c r="N36" s="272">
        <f>K36/M36</f>
        <v>3400.8030014314131</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1.0252083333333333</v>
      </c>
    </row>
    <row r="43" spans="1:14" ht="15.75" thickBot="1">
      <c r="B43" s="828" t="s">
        <v>953</v>
      </c>
      <c r="C43" s="829"/>
      <c r="D43" s="829"/>
      <c r="E43" s="829"/>
      <c r="F43" s="829"/>
      <c r="G43" s="829"/>
      <c r="H43" s="829"/>
      <c r="I43" s="829"/>
      <c r="J43" s="829"/>
      <c r="K43" s="829"/>
      <c r="L43" s="829"/>
      <c r="M43" s="830"/>
      <c r="N43" s="394">
        <f>SUM(N36:N42)</f>
        <v>3401.8282097647466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102.52083333333333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3504.3490430980801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700.86980861961604</v>
      </c>
      <c r="M83" s="863"/>
      <c r="N83" s="51"/>
    </row>
    <row r="84" spans="1:14">
      <c r="B84" s="89" t="s">
        <v>973</v>
      </c>
      <c r="C84" s="90"/>
      <c r="D84" s="90"/>
      <c r="E84" s="90"/>
      <c r="F84" s="90"/>
      <c r="G84" s="90"/>
      <c r="H84" s="90"/>
      <c r="I84" s="87"/>
      <c r="J84" s="88"/>
      <c r="K84" s="304">
        <v>0.05</v>
      </c>
      <c r="L84" s="862">
        <f>N78*K84</f>
        <v>175.21745215490401</v>
      </c>
      <c r="M84" s="863"/>
      <c r="N84" s="51"/>
    </row>
    <row r="85" spans="1:14" ht="15.75" thickBot="1">
      <c r="B85" s="91" t="s">
        <v>974</v>
      </c>
      <c r="C85" s="92"/>
      <c r="D85" s="92"/>
      <c r="E85" s="92"/>
      <c r="F85" s="92"/>
      <c r="G85" s="92"/>
      <c r="H85" s="92"/>
      <c r="I85" s="93"/>
      <c r="J85" s="94"/>
      <c r="K85" s="305">
        <v>0.05</v>
      </c>
      <c r="L85" s="864">
        <f>N78*K85</f>
        <v>175.21745215490401</v>
      </c>
      <c r="M85" s="865"/>
      <c r="N85" s="51"/>
    </row>
    <row r="86" spans="1:14" ht="15.75" thickBot="1">
      <c r="B86" s="828" t="s">
        <v>953</v>
      </c>
      <c r="C86" s="829"/>
      <c r="D86" s="829"/>
      <c r="E86" s="829"/>
      <c r="F86" s="829"/>
      <c r="G86" s="829"/>
      <c r="H86" s="829"/>
      <c r="I86" s="829"/>
      <c r="J86" s="829"/>
      <c r="K86" s="829"/>
      <c r="L86" s="829"/>
      <c r="M86" s="830"/>
      <c r="N86" s="52">
        <f>L83+L84+L85</f>
        <v>1051.3047129294241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4555.6537560275046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8" zoomScale="78" zoomScaleNormal="78" workbookViewId="0">
      <selection activeCell="D60" sqref="D60"/>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180</v>
      </c>
      <c r="B36" s="841" t="str">
        <f>VLOOKUP(A36,EQUIPOS!A6:D154,3,FALSE)</f>
        <v>Compresor 120 HP, con martillo.</v>
      </c>
      <c r="C36" s="842"/>
      <c r="D36" s="842"/>
      <c r="E36" s="842"/>
      <c r="F36" s="842"/>
      <c r="G36" s="842"/>
      <c r="H36" s="843"/>
      <c r="I36" s="267"/>
      <c r="J36" s="268"/>
      <c r="K36" s="269">
        <f>VLOOKUP(A36,EQUIPOS!A6:D163,4,FALSE)</f>
        <v>92701.702309802655</v>
      </c>
      <c r="L36" s="270"/>
      <c r="M36" s="271">
        <v>66</v>
      </c>
      <c r="N36" s="272">
        <f>K36/M36</f>
        <v>1404.5712471182221</v>
      </c>
    </row>
    <row r="37" spans="1:14">
      <c r="A37" s="108" t="s">
        <v>129</v>
      </c>
      <c r="B37" s="841" t="str">
        <f>VLOOKUP(A37,EQUIPOS!A7:D154,3,FALSE)</f>
        <v xml:space="preserve">Buldozer, Potencia al volante de 140 HP, motor de 2200 RPM, longitud de hoja 4,80m. </v>
      </c>
      <c r="C37" s="842"/>
      <c r="D37" s="842"/>
      <c r="E37" s="842"/>
      <c r="F37" s="842"/>
      <c r="G37" s="842"/>
      <c r="H37" s="843"/>
      <c r="I37" s="267"/>
      <c r="J37" s="268"/>
      <c r="K37" s="269">
        <f>VLOOKUP(A37,EQUIPOS!A7:D164,4,FALSE)</f>
        <v>163472.20085654236</v>
      </c>
      <c r="L37" s="270"/>
      <c r="M37" s="271">
        <v>100</v>
      </c>
      <c r="N37" s="272">
        <f>K37/M37</f>
        <v>1634.7220085654235</v>
      </c>
    </row>
    <row r="38" spans="1:14">
      <c r="A38" t="s">
        <v>312</v>
      </c>
      <c r="B38" s="841" t="str">
        <f>VLOOKUP(A38,EQUIPOS!A8:D154,3,FALSE)</f>
        <v>Retroexcavadora sobre oruga, potencia 138 HP, balde de 1,5 m3.</v>
      </c>
      <c r="C38" s="842"/>
      <c r="D38" s="842"/>
      <c r="E38" s="842"/>
      <c r="F38" s="842"/>
      <c r="G38" s="842"/>
      <c r="H38" s="843"/>
      <c r="I38" s="267"/>
      <c r="J38" s="268"/>
      <c r="K38" s="269">
        <f>VLOOKUP(A38,EQUIPOS!A8:D165,4,FALSE)</f>
        <v>224452.99809447327</v>
      </c>
      <c r="L38" s="270"/>
      <c r="M38" s="271">
        <v>66</v>
      </c>
      <c r="N38" s="272">
        <f>K38/M38</f>
        <v>3400.8030014314131</v>
      </c>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N78*L42</f>
        <v>6.0915622581215141</v>
      </c>
    </row>
    <row r="43" spans="1:14" ht="15.75" thickBot="1">
      <c r="B43" s="828" t="s">
        <v>953</v>
      </c>
      <c r="C43" s="829"/>
      <c r="D43" s="829"/>
      <c r="E43" s="829"/>
      <c r="F43" s="829"/>
      <c r="G43" s="829"/>
      <c r="H43" s="829"/>
      <c r="I43" s="829"/>
      <c r="J43" s="829"/>
      <c r="K43" s="829"/>
      <c r="L43" s="829"/>
      <c r="M43" s="830"/>
      <c r="N43" s="394">
        <f>SUM(N36:N42)</f>
        <v>6446.1878193731809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6140.7060058626594</v>
      </c>
      <c r="N48" s="272">
        <f>K48*M48</f>
        <v>1228.141201172532</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1660.4608165777624</v>
      </c>
      <c r="N49" s="272">
        <f t="shared" ref="N49:N54" si="0">K49*M49</f>
        <v>4981.3824497332871</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12752.381660886093</v>
      </c>
      <c r="N50" s="272">
        <f t="shared" si="0"/>
        <v>3825.7144982658274</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957.20056050234598</v>
      </c>
      <c r="N51" s="272">
        <f t="shared" si="0"/>
        <v>191.44011210046921</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883.91101072713866</v>
      </c>
      <c r="N52" s="272">
        <f t="shared" si="0"/>
        <v>441.95550536356933</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5765.5628866743091</v>
      </c>
      <c r="N54" s="272">
        <f t="shared" si="0"/>
        <v>5765.5628866743091</v>
      </c>
    </row>
    <row r="55" spans="1:14" ht="15.75" thickBot="1">
      <c r="B55" s="823"/>
      <c r="C55" s="824"/>
      <c r="D55" s="824"/>
      <c r="E55" s="824"/>
      <c r="F55" s="824"/>
      <c r="G55" s="824"/>
      <c r="H55" s="824"/>
      <c r="I55" s="825"/>
      <c r="J55" s="42"/>
      <c r="K55" s="44"/>
      <c r="L55" s="826"/>
      <c r="M55" s="827"/>
      <c r="N55" s="45"/>
    </row>
    <row r="56" spans="1:14" ht="15.75" thickBot="1">
      <c r="B56" s="828" t="s">
        <v>953</v>
      </c>
      <c r="C56" s="829"/>
      <c r="D56" s="829"/>
      <c r="E56" s="829"/>
      <c r="F56" s="829"/>
      <c r="G56" s="829"/>
      <c r="H56" s="829"/>
      <c r="I56" s="829"/>
      <c r="J56" s="829"/>
      <c r="K56" s="829"/>
      <c r="L56" s="829"/>
      <c r="M56" s="830"/>
      <c r="N56" s="394">
        <f>SUM(N48:N55)</f>
        <v>16434.196653309995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B61" s="46"/>
      <c r="C61" s="317"/>
      <c r="D61" s="317"/>
      <c r="E61" s="317"/>
      <c r="F61" s="317"/>
      <c r="G61" s="317"/>
      <c r="H61" s="311"/>
      <c r="I61" s="279"/>
      <c r="J61" s="286"/>
      <c r="K61" s="279"/>
      <c r="L61" s="832"/>
      <c r="M61" s="833"/>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28" t="s">
        <v>953</v>
      </c>
      <c r="C78" s="829"/>
      <c r="D78" s="829"/>
      <c r="E78" s="829"/>
      <c r="F78" s="829"/>
      <c r="G78" s="829"/>
      <c r="H78" s="829"/>
      <c r="I78" s="835"/>
      <c r="J78" s="835"/>
      <c r="K78" s="835"/>
      <c r="L78" s="835"/>
      <c r="M78" s="836"/>
      <c r="N78" s="301">
        <f>SUM(N72:N77)</f>
        <v>304.57811290607572</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23184.962585589248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4636.9925171178502</v>
      </c>
      <c r="M85" s="863"/>
      <c r="N85" s="51"/>
    </row>
    <row r="86" spans="1:14">
      <c r="B86" s="89" t="s">
        <v>973</v>
      </c>
      <c r="C86" s="90"/>
      <c r="D86" s="90"/>
      <c r="E86" s="90"/>
      <c r="F86" s="90"/>
      <c r="G86" s="90"/>
      <c r="H86" s="90"/>
      <c r="I86" s="87"/>
      <c r="J86" s="88"/>
      <c r="K86" s="304">
        <v>0.05</v>
      </c>
      <c r="L86" s="862">
        <f>N80*K86</f>
        <v>1159.2481292794625</v>
      </c>
      <c r="M86" s="863"/>
      <c r="N86" s="51"/>
    </row>
    <row r="87" spans="1:14" ht="15.75" thickBot="1">
      <c r="B87" s="91" t="s">
        <v>974</v>
      </c>
      <c r="C87" s="92"/>
      <c r="D87" s="92"/>
      <c r="E87" s="92"/>
      <c r="F87" s="92"/>
      <c r="G87" s="92"/>
      <c r="H87" s="92"/>
      <c r="I87" s="93"/>
      <c r="J87" s="94"/>
      <c r="K87" s="305">
        <v>0.05</v>
      </c>
      <c r="L87" s="864">
        <f>N80*K87</f>
        <v>1159.2481292794625</v>
      </c>
      <c r="M87" s="865"/>
      <c r="N87" s="51"/>
    </row>
    <row r="88" spans="1:14" ht="15.75" thickBot="1">
      <c r="B88" s="828" t="s">
        <v>953</v>
      </c>
      <c r="C88" s="829"/>
      <c r="D88" s="829"/>
      <c r="E88" s="829"/>
      <c r="F88" s="829"/>
      <c r="G88" s="829"/>
      <c r="H88" s="829"/>
      <c r="I88" s="829"/>
      <c r="J88" s="829"/>
      <c r="K88" s="829"/>
      <c r="L88" s="829"/>
      <c r="M88" s="830"/>
      <c r="N88" s="52">
        <f>L85+L86+L87</f>
        <v>6955.4887756767757</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30140.451361266023</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6" t="s">
        <v>2218</v>
      </c>
      <c r="C107" s="867"/>
      <c r="D107" s="867"/>
      <c r="E107" s="867"/>
      <c r="F107" s="867"/>
      <c r="G107" s="867"/>
      <c r="H107" s="867"/>
      <c r="I107" s="867"/>
      <c r="J107" s="867"/>
      <c r="K107" s="867"/>
      <c r="L107" s="867"/>
      <c r="M107" s="867"/>
      <c r="N107" s="868"/>
    </row>
    <row r="108" spans="2:14" ht="15" customHeight="1">
      <c r="B108" s="866"/>
      <c r="C108" s="867"/>
      <c r="D108" s="867"/>
      <c r="E108" s="867"/>
      <c r="F108" s="867"/>
      <c r="G108" s="867"/>
      <c r="H108" s="867"/>
      <c r="I108" s="867"/>
      <c r="J108" s="867"/>
      <c r="K108" s="867"/>
      <c r="L108" s="867"/>
      <c r="M108" s="867"/>
      <c r="N108" s="868"/>
    </row>
    <row r="109" spans="2:14" ht="30" customHeight="1">
      <c r="B109" s="869" t="s">
        <v>2219</v>
      </c>
      <c r="C109" s="870"/>
      <c r="D109" s="870"/>
      <c r="E109" s="870"/>
      <c r="F109" s="870"/>
      <c r="G109" s="870"/>
      <c r="H109" s="870"/>
      <c r="I109" s="870"/>
      <c r="J109" s="870"/>
      <c r="K109" s="870"/>
      <c r="L109" s="870"/>
      <c r="M109" s="870"/>
      <c r="N109" s="871"/>
    </row>
    <row r="110" spans="2:14">
      <c r="B110" s="869"/>
      <c r="C110" s="870"/>
      <c r="D110" s="870"/>
      <c r="E110" s="870"/>
      <c r="F110" s="870"/>
      <c r="G110" s="870"/>
      <c r="H110" s="870"/>
      <c r="I110" s="870"/>
      <c r="J110" s="870"/>
      <c r="K110" s="870"/>
      <c r="L110" s="870"/>
      <c r="M110" s="870"/>
      <c r="N110" s="871"/>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5"/>
      <c r="K120" s="805"/>
      <c r="L120" s="805"/>
      <c r="M120" s="805"/>
      <c r="N120" s="806"/>
    </row>
    <row r="121" spans="2:14" ht="15.75" thickBot="1">
      <c r="B121" s="261" t="s">
        <v>2221</v>
      </c>
      <c r="C121" s="393"/>
      <c r="D121" s="393"/>
      <c r="E121" s="57"/>
      <c r="F121" s="57"/>
      <c r="G121" s="57"/>
      <c r="H121" s="57"/>
      <c r="I121" s="57"/>
      <c r="J121" s="807"/>
      <c r="K121" s="807"/>
      <c r="L121" s="807"/>
      <c r="M121" s="807"/>
      <c r="N121"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312</v>
      </c>
      <c r="B36" s="841" t="str">
        <f>VLOOKUP(A36,EQUIPOS!A6:D154,3,FALSE)</f>
        <v>Retroexcavadora sobre oruga, potencia 138 HP, balde de 1,5 m3.</v>
      </c>
      <c r="C36" s="842"/>
      <c r="D36" s="842"/>
      <c r="E36" s="842"/>
      <c r="F36" s="842"/>
      <c r="G36" s="842"/>
      <c r="H36" s="843"/>
      <c r="I36" s="267"/>
      <c r="J36" s="268"/>
      <c r="K36" s="269">
        <f>VLOOKUP(A36,EQUIPOS!A6:D163,4,FALSE)</f>
        <v>224452.99809447327</v>
      </c>
      <c r="L36" s="270"/>
      <c r="M36" s="271">
        <v>66</v>
      </c>
      <c r="N36" s="272">
        <f>K36/M36</f>
        <v>3400.8030014314131</v>
      </c>
    </row>
    <row r="37" spans="1:14">
      <c r="A37" s="108" t="s">
        <v>129</v>
      </c>
      <c r="B37" s="841" t="str">
        <f>VLOOKUP(A37,EQUIPOS!A7:D154,3,FALSE)</f>
        <v xml:space="preserve">Buldozer, Potencia al volante de 140 HP, motor de 2200 RPM, longitud de hoja 4,80m. </v>
      </c>
      <c r="C37" s="842"/>
      <c r="D37" s="842"/>
      <c r="E37" s="842"/>
      <c r="F37" s="842"/>
      <c r="G37" s="842"/>
      <c r="H37" s="843"/>
      <c r="I37" s="267"/>
      <c r="J37" s="268"/>
      <c r="K37" s="269">
        <f>VLOOKUP(A37,EQUIPOS!A7:D164,4,FALSE)</f>
        <v>163472.20085654236</v>
      </c>
      <c r="L37" s="270"/>
      <c r="M37" s="271">
        <v>100</v>
      </c>
      <c r="N37" s="272">
        <f>K37/M37</f>
        <v>1634.7220085654235</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1.0252083333333333</v>
      </c>
    </row>
    <row r="43" spans="1:14" ht="15.75" thickBot="1">
      <c r="B43" s="828" t="s">
        <v>953</v>
      </c>
      <c r="C43" s="829"/>
      <c r="D43" s="829"/>
      <c r="E43" s="829"/>
      <c r="F43" s="829"/>
      <c r="G43" s="829"/>
      <c r="H43" s="829"/>
      <c r="I43" s="829"/>
      <c r="J43" s="829"/>
      <c r="K43" s="829"/>
      <c r="L43" s="829"/>
      <c r="M43" s="830"/>
      <c r="N43" s="394">
        <f>SUM(N36:N42)</f>
        <v>5036.5502183301696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5765.5628866743091</v>
      </c>
      <c r="N48" s="272">
        <f>K48*M48</f>
        <v>5765.5628866743091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5765.5628866743091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102.52083333333333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10904.633938337813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2180.9267876675626</v>
      </c>
      <c r="M83" s="863"/>
      <c r="N83" s="51"/>
    </row>
    <row r="84" spans="1:14">
      <c r="B84" s="89" t="s">
        <v>973</v>
      </c>
      <c r="C84" s="90"/>
      <c r="D84" s="90"/>
      <c r="E84" s="90"/>
      <c r="F84" s="90"/>
      <c r="G84" s="90"/>
      <c r="H84" s="90"/>
      <c r="I84" s="87"/>
      <c r="J84" s="88"/>
      <c r="K84" s="304">
        <v>0.05</v>
      </c>
      <c r="L84" s="862">
        <f>N78*K84</f>
        <v>545.23169691689066</v>
      </c>
      <c r="M84" s="863"/>
      <c r="N84" s="51"/>
    </row>
    <row r="85" spans="1:14" ht="15.75" thickBot="1">
      <c r="B85" s="91" t="s">
        <v>974</v>
      </c>
      <c r="C85" s="92"/>
      <c r="D85" s="92"/>
      <c r="E85" s="92"/>
      <c r="F85" s="92"/>
      <c r="G85" s="92"/>
      <c r="H85" s="92"/>
      <c r="I85" s="93"/>
      <c r="J85" s="94"/>
      <c r="K85" s="305">
        <v>0.05</v>
      </c>
      <c r="L85" s="864">
        <f>N78*K85</f>
        <v>545.23169691689066</v>
      </c>
      <c r="M85" s="865"/>
      <c r="N85" s="51"/>
    </row>
    <row r="86" spans="1:14" ht="15.75" thickBot="1">
      <c r="B86" s="828" t="s">
        <v>953</v>
      </c>
      <c r="C86" s="829"/>
      <c r="D86" s="829"/>
      <c r="E86" s="829"/>
      <c r="F86" s="829"/>
      <c r="G86" s="829"/>
      <c r="H86" s="829"/>
      <c r="I86" s="829"/>
      <c r="J86" s="829"/>
      <c r="K86" s="829"/>
      <c r="L86" s="829"/>
      <c r="M86" s="830"/>
      <c r="N86" s="52">
        <f>L83+L84+L85</f>
        <v>3271.3901815013437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14176.024119839156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0" sqref="A1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312</v>
      </c>
      <c r="B36" s="841" t="str">
        <f>VLOOKUP(A36,EQUIPOS!A6:D154,3,FALSE)</f>
        <v>Retroexcavadora sobre oruga, potencia 138 HP, balde de 1,5 m3.</v>
      </c>
      <c r="C36" s="842"/>
      <c r="D36" s="842"/>
      <c r="E36" s="842"/>
      <c r="F36" s="842"/>
      <c r="G36" s="842"/>
      <c r="H36" s="843"/>
      <c r="I36" s="267"/>
      <c r="J36" s="268"/>
      <c r="K36" s="269">
        <f>VLOOKUP(A36,EQUIPOS!A6:D163,4,FALSE)</f>
        <v>224452.99809447327</v>
      </c>
      <c r="L36" s="270"/>
      <c r="M36" s="271">
        <v>66</v>
      </c>
      <c r="N36" s="272">
        <f>K36/M36</f>
        <v>3400.8030014314131</v>
      </c>
    </row>
    <row r="37" spans="1:14">
      <c r="A37" s="108" t="s">
        <v>180</v>
      </c>
      <c r="B37" s="841" t="str">
        <f>VLOOKUP(A37,EQUIPOS!A7:D154,3,FALSE)</f>
        <v>Compresor 120 HP, con martillo.</v>
      </c>
      <c r="C37" s="842"/>
      <c r="D37" s="842"/>
      <c r="E37" s="842"/>
      <c r="F37" s="842"/>
      <c r="G37" s="842"/>
      <c r="H37" s="843"/>
      <c r="I37" s="267"/>
      <c r="J37" s="268"/>
      <c r="K37" s="269">
        <f>VLOOKUP(A37,EQUIPOS!A7:D164,4,FALSE)</f>
        <v>92701.702309802655</v>
      </c>
      <c r="L37" s="270"/>
      <c r="M37" s="271">
        <v>66</v>
      </c>
      <c r="N37" s="272">
        <f>K37/M37</f>
        <v>1404.5712471182221</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N79*L42</f>
        <v>6.0915622581215141</v>
      </c>
    </row>
    <row r="43" spans="1:14" ht="15.75" thickBot="1">
      <c r="B43" s="828" t="s">
        <v>953</v>
      </c>
      <c r="C43" s="829"/>
      <c r="D43" s="829"/>
      <c r="E43" s="829"/>
      <c r="F43" s="829"/>
      <c r="G43" s="829"/>
      <c r="H43" s="829"/>
      <c r="I43" s="829"/>
      <c r="J43" s="829"/>
      <c r="K43" s="829"/>
      <c r="L43" s="829"/>
      <c r="M43" s="830"/>
      <c r="N43" s="394">
        <f>SUM(N36:N42)</f>
        <v>4811.4658108077565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6140.7060058626594</v>
      </c>
      <c r="N48" s="272">
        <f t="shared" ref="N48:N53" si="0">K48*M48</f>
        <v>1228.141201172532</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1660.4608165777624</v>
      </c>
      <c r="N49" s="272">
        <f t="shared" si="0"/>
        <v>4981.3824497332871</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12752.381660886093</v>
      </c>
      <c r="N50" s="272">
        <f t="shared" si="0"/>
        <v>3825.7144982658274</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957.20056050234598</v>
      </c>
      <c r="N51" s="272">
        <f t="shared" si="0"/>
        <v>191.44011210046921</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883.91101072713866</v>
      </c>
      <c r="N52" s="272">
        <f t="shared" si="0"/>
        <v>441.95550536356933</v>
      </c>
    </row>
    <row r="53" spans="1:14">
      <c r="B53" s="43"/>
      <c r="C53" s="281"/>
      <c r="D53" s="281"/>
      <c r="E53" s="281"/>
      <c r="F53" s="281"/>
      <c r="G53" s="281"/>
      <c r="H53" s="281"/>
      <c r="I53" s="268"/>
      <c r="J53" s="224"/>
      <c r="K53" s="282"/>
      <c r="L53" s="267"/>
      <c r="M53" s="283"/>
      <c r="N53" s="272"/>
    </row>
    <row r="54" spans="1:14" ht="15.75" thickBot="1">
      <c r="B54" s="823"/>
      <c r="C54" s="824"/>
      <c r="D54" s="824"/>
      <c r="E54" s="824"/>
      <c r="F54" s="824"/>
      <c r="G54" s="824"/>
      <c r="H54" s="824"/>
      <c r="I54" s="825"/>
      <c r="J54" s="42"/>
      <c r="K54" s="44"/>
      <c r="L54" s="826"/>
      <c r="M54" s="827"/>
      <c r="N54" s="45"/>
    </row>
    <row r="55" spans="1:14" ht="15.75" thickBot="1">
      <c r="B55" s="828" t="s">
        <v>953</v>
      </c>
      <c r="C55" s="829"/>
      <c r="D55" s="829"/>
      <c r="E55" s="829"/>
      <c r="F55" s="829"/>
      <c r="G55" s="829"/>
      <c r="H55" s="829"/>
      <c r="I55" s="829"/>
      <c r="J55" s="829"/>
      <c r="K55" s="829"/>
      <c r="L55" s="829"/>
      <c r="M55" s="830"/>
      <c r="N55" s="394">
        <f>SUM(N48:N54)</f>
        <v>10668.633766635685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953"/>
      <c r="C65" s="954"/>
      <c r="D65" s="954"/>
      <c r="E65" s="954"/>
      <c r="F65" s="954"/>
      <c r="G65" s="955"/>
      <c r="H65" s="311"/>
      <c r="I65" s="279"/>
      <c r="J65" s="286"/>
      <c r="K65" s="279"/>
      <c r="L65" s="832"/>
      <c r="M65" s="833"/>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7"/>
      <c r="M67" s="818"/>
      <c r="N67" s="127"/>
    </row>
    <row r="68" spans="1:15" ht="15.75" thickBot="1">
      <c r="B68" s="834" t="s">
        <v>953</v>
      </c>
      <c r="C68" s="835"/>
      <c r="D68" s="835"/>
      <c r="E68" s="835"/>
      <c r="F68" s="835"/>
      <c r="G68" s="835"/>
      <c r="H68" s="835"/>
      <c r="I68" s="835"/>
      <c r="J68" s="835"/>
      <c r="K68" s="835"/>
      <c r="L68" s="835"/>
      <c r="M68" s="836"/>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4" t="s">
        <v>963</v>
      </c>
      <c r="C72" s="855"/>
      <c r="D72" s="855"/>
      <c r="E72" s="855"/>
      <c r="F72" s="855"/>
      <c r="G72" s="855"/>
      <c r="H72" s="855"/>
      <c r="I72" s="73" t="s">
        <v>964</v>
      </c>
      <c r="J72" s="75" t="s">
        <v>1410</v>
      </c>
      <c r="K72" s="74" t="s">
        <v>966</v>
      </c>
      <c r="L72" s="856" t="s">
        <v>950</v>
      </c>
      <c r="M72" s="857"/>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5"/>
      <c r="C78" s="816"/>
      <c r="D78" s="816"/>
      <c r="E78" s="816"/>
      <c r="F78" s="816"/>
      <c r="G78" s="816"/>
      <c r="H78" s="816"/>
      <c r="I78" s="126"/>
      <c r="J78" s="126"/>
      <c r="K78" s="126"/>
      <c r="L78" s="916"/>
      <c r="M78" s="916"/>
      <c r="N78" s="45"/>
    </row>
    <row r="79" spans="1:15" ht="15.75" thickBot="1">
      <c r="B79" s="834" t="s">
        <v>953</v>
      </c>
      <c r="C79" s="835"/>
      <c r="D79" s="835"/>
      <c r="E79" s="835"/>
      <c r="F79" s="835"/>
      <c r="G79" s="835"/>
      <c r="H79" s="835"/>
      <c r="I79" s="835"/>
      <c r="J79" s="835"/>
      <c r="K79" s="835"/>
      <c r="L79" s="835"/>
      <c r="M79" s="836"/>
      <c r="N79" s="301">
        <f>SUM(N73:N78)</f>
        <v>304.57811290607572</v>
      </c>
    </row>
    <row r="80" spans="1:15" ht="15.75" thickBot="1">
      <c r="B80" s="33"/>
      <c r="C80" s="34"/>
      <c r="D80" s="34"/>
      <c r="E80" s="34"/>
      <c r="F80" s="34"/>
      <c r="G80" s="34"/>
      <c r="H80" s="34"/>
      <c r="I80" s="34"/>
      <c r="J80" s="34"/>
      <c r="K80" s="34"/>
      <c r="L80" s="34"/>
      <c r="M80" s="34"/>
      <c r="N80" s="35"/>
    </row>
    <row r="81" spans="1:14" ht="15.75" thickBot="1">
      <c r="B81" s="828" t="s">
        <v>967</v>
      </c>
      <c r="C81" s="829"/>
      <c r="D81" s="829"/>
      <c r="E81" s="829"/>
      <c r="F81" s="829"/>
      <c r="G81" s="829"/>
      <c r="H81" s="829"/>
      <c r="I81" s="829"/>
      <c r="J81" s="829"/>
      <c r="K81" s="829"/>
      <c r="L81" s="829"/>
      <c r="M81" s="830"/>
      <c r="N81" s="99">
        <f>N43+N55+N68+N79</f>
        <v>15784.677690349517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9" t="s">
        <v>969</v>
      </c>
      <c r="C85" s="820"/>
      <c r="D85" s="820"/>
      <c r="E85" s="820"/>
      <c r="F85" s="820"/>
      <c r="G85" s="820"/>
      <c r="H85" s="820"/>
      <c r="I85" s="314"/>
      <c r="J85" s="334"/>
      <c r="K85" s="302" t="s">
        <v>970</v>
      </c>
      <c r="L85" s="858" t="s">
        <v>971</v>
      </c>
      <c r="M85" s="859"/>
      <c r="N85" s="303"/>
    </row>
    <row r="86" spans="1:14">
      <c r="B86" s="860" t="s">
        <v>972</v>
      </c>
      <c r="C86" s="861"/>
      <c r="D86" s="861"/>
      <c r="E86" s="861"/>
      <c r="F86" s="861"/>
      <c r="G86" s="861"/>
      <c r="H86" s="861"/>
      <c r="I86" s="87"/>
      <c r="J86" s="88"/>
      <c r="K86" s="304">
        <v>0.2</v>
      </c>
      <c r="L86" s="862">
        <f>N81*K86</f>
        <v>3156.9355380699035</v>
      </c>
      <c r="M86" s="863"/>
      <c r="N86" s="51"/>
    </row>
    <row r="87" spans="1:14">
      <c r="B87" s="89" t="s">
        <v>973</v>
      </c>
      <c r="C87" s="90"/>
      <c r="D87" s="90"/>
      <c r="E87" s="90"/>
      <c r="F87" s="90"/>
      <c r="G87" s="90"/>
      <c r="H87" s="90"/>
      <c r="I87" s="87"/>
      <c r="J87" s="88"/>
      <c r="K87" s="304">
        <v>0.05</v>
      </c>
      <c r="L87" s="862">
        <f>N81*K87</f>
        <v>789.23388451747587</v>
      </c>
      <c r="M87" s="863"/>
      <c r="N87" s="51"/>
    </row>
    <row r="88" spans="1:14" ht="15.75" thickBot="1">
      <c r="B88" s="91" t="s">
        <v>974</v>
      </c>
      <c r="C88" s="92"/>
      <c r="D88" s="92"/>
      <c r="E88" s="92"/>
      <c r="F88" s="92"/>
      <c r="G88" s="92"/>
      <c r="H88" s="92"/>
      <c r="I88" s="93"/>
      <c r="J88" s="94"/>
      <c r="K88" s="305">
        <v>0.05</v>
      </c>
      <c r="L88" s="864">
        <f>N81*K88</f>
        <v>789.23388451747587</v>
      </c>
      <c r="M88" s="865"/>
      <c r="N88" s="51"/>
    </row>
    <row r="89" spans="1:14" ht="15.75" thickBot="1">
      <c r="B89" s="828" t="s">
        <v>953</v>
      </c>
      <c r="C89" s="829"/>
      <c r="D89" s="829"/>
      <c r="E89" s="829"/>
      <c r="F89" s="829"/>
      <c r="G89" s="829"/>
      <c r="H89" s="829"/>
      <c r="I89" s="829"/>
      <c r="J89" s="829"/>
      <c r="K89" s="829"/>
      <c r="L89" s="829"/>
      <c r="M89" s="830"/>
      <c r="N89" s="52">
        <f>L86+L87+L88</f>
        <v>4735.4033071048552</v>
      </c>
    </row>
    <row r="90" spans="1:14" ht="15.75" thickBot="1">
      <c r="B90" s="33"/>
      <c r="C90" s="34"/>
      <c r="D90" s="34"/>
      <c r="E90" s="34"/>
      <c r="F90" s="34"/>
      <c r="G90" s="34"/>
      <c r="H90" s="34"/>
      <c r="I90" s="34"/>
      <c r="J90" s="34"/>
      <c r="K90" s="34"/>
      <c r="L90" s="34"/>
      <c r="M90" s="34"/>
      <c r="N90" s="35"/>
    </row>
    <row r="91" spans="1:14" ht="15.75" thickBot="1">
      <c r="A91" t="s">
        <v>2016</v>
      </c>
      <c r="B91" s="828" t="s">
        <v>975</v>
      </c>
      <c r="C91" s="829"/>
      <c r="D91" s="829"/>
      <c r="E91" s="829"/>
      <c r="F91" s="829"/>
      <c r="G91" s="829"/>
      <c r="H91" s="829"/>
      <c r="I91" s="829"/>
      <c r="J91" s="829"/>
      <c r="K91" s="829"/>
      <c r="L91" s="829"/>
      <c r="M91" s="830"/>
      <c r="N91" s="188">
        <f>N81+N89</f>
        <v>20520.080997454374</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6" t="s">
        <v>2218</v>
      </c>
      <c r="C108" s="867"/>
      <c r="D108" s="867"/>
      <c r="E108" s="867"/>
      <c r="F108" s="867"/>
      <c r="G108" s="867"/>
      <c r="H108" s="867"/>
      <c r="I108" s="867"/>
      <c r="J108" s="867"/>
      <c r="K108" s="867"/>
      <c r="L108" s="867"/>
      <c r="M108" s="867"/>
      <c r="N108" s="868"/>
    </row>
    <row r="109" spans="2:14" ht="15" customHeight="1">
      <c r="B109" s="866"/>
      <c r="C109" s="867"/>
      <c r="D109" s="867"/>
      <c r="E109" s="867"/>
      <c r="F109" s="867"/>
      <c r="G109" s="867"/>
      <c r="H109" s="867"/>
      <c r="I109" s="867"/>
      <c r="J109" s="867"/>
      <c r="K109" s="867"/>
      <c r="L109" s="867"/>
      <c r="M109" s="867"/>
      <c r="N109" s="868"/>
    </row>
    <row r="110" spans="2:14" ht="32.25" customHeight="1">
      <c r="B110" s="869" t="s">
        <v>2219</v>
      </c>
      <c r="C110" s="870"/>
      <c r="D110" s="870"/>
      <c r="E110" s="870"/>
      <c r="F110" s="870"/>
      <c r="G110" s="870"/>
      <c r="H110" s="870"/>
      <c r="I110" s="870"/>
      <c r="J110" s="870"/>
      <c r="K110" s="870"/>
      <c r="L110" s="870"/>
      <c r="M110" s="870"/>
      <c r="N110" s="871"/>
    </row>
    <row r="111" spans="2:14">
      <c r="B111" s="869"/>
      <c r="C111" s="870"/>
      <c r="D111" s="870"/>
      <c r="E111" s="870"/>
      <c r="F111" s="870"/>
      <c r="G111" s="870"/>
      <c r="H111" s="870"/>
      <c r="I111" s="870"/>
      <c r="J111" s="870"/>
      <c r="K111" s="870"/>
      <c r="L111" s="870"/>
      <c r="M111" s="870"/>
      <c r="N111" s="871"/>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5"/>
      <c r="K121" s="805"/>
      <c r="L121" s="805"/>
      <c r="M121" s="805"/>
      <c r="N121" s="806"/>
    </row>
    <row r="122" spans="2:14" ht="15.75" thickBot="1">
      <c r="B122" s="261" t="s">
        <v>2221</v>
      </c>
      <c r="C122" s="393"/>
      <c r="D122" s="393"/>
      <c r="E122" s="57"/>
      <c r="F122" s="57"/>
      <c r="G122" s="57"/>
      <c r="H122" s="57"/>
      <c r="I122" s="57"/>
      <c r="J122" s="807"/>
      <c r="K122" s="807"/>
      <c r="L122" s="807"/>
      <c r="M122" s="807"/>
      <c r="N122" s="808"/>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312</v>
      </c>
      <c r="B36" s="841" t="str">
        <f>VLOOKUP(A36,EQUIPOS!A6:D154,3,FALSE)</f>
        <v>Retroexcavadora sobre oruga, potencia 138 HP, balde de 1,5 m3.</v>
      </c>
      <c r="C36" s="842"/>
      <c r="D36" s="842"/>
      <c r="E36" s="842"/>
      <c r="F36" s="842"/>
      <c r="G36" s="842"/>
      <c r="H36" s="843"/>
      <c r="I36" s="267"/>
      <c r="J36" s="268"/>
      <c r="K36" s="269">
        <f>VLOOKUP(A36,EQUIPOS!A6:D163,4,FALSE)</f>
        <v>224452.99809447327</v>
      </c>
      <c r="L36" s="270"/>
      <c r="M36" s="271">
        <v>66</v>
      </c>
      <c r="N36" s="272">
        <f>K36/M36</f>
        <v>3400.8030014314131</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1.0252083333333333</v>
      </c>
    </row>
    <row r="43" spans="1:14" ht="15.75" thickBot="1">
      <c r="B43" s="828" t="s">
        <v>953</v>
      </c>
      <c r="C43" s="829"/>
      <c r="D43" s="829"/>
      <c r="E43" s="829"/>
      <c r="F43" s="829"/>
      <c r="G43" s="829"/>
      <c r="H43" s="829"/>
      <c r="I43" s="829"/>
      <c r="J43" s="829"/>
      <c r="K43" s="829"/>
      <c r="L43" s="829"/>
      <c r="M43" s="830"/>
      <c r="N43" s="394">
        <f>SUM(N36:N42)</f>
        <v>3401.8282097647466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102.52083333333333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3504.3490430980801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700.86980861961604</v>
      </c>
      <c r="M83" s="863"/>
      <c r="N83" s="51"/>
    </row>
    <row r="84" spans="1:14">
      <c r="B84" s="89" t="s">
        <v>973</v>
      </c>
      <c r="C84" s="90"/>
      <c r="D84" s="90"/>
      <c r="E84" s="90"/>
      <c r="F84" s="90"/>
      <c r="G84" s="90"/>
      <c r="H84" s="90"/>
      <c r="I84" s="87"/>
      <c r="J84" s="88"/>
      <c r="K84" s="304">
        <v>0.05</v>
      </c>
      <c r="L84" s="862">
        <f>N78*K84</f>
        <v>175.21745215490401</v>
      </c>
      <c r="M84" s="863"/>
      <c r="N84" s="51"/>
    </row>
    <row r="85" spans="1:14" ht="15.75" thickBot="1">
      <c r="B85" s="91" t="s">
        <v>974</v>
      </c>
      <c r="C85" s="92"/>
      <c r="D85" s="92"/>
      <c r="E85" s="92"/>
      <c r="F85" s="92"/>
      <c r="G85" s="92"/>
      <c r="H85" s="92"/>
      <c r="I85" s="93"/>
      <c r="J85" s="94"/>
      <c r="K85" s="305">
        <v>0.05</v>
      </c>
      <c r="L85" s="864">
        <f>N78*K85</f>
        <v>175.21745215490401</v>
      </c>
      <c r="M85" s="865"/>
      <c r="N85" s="51"/>
    </row>
    <row r="86" spans="1:14" ht="15.75" thickBot="1">
      <c r="B86" s="828" t="s">
        <v>953</v>
      </c>
      <c r="C86" s="829"/>
      <c r="D86" s="829"/>
      <c r="E86" s="829"/>
      <c r="F86" s="829"/>
      <c r="G86" s="829"/>
      <c r="H86" s="829"/>
      <c r="I86" s="829"/>
      <c r="J86" s="829"/>
      <c r="K86" s="829"/>
      <c r="L86" s="829"/>
      <c r="M86" s="830"/>
      <c r="N86" s="52">
        <f>L83+L84+L85</f>
        <v>1051.3047129294241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4555.6537560275046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148</v>
      </c>
      <c r="B36" s="841" t="str">
        <f>VLOOKUP(A36,EQUIPOS!A6:D154,3,FALSE)</f>
        <v>Cargador : Potencia en el volante 110 hp, Clasificación de RPM del motor 2300.</v>
      </c>
      <c r="C36" s="842"/>
      <c r="D36" s="842"/>
      <c r="E36" s="842"/>
      <c r="F36" s="842"/>
      <c r="G36" s="842"/>
      <c r="H36" s="843"/>
      <c r="I36" s="267"/>
      <c r="J36" s="268"/>
      <c r="K36" s="269">
        <f>VLOOKUP(A36,EQUIPOS!A6:D163,4,FALSE)</f>
        <v>175683.21719259038</v>
      </c>
      <c r="L36" s="270"/>
      <c r="M36" s="271">
        <v>66</v>
      </c>
      <c r="N36" s="272">
        <f>K36/M36</f>
        <v>2661.8669271604604</v>
      </c>
    </row>
    <row r="37" spans="1:14">
      <c r="A37" s="108" t="s">
        <v>129</v>
      </c>
      <c r="B37" s="841" t="str">
        <f>VLOOKUP(A37,EQUIPOS!A7:D154,3,FALSE)</f>
        <v xml:space="preserve">Buldozer, Potencia al volante de 140 HP, motor de 2200 RPM, longitud de hoja 4,80m. </v>
      </c>
      <c r="C37" s="842"/>
      <c r="D37" s="842"/>
      <c r="E37" s="842"/>
      <c r="F37" s="842"/>
      <c r="G37" s="842"/>
      <c r="H37" s="843"/>
      <c r="I37" s="267"/>
      <c r="J37" s="268"/>
      <c r="K37" s="269">
        <f>VLOOKUP(A37,EQUIPOS!A7:D164,4,FALSE)</f>
        <v>163472.20085654236</v>
      </c>
      <c r="L37" s="270"/>
      <c r="M37" s="271">
        <v>100</v>
      </c>
      <c r="N37" s="272">
        <f>K37/M37</f>
        <v>1634.7220085654235</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2.0504166666666666</v>
      </c>
    </row>
    <row r="43" spans="1:14" ht="15.75" thickBot="1">
      <c r="B43" s="828" t="s">
        <v>953</v>
      </c>
      <c r="C43" s="829"/>
      <c r="D43" s="829"/>
      <c r="E43" s="829"/>
      <c r="F43" s="829"/>
      <c r="G43" s="829"/>
      <c r="H43" s="829"/>
      <c r="I43" s="829"/>
      <c r="J43" s="829"/>
      <c r="K43" s="829"/>
      <c r="L43" s="829"/>
      <c r="M43" s="830"/>
      <c r="N43" s="394">
        <f>SUM(N36:N42)</f>
        <v>4298.6393523925508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4376.1669303426233</v>
      </c>
      <c r="N48" s="272">
        <f>K48*M48</f>
        <v>4376.1669303426233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4376.1669303426233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205.04166666666666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8879.8479494018411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1775.9695898803684</v>
      </c>
      <c r="M83" s="863"/>
      <c r="N83" s="51"/>
    </row>
    <row r="84" spans="1:14">
      <c r="B84" s="89" t="s">
        <v>973</v>
      </c>
      <c r="C84" s="90"/>
      <c r="D84" s="90"/>
      <c r="E84" s="90"/>
      <c r="F84" s="90"/>
      <c r="G84" s="90"/>
      <c r="H84" s="90"/>
      <c r="I84" s="87"/>
      <c r="J84" s="88"/>
      <c r="K84" s="304">
        <v>0.05</v>
      </c>
      <c r="L84" s="862">
        <f>N78*K84</f>
        <v>443.9923974700921</v>
      </c>
      <c r="M84" s="863"/>
      <c r="N84" s="51"/>
    </row>
    <row r="85" spans="1:14" ht="15.75" thickBot="1">
      <c r="B85" s="91" t="s">
        <v>974</v>
      </c>
      <c r="C85" s="92"/>
      <c r="D85" s="92"/>
      <c r="E85" s="92"/>
      <c r="F85" s="92"/>
      <c r="G85" s="92"/>
      <c r="H85" s="92"/>
      <c r="I85" s="93"/>
      <c r="J85" s="94"/>
      <c r="K85" s="305">
        <v>0.05</v>
      </c>
      <c r="L85" s="864">
        <f>N78*K85</f>
        <v>443.9923974700921</v>
      </c>
      <c r="M85" s="865"/>
      <c r="N85" s="51"/>
    </row>
    <row r="86" spans="1:14" ht="15.75" thickBot="1">
      <c r="B86" s="828" t="s">
        <v>953</v>
      </c>
      <c r="C86" s="829"/>
      <c r="D86" s="829"/>
      <c r="E86" s="829"/>
      <c r="F86" s="829"/>
      <c r="G86" s="829"/>
      <c r="H86" s="829"/>
      <c r="I86" s="829"/>
      <c r="J86" s="829"/>
      <c r="K86" s="829"/>
      <c r="L86" s="829"/>
      <c r="M86" s="830"/>
      <c r="N86" s="52">
        <f>L83+L84+L85</f>
        <v>2663.9543848205531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11543.802334222393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129</v>
      </c>
      <c r="B36" s="841" t="str">
        <f>VLOOKUP(A36,EQUIPOS!A6:D154,3,FALSE)</f>
        <v xml:space="preserve">Buldozer, Potencia al volante de 140 HP, motor de 2200 RPM, longitud de hoja 4,80m. </v>
      </c>
      <c r="C36" s="842"/>
      <c r="D36" s="842"/>
      <c r="E36" s="842"/>
      <c r="F36" s="842"/>
      <c r="G36" s="842"/>
      <c r="H36" s="843"/>
      <c r="I36" s="267"/>
      <c r="J36" s="268"/>
      <c r="K36" s="269">
        <f>VLOOKUP(A36,EQUIPOS!A6:D163,4,FALSE)</f>
        <v>163472.20085654236</v>
      </c>
      <c r="L36" s="464"/>
      <c r="M36" s="283">
        <v>50</v>
      </c>
      <c r="N36" s="272">
        <f>K36/M36</f>
        <v>3269.444017130847</v>
      </c>
    </row>
    <row r="37" spans="1:14">
      <c r="A37" s="108" t="s">
        <v>152</v>
      </c>
      <c r="B37" s="841" t="str">
        <f>VLOOKUP(A37,EQUIPOS!A7:D154,3,FALSE)</f>
        <v xml:space="preserve">Carrotanque de agua(1000 Galones) </v>
      </c>
      <c r="C37" s="842"/>
      <c r="D37" s="842"/>
      <c r="E37" s="842"/>
      <c r="F37" s="842"/>
      <c r="G37" s="842"/>
      <c r="H37" s="843"/>
      <c r="I37" s="267"/>
      <c r="J37" s="268"/>
      <c r="K37" s="269">
        <f>VLOOKUP(A37,EQUIPOS!A7:D164,4,FALSE)</f>
        <v>74689.258444288513</v>
      </c>
      <c r="L37" s="464"/>
      <c r="M37" s="283">
        <v>50</v>
      </c>
      <c r="N37" s="272">
        <f>K37/M37</f>
        <v>1493.7851688857702</v>
      </c>
    </row>
    <row r="38" spans="1:14">
      <c r="A38" s="205" t="s">
        <v>269</v>
      </c>
      <c r="B38" s="841" t="str">
        <f>VLOOKUP(A38,EQUIPOS!A8:D154,3,FALSE)</f>
        <v>Motoniveladora  potencia 215 HP, ancho de cuchilla 4,27 m, peso 18 ton.</v>
      </c>
      <c r="C38" s="842"/>
      <c r="D38" s="842"/>
      <c r="E38" s="842"/>
      <c r="F38" s="842"/>
      <c r="G38" s="842"/>
      <c r="H38" s="843"/>
      <c r="I38" s="267"/>
      <c r="J38" s="268"/>
      <c r="K38" s="269">
        <f>VLOOKUP(A38,EQUIPOS!A8:D165,4,FALSE)</f>
        <v>205229.17261240419</v>
      </c>
      <c r="L38" s="464"/>
      <c r="M38" s="283">
        <v>50</v>
      </c>
      <c r="N38" s="272">
        <f>K38/M38</f>
        <v>4104.5834522480836</v>
      </c>
    </row>
    <row r="39" spans="1:14">
      <c r="A39" s="205" t="s">
        <v>365</v>
      </c>
      <c r="B39" s="841" t="str">
        <f>VLOOKUP(A39,EQUIPOS!A9:D154,3,FALSE)</f>
        <v xml:space="preserve">Vibrocompatador, potencia 153 HP, peso 10 Ton. </v>
      </c>
      <c r="C39" s="842"/>
      <c r="D39" s="842"/>
      <c r="E39" s="842"/>
      <c r="F39" s="842"/>
      <c r="G39" s="842"/>
      <c r="H39" s="843"/>
      <c r="I39" s="844"/>
      <c r="J39" s="825"/>
      <c r="K39" s="269">
        <f>VLOOKUP(A39,EQUIPOS!A9:D166,4,FALSE)</f>
        <v>133777.42098636844</v>
      </c>
      <c r="L39" s="956">
        <v>50</v>
      </c>
      <c r="M39" s="957"/>
      <c r="N39" s="272">
        <f>K39/L39</f>
        <v>2675.5484197273686</v>
      </c>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11543.36105799207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402.04310903601993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11945.404167028089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2389.0808334056178</v>
      </c>
      <c r="M83" s="863"/>
      <c r="N83" s="51"/>
    </row>
    <row r="84" spans="1:14">
      <c r="B84" s="89" t="s">
        <v>973</v>
      </c>
      <c r="C84" s="90"/>
      <c r="D84" s="90"/>
      <c r="E84" s="90"/>
      <c r="F84" s="90"/>
      <c r="G84" s="90"/>
      <c r="H84" s="90"/>
      <c r="I84" s="87"/>
      <c r="J84" s="88"/>
      <c r="K84" s="304">
        <v>0.05</v>
      </c>
      <c r="L84" s="862">
        <f>N78*K84</f>
        <v>597.27020835140445</v>
      </c>
      <c r="M84" s="863"/>
      <c r="N84" s="51"/>
    </row>
    <row r="85" spans="1:14" ht="15.75" thickBot="1">
      <c r="B85" s="91" t="s">
        <v>974</v>
      </c>
      <c r="C85" s="92"/>
      <c r="D85" s="92"/>
      <c r="E85" s="92"/>
      <c r="F85" s="92"/>
      <c r="G85" s="92"/>
      <c r="H85" s="92"/>
      <c r="I85" s="93"/>
      <c r="J85" s="94"/>
      <c r="K85" s="305">
        <v>0.05</v>
      </c>
      <c r="L85" s="864">
        <f>N78*K85</f>
        <v>597.27020835140445</v>
      </c>
      <c r="M85" s="865"/>
      <c r="N85" s="51"/>
    </row>
    <row r="86" spans="1:14" ht="15.75" thickBot="1">
      <c r="B86" s="828" t="s">
        <v>953</v>
      </c>
      <c r="C86" s="829"/>
      <c r="D86" s="829"/>
      <c r="E86" s="829"/>
      <c r="F86" s="829"/>
      <c r="G86" s="829"/>
      <c r="H86" s="829"/>
      <c r="I86" s="829"/>
      <c r="J86" s="829"/>
      <c r="K86" s="829"/>
      <c r="L86" s="829"/>
      <c r="M86" s="830"/>
      <c r="N86" s="52">
        <f>L83+L84+L85</f>
        <v>3583.6212501084269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15529.025417136516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129</v>
      </c>
      <c r="B36" s="841" t="str">
        <f>VLOOKUP(A36,EQUIPOS!A6:D154,3,FALSE)</f>
        <v xml:space="preserve">Buldozer, Potencia al volante de 140 HP, motor de 2200 RPM, longitud de hoja 4,80m. </v>
      </c>
      <c r="C36" s="842"/>
      <c r="D36" s="842"/>
      <c r="E36" s="842"/>
      <c r="F36" s="842"/>
      <c r="G36" s="842"/>
      <c r="H36" s="843"/>
      <c r="I36" s="267"/>
      <c r="J36" s="268"/>
      <c r="K36" s="269">
        <f>VLOOKUP(A36,EQUIPOS!A6:D163,4,FALSE)</f>
        <v>163472.20085654236</v>
      </c>
      <c r="L36" s="270"/>
      <c r="M36" s="271">
        <v>40</v>
      </c>
      <c r="N36" s="272">
        <f>K36/M36</f>
        <v>4086.8050214135592</v>
      </c>
    </row>
    <row r="37" spans="1:14">
      <c r="A37" s="113" t="s">
        <v>365</v>
      </c>
      <c r="B37" s="841" t="str">
        <f>VLOOKUP(A37,EQUIPOS!A7:D154,3,FALSE)</f>
        <v xml:space="preserve">Vibrocompatador, potencia 153 HP, peso 10 Ton. </v>
      </c>
      <c r="C37" s="842"/>
      <c r="D37" s="842"/>
      <c r="E37" s="842"/>
      <c r="F37" s="842"/>
      <c r="G37" s="842"/>
      <c r="H37" s="843"/>
      <c r="I37" s="267"/>
      <c r="J37" s="268"/>
      <c r="K37" s="269">
        <f>VLOOKUP(A37,EQUIPOS!A7:D164,4,FALSE)</f>
        <v>133777.42098636844</v>
      </c>
      <c r="L37" s="270"/>
      <c r="M37" s="271">
        <v>40</v>
      </c>
      <c r="N37" s="272">
        <f>K37/M37</f>
        <v>3344.4355246592108</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7431.2405460727696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502.55388629502494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7933.7944323677948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1586.758886473559</v>
      </c>
      <c r="M83" s="863"/>
      <c r="N83" s="51"/>
    </row>
    <row r="84" spans="1:14">
      <c r="B84" s="89" t="s">
        <v>973</v>
      </c>
      <c r="C84" s="90"/>
      <c r="D84" s="90"/>
      <c r="E84" s="90"/>
      <c r="F84" s="90"/>
      <c r="G84" s="90"/>
      <c r="H84" s="90"/>
      <c r="I84" s="87"/>
      <c r="J84" s="88"/>
      <c r="K84" s="304">
        <v>0.05</v>
      </c>
      <c r="L84" s="862">
        <f>N78*K84</f>
        <v>396.68972161838974</v>
      </c>
      <c r="M84" s="863"/>
      <c r="N84" s="51"/>
    </row>
    <row r="85" spans="1:14" ht="15.75" thickBot="1">
      <c r="B85" s="91" t="s">
        <v>974</v>
      </c>
      <c r="C85" s="92"/>
      <c r="D85" s="92"/>
      <c r="E85" s="92"/>
      <c r="F85" s="92"/>
      <c r="G85" s="92"/>
      <c r="H85" s="92"/>
      <c r="I85" s="93"/>
      <c r="J85" s="94"/>
      <c r="K85" s="305">
        <v>0.05</v>
      </c>
      <c r="L85" s="864">
        <f>N78*K85</f>
        <v>396.68972161838974</v>
      </c>
      <c r="M85" s="865"/>
      <c r="N85" s="51"/>
    </row>
    <row r="86" spans="1:14" ht="15.75" thickBot="1">
      <c r="B86" s="828" t="s">
        <v>953</v>
      </c>
      <c r="C86" s="829"/>
      <c r="D86" s="829"/>
      <c r="E86" s="829"/>
      <c r="F86" s="829"/>
      <c r="G86" s="829"/>
      <c r="H86" s="829"/>
      <c r="I86" s="829"/>
      <c r="J86" s="829"/>
      <c r="K86" s="829"/>
      <c r="L86" s="829"/>
      <c r="M86" s="830"/>
      <c r="N86" s="52">
        <f>L83+L84+L85</f>
        <v>2380.1383297103384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10313.932762078133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129</v>
      </c>
      <c r="B36" s="841" t="str">
        <f>VLOOKUP(A36,EQUIPOS!A6:D154,3,FALSE)</f>
        <v xml:space="preserve">Buldozer, Potencia al volante de 140 HP, motor de 2200 RPM, longitud de hoja 4,80m. </v>
      </c>
      <c r="C36" s="842"/>
      <c r="D36" s="842"/>
      <c r="E36" s="842"/>
      <c r="F36" s="842"/>
      <c r="G36" s="842"/>
      <c r="H36" s="843"/>
      <c r="I36" s="267"/>
      <c r="J36" s="268"/>
      <c r="K36" s="269">
        <f>VLOOKUP(A36,EQUIPOS!A6:D163,4,FALSE)</f>
        <v>163472.20085654236</v>
      </c>
      <c r="L36" s="270"/>
      <c r="M36" s="271">
        <v>40</v>
      </c>
      <c r="N36" s="272">
        <f>K36/M36</f>
        <v>4086.8050214135592</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4086.8050214135592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502.55388629502494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4589.3589077085844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917.87178154171693</v>
      </c>
      <c r="M83" s="863"/>
      <c r="N83" s="51"/>
    </row>
    <row r="84" spans="1:14">
      <c r="B84" s="89" t="s">
        <v>973</v>
      </c>
      <c r="C84" s="90"/>
      <c r="D84" s="90"/>
      <c r="E84" s="90"/>
      <c r="F84" s="90"/>
      <c r="G84" s="90"/>
      <c r="H84" s="90"/>
      <c r="I84" s="87"/>
      <c r="J84" s="88"/>
      <c r="K84" s="304">
        <v>0.05</v>
      </c>
      <c r="L84" s="862">
        <f>N78*K84</f>
        <v>229.46794538542923</v>
      </c>
      <c r="M84" s="863"/>
      <c r="N84" s="51"/>
    </row>
    <row r="85" spans="1:14" ht="15.75" thickBot="1">
      <c r="B85" s="91" t="s">
        <v>974</v>
      </c>
      <c r="C85" s="92"/>
      <c r="D85" s="92"/>
      <c r="E85" s="92"/>
      <c r="F85" s="92"/>
      <c r="G85" s="92"/>
      <c r="H85" s="92"/>
      <c r="I85" s="93"/>
      <c r="J85" s="94"/>
      <c r="K85" s="305">
        <v>0.05</v>
      </c>
      <c r="L85" s="864">
        <f>N78*K85</f>
        <v>229.46794538542923</v>
      </c>
      <c r="M85" s="865"/>
      <c r="N85" s="51"/>
    </row>
    <row r="86" spans="1:14" ht="15.75" thickBot="1">
      <c r="B86" s="828" t="s">
        <v>953</v>
      </c>
      <c r="C86" s="829"/>
      <c r="D86" s="829"/>
      <c r="E86" s="829"/>
      <c r="F86" s="829"/>
      <c r="G86" s="829"/>
      <c r="H86" s="829"/>
      <c r="I86" s="829"/>
      <c r="J86" s="829"/>
      <c r="K86" s="829"/>
      <c r="L86" s="829"/>
      <c r="M86" s="830"/>
      <c r="N86" s="52">
        <f>L83+L84+L85</f>
        <v>1376.8076723125753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5966.1665800211595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2.1494824361440799</v>
      </c>
    </row>
    <row r="43" spans="1:14" ht="15.75" thickBot="1">
      <c r="B43" s="828" t="s">
        <v>953</v>
      </c>
      <c r="C43" s="829"/>
      <c r="D43" s="829"/>
      <c r="E43" s="829"/>
      <c r="F43" s="829"/>
      <c r="G43" s="829"/>
      <c r="H43" s="829"/>
      <c r="I43" s="829"/>
      <c r="J43" s="829"/>
      <c r="K43" s="829"/>
      <c r="L43" s="829"/>
      <c r="M43" s="830"/>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6139.9961797147134</v>
      </c>
      <c r="N48" s="272">
        <f>K48*M48</f>
        <v>7981.9950336291276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7981.9950336291276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47"/>
      <c r="D59" s="47"/>
      <c r="E59" s="47"/>
      <c r="F59" s="47"/>
      <c r="G59" s="47"/>
      <c r="H59" s="288"/>
      <c r="I59" s="279"/>
      <c r="J59" s="279"/>
      <c r="K59" s="279"/>
      <c r="L59" s="832"/>
      <c r="M59" s="833"/>
      <c r="N59" s="291"/>
    </row>
    <row r="60" spans="1:14" ht="24.75" customHeight="1">
      <c r="B60" s="46"/>
      <c r="C60" s="317"/>
      <c r="D60" s="317"/>
      <c r="E60" s="317"/>
      <c r="F60" s="317"/>
      <c r="G60" s="317"/>
      <c r="H60" s="311"/>
      <c r="I60" s="399"/>
      <c r="J60" s="286"/>
      <c r="K60" s="279"/>
      <c r="L60" s="832"/>
      <c r="M60" s="833"/>
      <c r="N60" s="287"/>
    </row>
    <row r="61" spans="1:14">
      <c r="B61" s="46"/>
      <c r="C61" s="47"/>
      <c r="D61" s="47"/>
      <c r="E61" s="47"/>
      <c r="F61" s="47"/>
      <c r="G61" s="317"/>
      <c r="H61" s="311"/>
      <c r="I61" s="399"/>
      <c r="J61" s="286"/>
      <c r="K61" s="279"/>
      <c r="L61" s="832"/>
      <c r="M61" s="833"/>
      <c r="N61" s="291"/>
    </row>
    <row r="62" spans="1:14">
      <c r="B62" s="46"/>
      <c r="C62" s="47"/>
      <c r="D62" s="47"/>
      <c r="E62" s="47"/>
      <c r="F62" s="47"/>
      <c r="G62" s="47"/>
      <c r="H62" s="288"/>
      <c r="I62" s="279"/>
      <c r="J62" s="279"/>
      <c r="K62" s="279"/>
      <c r="L62" s="832"/>
      <c r="M62" s="833"/>
      <c r="N62" s="291"/>
    </row>
    <row r="63" spans="1:14">
      <c r="B63" s="46"/>
      <c r="C63" s="47"/>
      <c r="D63" s="47"/>
      <c r="E63" s="47"/>
      <c r="F63" s="47"/>
      <c r="G63" s="47"/>
      <c r="H63" s="288"/>
      <c r="I63" s="279"/>
      <c r="J63" s="279"/>
      <c r="K63" s="279"/>
      <c r="L63" s="832"/>
      <c r="M63" s="833"/>
      <c r="N63" s="291"/>
    </row>
    <row r="64" spans="1:14" ht="15.75" thickBot="1">
      <c r="B64" s="465"/>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214.948243614408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8199.0927596796791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1639.8185519359358</v>
      </c>
      <c r="M83" s="863"/>
      <c r="N83" s="51"/>
    </row>
    <row r="84" spans="1:14">
      <c r="B84" s="89" t="s">
        <v>973</v>
      </c>
      <c r="C84" s="90"/>
      <c r="D84" s="90"/>
      <c r="E84" s="90"/>
      <c r="F84" s="90"/>
      <c r="G84" s="90"/>
      <c r="H84" s="90"/>
      <c r="I84" s="87"/>
      <c r="J84" s="88"/>
      <c r="K84" s="304">
        <v>0.05</v>
      </c>
      <c r="L84" s="862">
        <f>N78*K84</f>
        <v>409.95463798398396</v>
      </c>
      <c r="M84" s="863"/>
      <c r="N84" s="51"/>
    </row>
    <row r="85" spans="1:14" ht="15.75" thickBot="1">
      <c r="B85" s="91" t="s">
        <v>974</v>
      </c>
      <c r="C85" s="92"/>
      <c r="D85" s="92"/>
      <c r="E85" s="92"/>
      <c r="F85" s="92"/>
      <c r="G85" s="92"/>
      <c r="H85" s="92"/>
      <c r="I85" s="93"/>
      <c r="J85" s="94"/>
      <c r="K85" s="305">
        <v>0.05</v>
      </c>
      <c r="L85" s="864">
        <f>N78*K85</f>
        <v>409.95463798398396</v>
      </c>
      <c r="M85" s="865"/>
      <c r="N85" s="51"/>
    </row>
    <row r="86" spans="1:14" ht="15.75" thickBot="1">
      <c r="B86" s="828" t="s">
        <v>953</v>
      </c>
      <c r="C86" s="829"/>
      <c r="D86" s="829"/>
      <c r="E86" s="829"/>
      <c r="F86" s="829"/>
      <c r="G86" s="829"/>
      <c r="H86" s="829"/>
      <c r="I86" s="829"/>
      <c r="J86" s="829"/>
      <c r="K86" s="829"/>
      <c r="L86" s="829"/>
      <c r="M86" s="830"/>
      <c r="N86" s="52">
        <f>L83+L84+L85</f>
        <v>2459.7278279039037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10658.820587583583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2.1494824361440799</v>
      </c>
    </row>
    <row r="43" spans="1:14" ht="15.75" thickBot="1">
      <c r="B43" s="828" t="s">
        <v>953</v>
      </c>
      <c r="C43" s="829"/>
      <c r="D43" s="829"/>
      <c r="E43" s="829"/>
      <c r="F43" s="829"/>
      <c r="G43" s="829"/>
      <c r="H43" s="829"/>
      <c r="I43" s="829"/>
      <c r="J43" s="829"/>
      <c r="K43" s="829"/>
      <c r="L43" s="829"/>
      <c r="M43" s="830"/>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10523.172643268281</v>
      </c>
      <c r="N48" s="272">
        <f>K48*M48</f>
        <v>12627.807171921937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12627.807171921937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47"/>
      <c r="D59" s="47"/>
      <c r="E59" s="47"/>
      <c r="F59" s="47"/>
      <c r="G59" s="47"/>
      <c r="H59" s="288"/>
      <c r="I59" s="279"/>
      <c r="J59" s="279"/>
      <c r="K59" s="279"/>
      <c r="L59" s="832"/>
      <c r="M59" s="833"/>
      <c r="N59" s="291"/>
    </row>
    <row r="60" spans="1:14" ht="24.75" customHeight="1">
      <c r="B60" s="46"/>
      <c r="C60" s="317"/>
      <c r="D60" s="317"/>
      <c r="E60" s="317"/>
      <c r="F60" s="317"/>
      <c r="G60" s="317"/>
      <c r="H60" s="311"/>
      <c r="I60" s="399"/>
      <c r="J60" s="286"/>
      <c r="K60" s="279"/>
      <c r="L60" s="832"/>
      <c r="M60" s="833"/>
      <c r="N60" s="287"/>
    </row>
    <row r="61" spans="1:14">
      <c r="B61" s="46"/>
      <c r="C61" s="47"/>
      <c r="D61" s="47"/>
      <c r="E61" s="47"/>
      <c r="F61" s="47"/>
      <c r="G61" s="317"/>
      <c r="H61" s="311"/>
      <c r="I61" s="399"/>
      <c r="J61" s="286"/>
      <c r="K61" s="279"/>
      <c r="L61" s="832"/>
      <c r="M61" s="833"/>
      <c r="N61" s="291"/>
    </row>
    <row r="62" spans="1:14">
      <c r="B62" s="46"/>
      <c r="C62" s="47"/>
      <c r="D62" s="47"/>
      <c r="E62" s="47"/>
      <c r="F62" s="47"/>
      <c r="G62" s="47"/>
      <c r="H62" s="288"/>
      <c r="I62" s="279"/>
      <c r="J62" s="279"/>
      <c r="K62" s="279"/>
      <c r="L62" s="832"/>
      <c r="M62" s="833"/>
      <c r="N62" s="291"/>
    </row>
    <row r="63" spans="1:14">
      <c r="B63" s="46"/>
      <c r="C63" s="47"/>
      <c r="D63" s="47"/>
      <c r="E63" s="47"/>
      <c r="F63" s="47"/>
      <c r="G63" s="47"/>
      <c r="H63" s="288"/>
      <c r="I63" s="279"/>
      <c r="J63" s="279"/>
      <c r="K63" s="279"/>
      <c r="L63" s="832"/>
      <c r="M63" s="833"/>
      <c r="N63" s="291"/>
    </row>
    <row r="64" spans="1:14" ht="15.75" thickBot="1">
      <c r="B64" s="465"/>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214.948243614408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12844.904897972488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2568.980979594498</v>
      </c>
      <c r="M83" s="863"/>
      <c r="N83" s="51"/>
    </row>
    <row r="84" spans="1:14">
      <c r="B84" s="89" t="s">
        <v>973</v>
      </c>
      <c r="C84" s="90"/>
      <c r="D84" s="90"/>
      <c r="E84" s="90"/>
      <c r="F84" s="90"/>
      <c r="G84" s="90"/>
      <c r="H84" s="90"/>
      <c r="I84" s="87"/>
      <c r="J84" s="88"/>
      <c r="K84" s="304">
        <v>0.05</v>
      </c>
      <c r="L84" s="862">
        <f>N78*K84</f>
        <v>642.24524489862449</v>
      </c>
      <c r="M84" s="863"/>
      <c r="N84" s="51"/>
    </row>
    <row r="85" spans="1:14" ht="15.75" thickBot="1">
      <c r="B85" s="91" t="s">
        <v>974</v>
      </c>
      <c r="C85" s="92"/>
      <c r="D85" s="92"/>
      <c r="E85" s="92"/>
      <c r="F85" s="92"/>
      <c r="G85" s="92"/>
      <c r="H85" s="92"/>
      <c r="I85" s="93"/>
      <c r="J85" s="94"/>
      <c r="K85" s="305">
        <v>0.05</v>
      </c>
      <c r="L85" s="864">
        <f>N78*K85</f>
        <v>642.24524489862449</v>
      </c>
      <c r="M85" s="865"/>
      <c r="N85" s="51"/>
    </row>
    <row r="86" spans="1:14" ht="15.75" thickBot="1">
      <c r="B86" s="828" t="s">
        <v>953</v>
      </c>
      <c r="C86" s="829"/>
      <c r="D86" s="829"/>
      <c r="E86" s="829"/>
      <c r="F86" s="829"/>
      <c r="G86" s="829"/>
      <c r="H86" s="829"/>
      <c r="I86" s="829"/>
      <c r="J86" s="829"/>
      <c r="K86" s="829"/>
      <c r="L86" s="829"/>
      <c r="M86" s="830"/>
      <c r="N86" s="52">
        <f>L83+L84+L85</f>
        <v>3853.4714693917472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16698.376367364235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129</v>
      </c>
      <c r="B36" s="841" t="str">
        <f>VLOOKUP(A36,EQUIPOS!A6:D186,3,FALSE)</f>
        <v xml:space="preserve">Buldozer, Potencia al volante de 140 HP, motor de 2200 RPM, longitud de hoja 4,80m. </v>
      </c>
      <c r="C36" s="842"/>
      <c r="D36" s="842"/>
      <c r="E36" s="842"/>
      <c r="F36" s="842"/>
      <c r="G36" s="842"/>
      <c r="H36" s="843"/>
      <c r="I36" s="267"/>
      <c r="J36" s="268"/>
      <c r="K36" s="269">
        <f>VLOOKUP(A36,EQUIPOS!A6:D186,4,FALSE)</f>
        <v>163472.20085654236</v>
      </c>
      <c r="L36" s="270"/>
      <c r="M36" s="271">
        <v>45</v>
      </c>
      <c r="N36" s="272">
        <f>K36/M36</f>
        <v>3632.7155745898303</v>
      </c>
    </row>
    <row r="37" spans="1:14">
      <c r="A37" s="113" t="s">
        <v>152</v>
      </c>
      <c r="B37" s="841" t="str">
        <f>VLOOKUP(A37,EQUIPOS!A7:D187,3,FALSE)</f>
        <v xml:space="preserve">Carrotanque de agua(1000 Galones) </v>
      </c>
      <c r="C37" s="842"/>
      <c r="D37" s="842"/>
      <c r="E37" s="842"/>
      <c r="F37" s="842"/>
      <c r="G37" s="842"/>
      <c r="H37" s="843"/>
      <c r="I37" s="267"/>
      <c r="J37" s="268"/>
      <c r="K37" s="269">
        <f>VLOOKUP(A37,EQUIPOS!A7:D187,4,FALSE)</f>
        <v>74689.258444288513</v>
      </c>
      <c r="L37" s="270"/>
      <c r="M37" s="271">
        <v>45</v>
      </c>
      <c r="N37" s="272">
        <f>K37/M37</f>
        <v>1659.7612987619671</v>
      </c>
    </row>
    <row r="38" spans="1:14">
      <c r="A38" t="s">
        <v>269</v>
      </c>
      <c r="B38" s="841" t="str">
        <f>VLOOKUP(A38,EQUIPOS!A8:D188,3,FALSE)</f>
        <v>Motoniveladora  potencia 215 HP, ancho de cuchilla 4,27 m, peso 18 ton.</v>
      </c>
      <c r="C38" s="842"/>
      <c r="D38" s="842"/>
      <c r="E38" s="842"/>
      <c r="F38" s="842"/>
      <c r="G38" s="842"/>
      <c r="H38" s="843"/>
      <c r="I38" s="267"/>
      <c r="J38" s="268"/>
      <c r="K38" s="269">
        <f>VLOOKUP(A38,EQUIPOS!A8:D188,4,FALSE)</f>
        <v>205229.17261240419</v>
      </c>
      <c r="L38" s="270"/>
      <c r="M38" s="271">
        <v>45</v>
      </c>
      <c r="N38" s="272">
        <f>K38/M38</f>
        <v>4560.6482802756491</v>
      </c>
    </row>
    <row r="39" spans="1:14">
      <c r="A39" t="s">
        <v>365</v>
      </c>
      <c r="B39" s="841" t="str">
        <f>VLOOKUP(A39,EQUIPOS!A9:D189,3,FALSE)</f>
        <v xml:space="preserve">Vibrocompatador, potencia 153 HP, peso 10 Ton. </v>
      </c>
      <c r="C39" s="842"/>
      <c r="D39" s="842"/>
      <c r="E39" s="842"/>
      <c r="F39" s="842"/>
      <c r="G39" s="842"/>
      <c r="H39" s="843"/>
      <c r="I39" s="844"/>
      <c r="J39" s="825"/>
      <c r="K39" s="269">
        <f>VLOOKUP(A39,EQUIPOS!A9:D189,4,FALSE)</f>
        <v>133777.42098636844</v>
      </c>
      <c r="L39" s="845">
        <v>45</v>
      </c>
      <c r="M39" s="846"/>
      <c r="N39" s="272">
        <f>K39/L39</f>
        <v>2972.8315774748544</v>
      </c>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11.941569089689333</v>
      </c>
    </row>
    <row r="43" spans="1:14" ht="15.75" thickBot="1">
      <c r="B43" s="828" t="s">
        <v>953</v>
      </c>
      <c r="C43" s="829"/>
      <c r="D43" s="829"/>
      <c r="E43" s="829"/>
      <c r="F43" s="829"/>
      <c r="G43" s="829"/>
      <c r="H43" s="829"/>
      <c r="I43" s="829"/>
      <c r="J43" s="829"/>
      <c r="K43" s="829"/>
      <c r="L43" s="829"/>
      <c r="M43" s="830"/>
      <c r="N43" s="394">
        <f>SUM(N36:N42)</f>
        <v>12837.898300191991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23034.390870390434</v>
      </c>
      <c r="N48" s="272">
        <f>K48*M48</f>
        <v>28792.988587988042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28792.988587988042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32">
        <f>VLOOKUP(A59,TRANSPORTE!A5:D123,4,FALSE)</f>
        <v>1242.4074635243128</v>
      </c>
      <c r="M59" s="833"/>
      <c r="N59" s="291">
        <f>K59*L59</f>
        <v>1553.0093294053909</v>
      </c>
    </row>
    <row r="60" spans="1:14" ht="24.75" customHeight="1">
      <c r="B60" s="46"/>
      <c r="C60" s="317"/>
      <c r="D60" s="317"/>
      <c r="E60" s="317"/>
      <c r="F60" s="317"/>
      <c r="G60" s="317"/>
      <c r="H60" s="311"/>
      <c r="I60" s="399"/>
      <c r="J60" s="286"/>
      <c r="K60" s="279"/>
      <c r="L60" s="832"/>
      <c r="M60" s="833"/>
      <c r="N60" s="287"/>
    </row>
    <row r="61" spans="1:14">
      <c r="B61" s="46"/>
      <c r="C61" s="47"/>
      <c r="D61" s="47"/>
      <c r="E61" s="47"/>
      <c r="F61" s="47"/>
      <c r="G61" s="317"/>
      <c r="H61" s="311"/>
      <c r="I61" s="399"/>
      <c r="J61" s="286"/>
      <c r="K61" s="279"/>
      <c r="L61" s="832"/>
      <c r="M61" s="833"/>
      <c r="N61" s="291"/>
    </row>
    <row r="62" spans="1:14">
      <c r="B62" s="46"/>
      <c r="C62" s="47"/>
      <c r="D62" s="47"/>
      <c r="E62" s="47"/>
      <c r="F62" s="47"/>
      <c r="G62" s="47"/>
      <c r="H62" s="288"/>
      <c r="I62" s="279"/>
      <c r="J62" s="279"/>
      <c r="K62" s="279"/>
      <c r="L62" s="832"/>
      <c r="M62" s="833"/>
      <c r="N62" s="291"/>
    </row>
    <row r="63" spans="1:14">
      <c r="B63" s="46"/>
      <c r="C63" s="47"/>
      <c r="D63" s="47"/>
      <c r="E63" s="47"/>
      <c r="F63" s="47"/>
      <c r="G63" s="47"/>
      <c r="H63" s="288"/>
      <c r="I63" s="279"/>
      <c r="J63" s="279"/>
      <c r="K63" s="279"/>
      <c r="L63" s="832"/>
      <c r="M63" s="833"/>
      <c r="N63" s="291"/>
    </row>
    <row r="64" spans="1:14" ht="15.75" thickBot="1">
      <c r="B64" s="465"/>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SUM(N59:N64)</f>
        <v>1553.0093294053909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43780.974672069882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8756.1949344139775</v>
      </c>
      <c r="M83" s="863"/>
      <c r="N83" s="51"/>
    </row>
    <row r="84" spans="1:14">
      <c r="B84" s="89" t="s">
        <v>973</v>
      </c>
      <c r="C84" s="90"/>
      <c r="D84" s="90"/>
      <c r="E84" s="90"/>
      <c r="F84" s="90"/>
      <c r="G84" s="90"/>
      <c r="H84" s="90"/>
      <c r="I84" s="87"/>
      <c r="J84" s="88"/>
      <c r="K84" s="304">
        <v>0.05</v>
      </c>
      <c r="L84" s="862">
        <f>N78*K84</f>
        <v>2189.0487336034944</v>
      </c>
      <c r="M84" s="863"/>
      <c r="N84" s="51"/>
    </row>
    <row r="85" spans="1:14" ht="15.75" thickBot="1">
      <c r="B85" s="91" t="s">
        <v>974</v>
      </c>
      <c r="C85" s="92"/>
      <c r="D85" s="92"/>
      <c r="E85" s="92"/>
      <c r="F85" s="92"/>
      <c r="G85" s="92"/>
      <c r="H85" s="92"/>
      <c r="I85" s="93"/>
      <c r="J85" s="94"/>
      <c r="K85" s="305">
        <v>0.05</v>
      </c>
      <c r="L85" s="864">
        <f>N78*K85</f>
        <v>2189.0487336034944</v>
      </c>
      <c r="M85" s="865"/>
      <c r="N85" s="51"/>
    </row>
    <row r="86" spans="1:14" ht="15.75" thickBot="1">
      <c r="B86" s="828" t="s">
        <v>953</v>
      </c>
      <c r="C86" s="829"/>
      <c r="D86" s="829"/>
      <c r="E86" s="829"/>
      <c r="F86" s="829"/>
      <c r="G86" s="829"/>
      <c r="H86" s="829"/>
      <c r="I86" s="829"/>
      <c r="J86" s="829"/>
      <c r="K86" s="829"/>
      <c r="L86" s="829"/>
      <c r="M86" s="830"/>
      <c r="N86" s="52">
        <f>L83+L84+L85</f>
        <v>13134.292401620967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ROUND((N78+N86),0)</f>
        <v>56915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129</v>
      </c>
      <c r="B36" s="841" t="str">
        <f>VLOOKUP(A36,EQUIPOS!A6:D186,3,FALSE)</f>
        <v xml:space="preserve">Buldozer, Potencia al volante de 140 HP, motor de 2200 RPM, longitud de hoja 4,80m. </v>
      </c>
      <c r="C36" s="842"/>
      <c r="D36" s="842"/>
      <c r="E36" s="842"/>
      <c r="F36" s="842"/>
      <c r="G36" s="842"/>
      <c r="H36" s="843"/>
      <c r="I36" s="267"/>
      <c r="J36" s="268"/>
      <c r="K36" s="269">
        <f>VLOOKUP(A36,EQUIPOS!A6:D186,4,FALSE)</f>
        <v>163472.20085654236</v>
      </c>
      <c r="L36" s="270"/>
      <c r="M36" s="271">
        <v>45</v>
      </c>
      <c r="N36" s="272">
        <f>K36/M36</f>
        <v>3632.7155745898303</v>
      </c>
    </row>
    <row r="37" spans="1:14">
      <c r="A37" s="113" t="s">
        <v>152</v>
      </c>
      <c r="B37" s="841" t="str">
        <f>VLOOKUP(A37,EQUIPOS!A7:D187,3,FALSE)</f>
        <v xml:space="preserve">Carrotanque de agua(1000 Galones) </v>
      </c>
      <c r="C37" s="842"/>
      <c r="D37" s="842"/>
      <c r="E37" s="842"/>
      <c r="F37" s="842"/>
      <c r="G37" s="842"/>
      <c r="H37" s="843"/>
      <c r="I37" s="267"/>
      <c r="J37" s="268"/>
      <c r="K37" s="269">
        <f>VLOOKUP(A37,EQUIPOS!A7:D187,4,FALSE)</f>
        <v>74689.258444288513</v>
      </c>
      <c r="L37" s="270"/>
      <c r="M37" s="271">
        <v>45</v>
      </c>
      <c r="N37" s="272">
        <f>K37/M37</f>
        <v>1659.7612987619671</v>
      </c>
    </row>
    <row r="38" spans="1:14">
      <c r="A38" t="s">
        <v>269</v>
      </c>
      <c r="B38" s="841" t="str">
        <f>VLOOKUP(A38,EQUIPOS!A8:D188,3,FALSE)</f>
        <v>Motoniveladora  potencia 215 HP, ancho de cuchilla 4,27 m, peso 18 ton.</v>
      </c>
      <c r="C38" s="842"/>
      <c r="D38" s="842"/>
      <c r="E38" s="842"/>
      <c r="F38" s="842"/>
      <c r="G38" s="842"/>
      <c r="H38" s="843"/>
      <c r="I38" s="267"/>
      <c r="J38" s="268"/>
      <c r="K38" s="269">
        <f>VLOOKUP(A38,EQUIPOS!A8:D188,4,FALSE)</f>
        <v>205229.17261240419</v>
      </c>
      <c r="L38" s="270"/>
      <c r="M38" s="271">
        <v>45</v>
      </c>
      <c r="N38" s="272">
        <f>K38/M38</f>
        <v>4560.6482802756491</v>
      </c>
    </row>
    <row r="39" spans="1:14">
      <c r="A39" t="s">
        <v>365</v>
      </c>
      <c r="B39" s="841" t="str">
        <f>VLOOKUP(A39,EQUIPOS!A9:D189,3,FALSE)</f>
        <v xml:space="preserve">Vibrocompatador, potencia 153 HP, peso 10 Ton. </v>
      </c>
      <c r="C39" s="842"/>
      <c r="D39" s="842"/>
      <c r="E39" s="842"/>
      <c r="F39" s="842"/>
      <c r="G39" s="842"/>
      <c r="H39" s="843"/>
      <c r="I39" s="844"/>
      <c r="J39" s="825"/>
      <c r="K39" s="269">
        <f>VLOOKUP(A39,EQUIPOS!A9:D189,4,FALSE)</f>
        <v>133777.42098636844</v>
      </c>
      <c r="L39" s="845">
        <v>45</v>
      </c>
      <c r="M39" s="846"/>
      <c r="N39" s="272">
        <f>K39/L39</f>
        <v>2972.8315774748544</v>
      </c>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11.941569089689333</v>
      </c>
    </row>
    <row r="43" spans="1:14" ht="15.75" thickBot="1">
      <c r="B43" s="828" t="s">
        <v>953</v>
      </c>
      <c r="C43" s="829"/>
      <c r="D43" s="829"/>
      <c r="E43" s="829"/>
      <c r="F43" s="829"/>
      <c r="G43" s="829"/>
      <c r="H43" s="829"/>
      <c r="I43" s="829"/>
      <c r="J43" s="829"/>
      <c r="K43" s="829"/>
      <c r="L43" s="829"/>
      <c r="M43" s="830"/>
      <c r="N43" s="394">
        <f>SUM(N36:N42)</f>
        <v>12837.898300191991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42832.151962693679</v>
      </c>
      <c r="N48" s="272">
        <f>K48*M48</f>
        <v>53540.189953367095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53540.189953367095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2">
        <f>VLOOKUP(A59,TRANSPORTE!A5:D123,4,FALSE)</f>
        <v>1242.4074635243128</v>
      </c>
      <c r="M59" s="833"/>
      <c r="N59" s="291">
        <f>K59*L59</f>
        <v>1553.0093294053909</v>
      </c>
    </row>
    <row r="60" spans="1:14" ht="24.75" customHeight="1">
      <c r="B60" s="46"/>
      <c r="C60" s="317"/>
      <c r="D60" s="317"/>
      <c r="E60" s="317"/>
      <c r="F60" s="317"/>
      <c r="G60" s="317"/>
      <c r="H60" s="311"/>
      <c r="I60" s="399"/>
      <c r="J60" s="286"/>
      <c r="K60" s="279"/>
      <c r="L60" s="832"/>
      <c r="M60" s="833"/>
      <c r="N60" s="287"/>
    </row>
    <row r="61" spans="1:14">
      <c r="B61" s="46"/>
      <c r="C61" s="47"/>
      <c r="D61" s="47"/>
      <c r="E61" s="47"/>
      <c r="F61" s="47"/>
      <c r="G61" s="317"/>
      <c r="H61" s="311"/>
      <c r="I61" s="399"/>
      <c r="J61" s="286"/>
      <c r="K61" s="279"/>
      <c r="L61" s="832"/>
      <c r="M61" s="833"/>
      <c r="N61" s="291"/>
    </row>
    <row r="62" spans="1:14">
      <c r="B62" s="46"/>
      <c r="C62" s="47"/>
      <c r="D62" s="47"/>
      <c r="E62" s="47"/>
      <c r="F62" s="47"/>
      <c r="G62" s="47"/>
      <c r="H62" s="288"/>
      <c r="I62" s="279"/>
      <c r="J62" s="279"/>
      <c r="K62" s="279"/>
      <c r="L62" s="832"/>
      <c r="M62" s="833"/>
      <c r="N62" s="291"/>
    </row>
    <row r="63" spans="1:14">
      <c r="B63" s="46"/>
      <c r="C63" s="47"/>
      <c r="D63" s="47"/>
      <c r="E63" s="47"/>
      <c r="F63" s="47"/>
      <c r="G63" s="47"/>
      <c r="H63" s="288"/>
      <c r="I63" s="279"/>
      <c r="J63" s="279"/>
      <c r="K63" s="279"/>
      <c r="L63" s="832"/>
      <c r="M63" s="833"/>
      <c r="N63" s="291"/>
    </row>
    <row r="64" spans="1:14" ht="15.75" thickBot="1">
      <c r="B64" s="465"/>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SUM(N59:N64)</f>
        <v>1553.0093294053909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68528.176037448939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13705.635207489788</v>
      </c>
      <c r="M83" s="863"/>
      <c r="N83" s="51"/>
    </row>
    <row r="84" spans="1:14">
      <c r="B84" s="89" t="s">
        <v>973</v>
      </c>
      <c r="C84" s="90"/>
      <c r="D84" s="90"/>
      <c r="E84" s="90"/>
      <c r="F84" s="90"/>
      <c r="G84" s="90"/>
      <c r="H84" s="90"/>
      <c r="I84" s="87"/>
      <c r="J84" s="88"/>
      <c r="K84" s="304">
        <v>0.05</v>
      </c>
      <c r="L84" s="862">
        <f>N78*K84</f>
        <v>3426.4088018724469</v>
      </c>
      <c r="M84" s="863"/>
      <c r="N84" s="51"/>
    </row>
    <row r="85" spans="1:14" ht="15.75" thickBot="1">
      <c r="B85" s="91" t="s">
        <v>974</v>
      </c>
      <c r="C85" s="92"/>
      <c r="D85" s="92"/>
      <c r="E85" s="92"/>
      <c r="F85" s="92"/>
      <c r="G85" s="92"/>
      <c r="H85" s="92"/>
      <c r="I85" s="93"/>
      <c r="J85" s="94"/>
      <c r="K85" s="305">
        <v>0.05</v>
      </c>
      <c r="L85" s="864">
        <f>N78*K85</f>
        <v>3426.4088018724469</v>
      </c>
      <c r="M85" s="865"/>
      <c r="N85" s="51"/>
    </row>
    <row r="86" spans="1:14" ht="15.75" thickBot="1">
      <c r="B86" s="828" t="s">
        <v>953</v>
      </c>
      <c r="C86" s="829"/>
      <c r="D86" s="829"/>
      <c r="E86" s="829"/>
      <c r="F86" s="829"/>
      <c r="G86" s="829"/>
      <c r="H86" s="829"/>
      <c r="I86" s="829"/>
      <c r="J86" s="829"/>
      <c r="K86" s="829"/>
      <c r="L86" s="829"/>
      <c r="M86" s="830"/>
      <c r="N86" s="52">
        <f>L83+L84+L85</f>
        <v>20558.452811234682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89086.628848683613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129</v>
      </c>
      <c r="B36" s="841" t="str">
        <f>VLOOKUP(A36,EQUIPOS!A6:D186,3,FALSE)</f>
        <v xml:space="preserve">Buldozer, Potencia al volante de 140 HP, motor de 2200 RPM, longitud de hoja 4,80m. </v>
      </c>
      <c r="C36" s="842"/>
      <c r="D36" s="842"/>
      <c r="E36" s="842"/>
      <c r="F36" s="842"/>
      <c r="G36" s="842"/>
      <c r="H36" s="843"/>
      <c r="I36" s="267"/>
      <c r="J36" s="268"/>
      <c r="K36" s="269">
        <f>VLOOKUP(A36,EQUIPOS!A6:D186,4,FALSE)</f>
        <v>163472.20085654236</v>
      </c>
      <c r="L36" s="270"/>
      <c r="M36" s="271">
        <v>45</v>
      </c>
      <c r="N36" s="272">
        <f>K36/M36</f>
        <v>3632.7155745898303</v>
      </c>
    </row>
    <row r="37" spans="1:14">
      <c r="A37" s="113" t="s">
        <v>152</v>
      </c>
      <c r="B37" s="841" t="str">
        <f>VLOOKUP(A37,EQUIPOS!A7:D187,3,FALSE)</f>
        <v xml:space="preserve">Carrotanque de agua(1000 Galones) </v>
      </c>
      <c r="C37" s="842"/>
      <c r="D37" s="842"/>
      <c r="E37" s="842"/>
      <c r="F37" s="842"/>
      <c r="G37" s="842"/>
      <c r="H37" s="843"/>
      <c r="I37" s="267"/>
      <c r="J37" s="268"/>
      <c r="K37" s="269">
        <f>VLOOKUP(A37,EQUIPOS!A7:D187,4,FALSE)</f>
        <v>74689.258444288513</v>
      </c>
      <c r="L37" s="270"/>
      <c r="M37" s="271">
        <v>45</v>
      </c>
      <c r="N37" s="272">
        <f>K37/M37</f>
        <v>1659.7612987619671</v>
      </c>
    </row>
    <row r="38" spans="1:14">
      <c r="A38" t="s">
        <v>269</v>
      </c>
      <c r="B38" s="841" t="str">
        <f>VLOOKUP(A38,EQUIPOS!A8:D188,3,FALSE)</f>
        <v>Motoniveladora  potencia 215 HP, ancho de cuchilla 4,27 m, peso 18 ton.</v>
      </c>
      <c r="C38" s="842"/>
      <c r="D38" s="842"/>
      <c r="E38" s="842"/>
      <c r="F38" s="842"/>
      <c r="G38" s="842"/>
      <c r="H38" s="843"/>
      <c r="I38" s="267"/>
      <c r="J38" s="268"/>
      <c r="K38" s="269">
        <f>VLOOKUP(A38,EQUIPOS!A8:D188,4,FALSE)</f>
        <v>205229.17261240419</v>
      </c>
      <c r="L38" s="270"/>
      <c r="M38" s="271">
        <v>45</v>
      </c>
      <c r="N38" s="272">
        <f>K38/M38</f>
        <v>4560.6482802756491</v>
      </c>
    </row>
    <row r="39" spans="1:14">
      <c r="A39" t="s">
        <v>365</v>
      </c>
      <c r="B39" s="841" t="str">
        <f>VLOOKUP(A39,EQUIPOS!A9:D189,3,FALSE)</f>
        <v xml:space="preserve">Vibrocompatador, potencia 153 HP, peso 10 Ton. </v>
      </c>
      <c r="C39" s="842"/>
      <c r="D39" s="842"/>
      <c r="E39" s="842"/>
      <c r="F39" s="842"/>
      <c r="G39" s="842"/>
      <c r="H39" s="843"/>
      <c r="I39" s="844"/>
      <c r="J39" s="825"/>
      <c r="K39" s="269">
        <f>VLOOKUP(A39,EQUIPOS!A9:D189,4,FALSE)</f>
        <v>133777.42098636844</v>
      </c>
      <c r="L39" s="845">
        <v>45</v>
      </c>
      <c r="M39" s="846"/>
      <c r="N39" s="272">
        <f>K39/L39</f>
        <v>2972.8315774748544</v>
      </c>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11.941569089689333</v>
      </c>
    </row>
    <row r="43" spans="1:14" ht="15.75" thickBot="1">
      <c r="B43" s="828" t="s">
        <v>953</v>
      </c>
      <c r="C43" s="829"/>
      <c r="D43" s="829"/>
      <c r="E43" s="829"/>
      <c r="F43" s="829"/>
      <c r="G43" s="829"/>
      <c r="H43" s="829"/>
      <c r="I43" s="829"/>
      <c r="J43" s="829"/>
      <c r="K43" s="829"/>
      <c r="L43" s="829"/>
      <c r="M43" s="830"/>
      <c r="N43" s="394">
        <f>SUM(N36:N42)</f>
        <v>12837.898300191991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62553.784200629962</v>
      </c>
      <c r="N48" s="272">
        <f>K48*M48</f>
        <v>78192.230250787456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78192.230250787456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2">
        <f>VLOOKUP(A59,TRANSPORTE!A5:D123,4,FALSE)</f>
        <v>1242.4074635243128</v>
      </c>
      <c r="M59" s="833"/>
      <c r="N59" s="291">
        <f>K59*L59</f>
        <v>1553.0093294053909</v>
      </c>
    </row>
    <row r="60" spans="1:14" ht="24.75" customHeight="1">
      <c r="B60" s="46"/>
      <c r="C60" s="317"/>
      <c r="D60" s="317"/>
      <c r="E60" s="317"/>
      <c r="F60" s="317"/>
      <c r="G60" s="317"/>
      <c r="H60" s="311"/>
      <c r="I60" s="399"/>
      <c r="J60" s="286"/>
      <c r="K60" s="279"/>
      <c r="L60" s="832"/>
      <c r="M60" s="833"/>
      <c r="N60" s="287"/>
    </row>
    <row r="61" spans="1:14">
      <c r="B61" s="46"/>
      <c r="C61" s="47"/>
      <c r="D61" s="47"/>
      <c r="E61" s="47"/>
      <c r="F61" s="47"/>
      <c r="G61" s="317"/>
      <c r="H61" s="311"/>
      <c r="I61" s="399"/>
      <c r="J61" s="286"/>
      <c r="K61" s="279"/>
      <c r="L61" s="832"/>
      <c r="M61" s="833"/>
      <c r="N61" s="291"/>
    </row>
    <row r="62" spans="1:14">
      <c r="B62" s="46"/>
      <c r="C62" s="47"/>
      <c r="D62" s="47"/>
      <c r="E62" s="47"/>
      <c r="F62" s="47"/>
      <c r="G62" s="47"/>
      <c r="H62" s="288"/>
      <c r="I62" s="279"/>
      <c r="J62" s="279"/>
      <c r="K62" s="279"/>
      <c r="L62" s="832"/>
      <c r="M62" s="833"/>
      <c r="N62" s="291"/>
    </row>
    <row r="63" spans="1:14">
      <c r="B63" s="46"/>
      <c r="C63" s="47"/>
      <c r="D63" s="47"/>
      <c r="E63" s="47"/>
      <c r="F63" s="47"/>
      <c r="G63" s="47"/>
      <c r="H63" s="288"/>
      <c r="I63" s="279"/>
      <c r="J63" s="279"/>
      <c r="K63" s="279"/>
      <c r="L63" s="832"/>
      <c r="M63" s="833"/>
      <c r="N63" s="291"/>
    </row>
    <row r="64" spans="1:14" ht="15.75" thickBot="1">
      <c r="B64" s="465"/>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SUM(N59:N64)</f>
        <v>1553.0093294053909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93180.216334869314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18636.043266973862</v>
      </c>
      <c r="M83" s="863"/>
      <c r="N83" s="51"/>
    </row>
    <row r="84" spans="1:14">
      <c r="B84" s="89" t="s">
        <v>973</v>
      </c>
      <c r="C84" s="90"/>
      <c r="D84" s="90"/>
      <c r="E84" s="90"/>
      <c r="F84" s="90"/>
      <c r="G84" s="90"/>
      <c r="H84" s="90"/>
      <c r="I84" s="87"/>
      <c r="J84" s="88"/>
      <c r="K84" s="304">
        <v>0.05</v>
      </c>
      <c r="L84" s="862">
        <f>N78*K84</f>
        <v>4659.0108167434655</v>
      </c>
      <c r="M84" s="863"/>
      <c r="N84" s="51"/>
    </row>
    <row r="85" spans="1:14" ht="15.75" thickBot="1">
      <c r="B85" s="91" t="s">
        <v>974</v>
      </c>
      <c r="C85" s="92"/>
      <c r="D85" s="92"/>
      <c r="E85" s="92"/>
      <c r="F85" s="92"/>
      <c r="G85" s="92"/>
      <c r="H85" s="92"/>
      <c r="I85" s="93"/>
      <c r="J85" s="94"/>
      <c r="K85" s="305">
        <v>0.05</v>
      </c>
      <c r="L85" s="864">
        <f>N78*K85</f>
        <v>4659.0108167434655</v>
      </c>
      <c r="M85" s="865"/>
      <c r="N85" s="51"/>
    </row>
    <row r="86" spans="1:14" ht="15.75" thickBot="1">
      <c r="B86" s="828" t="s">
        <v>953</v>
      </c>
      <c r="C86" s="829"/>
      <c r="D86" s="829"/>
      <c r="E86" s="829"/>
      <c r="F86" s="829"/>
      <c r="G86" s="829"/>
      <c r="H86" s="829"/>
      <c r="I86" s="829"/>
      <c r="J86" s="829"/>
      <c r="K86" s="829"/>
      <c r="L86" s="829"/>
      <c r="M86" s="830"/>
      <c r="N86" s="52">
        <f>L83+L84+L85</f>
        <v>27954.064900460795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121134.28123533011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129</v>
      </c>
      <c r="B36" s="841" t="str">
        <f>VLOOKUP(A36,EQUIPOS!A6:D154,3,FALSE)</f>
        <v xml:space="preserve">Buldozer, Potencia al volante de 140 HP, motor de 2200 RPM, longitud de hoja 4,80m. </v>
      </c>
      <c r="C36" s="842"/>
      <c r="D36" s="842"/>
      <c r="E36" s="842"/>
      <c r="F36" s="842"/>
      <c r="G36" s="842"/>
      <c r="H36" s="843"/>
      <c r="I36" s="267"/>
      <c r="J36" s="268"/>
      <c r="K36" s="269">
        <f>VLOOKUP(A36,EQUIPOS!A6:D163,4,FALSE)</f>
        <v>163472.20085654236</v>
      </c>
      <c r="L36" s="270"/>
      <c r="M36" s="271">
        <v>400</v>
      </c>
      <c r="N36" s="272">
        <f>K36/M36</f>
        <v>408.68050214135587</v>
      </c>
    </row>
    <row r="37" spans="1:14">
      <c r="A37" s="113" t="s">
        <v>152</v>
      </c>
      <c r="B37" s="841" t="str">
        <f>VLOOKUP(A37,EQUIPOS!A7:D154,3,FALSE)</f>
        <v xml:space="preserve">Carrotanque de agua(1000 Galones) </v>
      </c>
      <c r="C37" s="842"/>
      <c r="D37" s="842"/>
      <c r="E37" s="842"/>
      <c r="F37" s="842"/>
      <c r="G37" s="842"/>
      <c r="H37" s="843"/>
      <c r="I37" s="267"/>
      <c r="J37" s="268"/>
      <c r="K37" s="269">
        <f>VLOOKUP(A37,EQUIPOS!A7:D164,4,FALSE)</f>
        <v>74689.258444288513</v>
      </c>
      <c r="L37" s="270"/>
      <c r="M37" s="271">
        <v>200</v>
      </c>
      <c r="N37" s="272">
        <f>K37/M37</f>
        <v>373.44629222144255</v>
      </c>
    </row>
    <row r="38" spans="1:14">
      <c r="A38" t="s">
        <v>269</v>
      </c>
      <c r="B38" s="841" t="str">
        <f>VLOOKUP(A38,EQUIPOS!A8:D154,3,FALSE)</f>
        <v>Motoniveladora  potencia 215 HP, ancho de cuchilla 4,27 m, peso 18 ton.</v>
      </c>
      <c r="C38" s="842"/>
      <c r="D38" s="842"/>
      <c r="E38" s="842"/>
      <c r="F38" s="842"/>
      <c r="G38" s="842"/>
      <c r="H38" s="843"/>
      <c r="I38" s="267"/>
      <c r="J38" s="268"/>
      <c r="K38" s="269">
        <f>VLOOKUP(A38,EQUIPOS!A8:D165,4,FALSE)</f>
        <v>205229.17261240419</v>
      </c>
      <c r="L38" s="270"/>
      <c r="M38" s="271">
        <v>200</v>
      </c>
      <c r="N38" s="272">
        <f>K38/M38</f>
        <v>1026.1458630620209</v>
      </c>
    </row>
    <row r="39" spans="1:14">
      <c r="A39" t="s">
        <v>365</v>
      </c>
      <c r="B39" s="841" t="str">
        <f>VLOOKUP(A39,EQUIPOS!A9:D155,3,FALSE)</f>
        <v xml:space="preserve">Vibrocompatador, potencia 153 HP, peso 10 Ton. </v>
      </c>
      <c r="C39" s="842"/>
      <c r="D39" s="842"/>
      <c r="E39" s="842"/>
      <c r="F39" s="842"/>
      <c r="G39" s="842"/>
      <c r="H39" s="843"/>
      <c r="I39" s="844"/>
      <c r="J39" s="825"/>
      <c r="K39" s="269">
        <f>VLOOKUP(A39,EQUIPOS!A9:D166,4,FALSE)</f>
        <v>133777.42098636844</v>
      </c>
      <c r="L39" s="845">
        <v>200</v>
      </c>
      <c r="M39" s="846"/>
      <c r="N39" s="272">
        <f>K39/L39</f>
        <v>668.88710493184215</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0.02</v>
      </c>
      <c r="N41" s="344">
        <f>N76*M41</f>
        <v>2.6868530451800998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2479.8466154018415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134.34265225900498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2614.1892676608463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522.83785353216933</v>
      </c>
      <c r="M83" s="863"/>
      <c r="N83" s="51"/>
    </row>
    <row r="84" spans="1:14">
      <c r="B84" s="89" t="s">
        <v>973</v>
      </c>
      <c r="C84" s="90"/>
      <c r="D84" s="90"/>
      <c r="E84" s="90"/>
      <c r="F84" s="90"/>
      <c r="G84" s="90"/>
      <c r="H84" s="90"/>
      <c r="I84" s="87"/>
      <c r="J84" s="88"/>
      <c r="K84" s="304">
        <v>0.05</v>
      </c>
      <c r="L84" s="862">
        <f>N78*K84</f>
        <v>130.70946338304233</v>
      </c>
      <c r="M84" s="863"/>
      <c r="N84" s="51"/>
    </row>
    <row r="85" spans="1:14" ht="15.75" thickBot="1">
      <c r="B85" s="91" t="s">
        <v>974</v>
      </c>
      <c r="C85" s="92"/>
      <c r="D85" s="92"/>
      <c r="E85" s="92"/>
      <c r="F85" s="92"/>
      <c r="G85" s="92"/>
      <c r="H85" s="92"/>
      <c r="I85" s="93"/>
      <c r="J85" s="94"/>
      <c r="K85" s="305">
        <v>0.05</v>
      </c>
      <c r="L85" s="864">
        <f>N78*K85</f>
        <v>130.70946338304233</v>
      </c>
      <c r="M85" s="865"/>
      <c r="N85" s="51"/>
    </row>
    <row r="86" spans="1:14" ht="15.75" thickBot="1">
      <c r="B86" s="828" t="s">
        <v>953</v>
      </c>
      <c r="C86" s="829"/>
      <c r="D86" s="829"/>
      <c r="E86" s="829"/>
      <c r="F86" s="829"/>
      <c r="G86" s="829"/>
      <c r="H86" s="829"/>
      <c r="I86" s="829"/>
      <c r="J86" s="829"/>
      <c r="K86" s="829"/>
      <c r="L86" s="829"/>
      <c r="M86" s="830"/>
      <c r="N86" s="52">
        <f>L83+L84+L85</f>
        <v>784.25678029825406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3398.4460479591003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2.1494824361440799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7486.1814692903172</v>
      </c>
      <c r="N48" s="272">
        <f>K48*M48</f>
        <v>8983.4177631483799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8983.4177631483799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214.948243614408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9200.5154891989314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1840.1030978397864</v>
      </c>
      <c r="M83" s="863"/>
      <c r="N83" s="51"/>
    </row>
    <row r="84" spans="1:14">
      <c r="B84" s="89" t="s">
        <v>973</v>
      </c>
      <c r="C84" s="90"/>
      <c r="D84" s="90"/>
      <c r="E84" s="90"/>
      <c r="F84" s="90"/>
      <c r="G84" s="90"/>
      <c r="H84" s="90"/>
      <c r="I84" s="87"/>
      <c r="J84" s="88"/>
      <c r="K84" s="304">
        <v>0.05</v>
      </c>
      <c r="L84" s="862">
        <f>N78*K84</f>
        <v>460.0257744599466</v>
      </c>
      <c r="M84" s="863"/>
      <c r="N84" s="51"/>
    </row>
    <row r="85" spans="1:14" ht="15.75" thickBot="1">
      <c r="B85" s="91" t="s">
        <v>974</v>
      </c>
      <c r="C85" s="92"/>
      <c r="D85" s="92"/>
      <c r="E85" s="92"/>
      <c r="F85" s="92"/>
      <c r="G85" s="92"/>
      <c r="H85" s="92"/>
      <c r="I85" s="93"/>
      <c r="J85" s="94"/>
      <c r="K85" s="305">
        <v>0.05</v>
      </c>
      <c r="L85" s="864">
        <f>N78*K85</f>
        <v>460.0257744599466</v>
      </c>
      <c r="M85" s="865"/>
      <c r="N85" s="51"/>
    </row>
    <row r="86" spans="1:14" ht="15.75" thickBot="1">
      <c r="B86" s="828" t="s">
        <v>953</v>
      </c>
      <c r="C86" s="829"/>
      <c r="D86" s="829"/>
      <c r="E86" s="829"/>
      <c r="F86" s="829"/>
      <c r="G86" s="829"/>
      <c r="H86" s="829"/>
      <c r="I86" s="829"/>
      <c r="J86" s="829"/>
      <c r="K86" s="829"/>
      <c r="L86" s="829"/>
      <c r="M86" s="830"/>
      <c r="N86" s="52">
        <f>L83+L84+L85</f>
        <v>2760.1546467596795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11960.670135958611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2.1494824361440799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214.948243614408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1160.4915452101106</v>
      </c>
      <c r="M83" s="863"/>
      <c r="N83" s="51"/>
    </row>
    <row r="84" spans="1:14">
      <c r="B84" s="89" t="s">
        <v>973</v>
      </c>
      <c r="C84" s="90"/>
      <c r="D84" s="90"/>
      <c r="E84" s="90"/>
      <c r="F84" s="90"/>
      <c r="G84" s="90"/>
      <c r="H84" s="90"/>
      <c r="I84" s="87"/>
      <c r="J84" s="88"/>
      <c r="K84" s="304">
        <v>0.05</v>
      </c>
      <c r="L84" s="862">
        <f>N78*K84</f>
        <v>290.12288630252766</v>
      </c>
      <c r="M84" s="863"/>
      <c r="N84" s="51"/>
    </row>
    <row r="85" spans="1:14" ht="15.75" thickBot="1">
      <c r="B85" s="91" t="s">
        <v>974</v>
      </c>
      <c r="C85" s="92"/>
      <c r="D85" s="92"/>
      <c r="E85" s="92"/>
      <c r="F85" s="92"/>
      <c r="G85" s="92"/>
      <c r="H85" s="92"/>
      <c r="I85" s="93"/>
      <c r="J85" s="94"/>
      <c r="K85" s="305">
        <v>0.05</v>
      </c>
      <c r="L85" s="864">
        <f>N78*K85</f>
        <v>290.12288630252766</v>
      </c>
      <c r="M85" s="865"/>
      <c r="N85" s="51"/>
    </row>
    <row r="86" spans="1:14" ht="15.75" thickBot="1">
      <c r="B86" s="828" t="s">
        <v>953</v>
      </c>
      <c r="C86" s="829"/>
      <c r="D86" s="829"/>
      <c r="E86" s="829"/>
      <c r="F86" s="829"/>
      <c r="G86" s="829"/>
      <c r="H86" s="829"/>
      <c r="I86" s="829"/>
      <c r="J86" s="829"/>
      <c r="K86" s="829"/>
      <c r="L86" s="829"/>
      <c r="M86" s="830"/>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2.1494824361440799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9304.933516859568</v>
      </c>
      <c r="N48" s="272">
        <f>K48*M48</f>
        <v>11165.920220231481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11165.920220231481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214.948243614408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11383.017946282032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2276.6035892564064</v>
      </c>
      <c r="M83" s="863"/>
      <c r="N83" s="51"/>
    </row>
    <row r="84" spans="1:14">
      <c r="B84" s="89" t="s">
        <v>973</v>
      </c>
      <c r="C84" s="90"/>
      <c r="D84" s="90"/>
      <c r="E84" s="90"/>
      <c r="F84" s="90"/>
      <c r="G84" s="90"/>
      <c r="H84" s="90"/>
      <c r="I84" s="87"/>
      <c r="J84" s="88"/>
      <c r="K84" s="304">
        <v>0.05</v>
      </c>
      <c r="L84" s="862">
        <f>N78*K84</f>
        <v>569.1508973141016</v>
      </c>
      <c r="M84" s="863"/>
      <c r="N84" s="51"/>
    </row>
    <row r="85" spans="1:14" ht="15.75" thickBot="1">
      <c r="B85" s="91" t="s">
        <v>974</v>
      </c>
      <c r="C85" s="92"/>
      <c r="D85" s="92"/>
      <c r="E85" s="92"/>
      <c r="F85" s="92"/>
      <c r="G85" s="92"/>
      <c r="H85" s="92"/>
      <c r="I85" s="93"/>
      <c r="J85" s="94"/>
      <c r="K85" s="305">
        <v>0.05</v>
      </c>
      <c r="L85" s="864">
        <f>N78*K85</f>
        <v>569.1508973141016</v>
      </c>
      <c r="M85" s="865"/>
      <c r="N85" s="51"/>
    </row>
    <row r="86" spans="1:14" ht="15.75" thickBot="1">
      <c r="B86" s="828" t="s">
        <v>953</v>
      </c>
      <c r="C86" s="829"/>
      <c r="D86" s="829"/>
      <c r="E86" s="829"/>
      <c r="F86" s="829"/>
      <c r="G86" s="829"/>
      <c r="H86" s="829"/>
      <c r="I86" s="829"/>
      <c r="J86" s="829"/>
      <c r="K86" s="829"/>
      <c r="L86" s="829"/>
      <c r="M86" s="830"/>
      <c r="N86" s="52">
        <f>L83+L84+L85</f>
        <v>3414.9053838846098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14797.923330166643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2.1494824361440799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16304.351705197358</v>
      </c>
      <c r="N48" s="272">
        <f>K48*M48</f>
        <v>21195.657216756565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21195.657216756565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214.948243614408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21412.754942807114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4282.5509885614229</v>
      </c>
      <c r="M83" s="863"/>
      <c r="N83" s="51"/>
    </row>
    <row r="84" spans="1:14">
      <c r="B84" s="89" t="s">
        <v>973</v>
      </c>
      <c r="C84" s="90"/>
      <c r="D84" s="90"/>
      <c r="E84" s="90"/>
      <c r="F84" s="90"/>
      <c r="G84" s="90"/>
      <c r="H84" s="90"/>
      <c r="I84" s="87"/>
      <c r="J84" s="88"/>
      <c r="K84" s="304">
        <v>0.05</v>
      </c>
      <c r="L84" s="862">
        <f>N78*K84</f>
        <v>1070.6377471403557</v>
      </c>
      <c r="M84" s="863"/>
      <c r="N84" s="51"/>
    </row>
    <row r="85" spans="1:14" ht="15.75" thickBot="1">
      <c r="B85" s="91" t="s">
        <v>974</v>
      </c>
      <c r="C85" s="92"/>
      <c r="D85" s="92"/>
      <c r="E85" s="92"/>
      <c r="F85" s="92"/>
      <c r="G85" s="92"/>
      <c r="H85" s="92"/>
      <c r="I85" s="93"/>
      <c r="J85" s="94"/>
      <c r="K85" s="305">
        <v>0.05</v>
      </c>
      <c r="L85" s="864">
        <f>N78*K85</f>
        <v>1070.6377471403557</v>
      </c>
      <c r="M85" s="865"/>
      <c r="N85" s="51"/>
    </row>
    <row r="86" spans="1:14" ht="15.75" thickBot="1">
      <c r="B86" s="828" t="s">
        <v>953</v>
      </c>
      <c r="C86" s="829"/>
      <c r="D86" s="829"/>
      <c r="E86" s="829"/>
      <c r="F86" s="829"/>
      <c r="G86" s="829"/>
      <c r="H86" s="829"/>
      <c r="I86" s="829"/>
      <c r="J86" s="829"/>
      <c r="K86" s="829"/>
      <c r="L86" s="829"/>
      <c r="M86" s="830"/>
      <c r="N86" s="52">
        <f>L83+L84+L85</f>
        <v>6423.8264828421343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27836.581425649249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303</v>
      </c>
      <c r="B36" s="841" t="str">
        <f>VLOOKUP(A36,EQUIPOS!A6:D154,3,FALSE)</f>
        <v>Retrocargador, pala de 1,1 m3 de capacidad, profundidad de excavación de 4.400 mm y una altura de 5.680 mm</v>
      </c>
      <c r="C36" s="842"/>
      <c r="D36" s="842"/>
      <c r="E36" s="842"/>
      <c r="F36" s="842"/>
      <c r="G36" s="842"/>
      <c r="H36" s="843"/>
      <c r="I36" s="267"/>
      <c r="J36" s="268"/>
      <c r="K36" s="269">
        <f>VLOOKUP(A36,EQUIPOS!A6:D163,4,FALSE)</f>
        <v>124124.19178372844</v>
      </c>
      <c r="L36" s="270"/>
      <c r="M36" s="271">
        <v>250</v>
      </c>
      <c r="N36" s="272">
        <f>K36/M36</f>
        <v>496.49676713491374</v>
      </c>
    </row>
    <row r="37" spans="1:14">
      <c r="A37" s="113" t="s">
        <v>373</v>
      </c>
      <c r="B37" s="841" t="str">
        <f>VLOOKUP(A37,EQUIPOS!A7:D154,3,FALSE)</f>
        <v>Volqueta 6 m3</v>
      </c>
      <c r="C37" s="842"/>
      <c r="D37" s="842"/>
      <c r="E37" s="842"/>
      <c r="F37" s="842"/>
      <c r="G37" s="842"/>
      <c r="H37" s="843"/>
      <c r="I37" s="267"/>
      <c r="J37" s="268"/>
      <c r="K37" s="269">
        <f>VLOOKUP(A37,EQUIPOS!A7:D164,4,FALSE)</f>
        <v>84290.096669841179</v>
      </c>
      <c r="L37" s="270"/>
      <c r="M37" s="271">
        <v>250</v>
      </c>
      <c r="N37" s="272">
        <f>K37/M37</f>
        <v>337.16038667936471</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5.3737060903602005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839.03085990463865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107.474121807204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946.50498171184267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189.30099634236853</v>
      </c>
      <c r="M83" s="863"/>
      <c r="N83" s="51"/>
    </row>
    <row r="84" spans="1:14">
      <c r="B84" s="89" t="s">
        <v>973</v>
      </c>
      <c r="C84" s="90"/>
      <c r="D84" s="90"/>
      <c r="E84" s="90"/>
      <c r="F84" s="90"/>
      <c r="G84" s="90"/>
      <c r="H84" s="90"/>
      <c r="I84" s="87"/>
      <c r="J84" s="88"/>
      <c r="K84" s="304">
        <v>0.05</v>
      </c>
      <c r="L84" s="862">
        <f>N78*K84</f>
        <v>47.325249085592134</v>
      </c>
      <c r="M84" s="863"/>
      <c r="N84" s="51"/>
    </row>
    <row r="85" spans="1:14" ht="15.75" thickBot="1">
      <c r="B85" s="91" t="s">
        <v>974</v>
      </c>
      <c r="C85" s="92"/>
      <c r="D85" s="92"/>
      <c r="E85" s="92"/>
      <c r="F85" s="92"/>
      <c r="G85" s="92"/>
      <c r="H85" s="92"/>
      <c r="I85" s="93"/>
      <c r="J85" s="94"/>
      <c r="K85" s="305">
        <v>0.05</v>
      </c>
      <c r="L85" s="864">
        <f>N78*K85</f>
        <v>47.325249085592134</v>
      </c>
      <c r="M85" s="865"/>
      <c r="N85" s="51"/>
    </row>
    <row r="86" spans="1:14" ht="15.75" thickBot="1">
      <c r="B86" s="828" t="s">
        <v>953</v>
      </c>
      <c r="C86" s="829"/>
      <c r="D86" s="829"/>
      <c r="E86" s="829"/>
      <c r="F86" s="829"/>
      <c r="G86" s="829"/>
      <c r="H86" s="829"/>
      <c r="I86" s="829"/>
      <c r="J86" s="829"/>
      <c r="K86" s="829"/>
      <c r="L86" s="829"/>
      <c r="M86" s="830"/>
      <c r="N86" s="52">
        <f>L83+L84+L85</f>
        <v>283.9514945135528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1230.4564762253954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35</v>
      </c>
      <c r="N36" s="272">
        <f>K36/M36</f>
        <v>2133.9788126939575</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205229.17261240419</v>
      </c>
      <c r="L37" s="270"/>
      <c r="M37" s="271">
        <v>35</v>
      </c>
      <c r="N37" s="272">
        <f>K37/M37</f>
        <v>5863.6906460686914</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35</v>
      </c>
      <c r="N38" s="272">
        <f>K38/M38</f>
        <v>3822.2120281819552</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0.02</v>
      </c>
      <c r="N41" s="344">
        <f>N76*M41</f>
        <v>15.353445972457711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11835.234932917061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54.834069928666089</v>
      </c>
      <c r="N48" s="272">
        <f>K48*M48</f>
        <v>1370.8517482166521</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488.44911805389455</v>
      </c>
      <c r="N49" s="272">
        <f>K49*M49</f>
        <v>39075.929444311565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40446.781192528215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767.67229862288559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53049.688424068161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10609.937684813633</v>
      </c>
      <c r="M83" s="863"/>
      <c r="N83" s="51"/>
    </row>
    <row r="84" spans="1:14">
      <c r="B84" s="89" t="s">
        <v>973</v>
      </c>
      <c r="C84" s="90"/>
      <c r="D84" s="90"/>
      <c r="E84" s="90"/>
      <c r="F84" s="90"/>
      <c r="G84" s="90"/>
      <c r="H84" s="90"/>
      <c r="I84" s="87"/>
      <c r="J84" s="88"/>
      <c r="K84" s="304">
        <v>0.05</v>
      </c>
      <c r="L84" s="862">
        <f>N78*K84</f>
        <v>2652.4844212034081</v>
      </c>
      <c r="M84" s="863"/>
      <c r="N84" s="51"/>
    </row>
    <row r="85" spans="1:14" ht="15.75" thickBot="1">
      <c r="B85" s="91" t="s">
        <v>974</v>
      </c>
      <c r="C85" s="92"/>
      <c r="D85" s="92"/>
      <c r="E85" s="92"/>
      <c r="F85" s="92"/>
      <c r="G85" s="92"/>
      <c r="H85" s="92"/>
      <c r="I85" s="93"/>
      <c r="J85" s="94"/>
      <c r="K85" s="305">
        <v>0.05</v>
      </c>
      <c r="L85" s="864">
        <f>N78*K85</f>
        <v>2652.4844212034081</v>
      </c>
      <c r="M85" s="865"/>
      <c r="N85" s="51"/>
    </row>
    <row r="86" spans="1:14" ht="15.75" thickBot="1">
      <c r="B86" s="828" t="s">
        <v>953</v>
      </c>
      <c r="C86" s="829"/>
      <c r="D86" s="829"/>
      <c r="E86" s="829"/>
      <c r="F86" s="829"/>
      <c r="G86" s="829"/>
      <c r="H86" s="829"/>
      <c r="I86" s="829"/>
      <c r="J86" s="829"/>
      <c r="K86" s="829"/>
      <c r="L86" s="829"/>
      <c r="M86" s="830"/>
      <c r="N86" s="52">
        <f>L83+L84+L85</f>
        <v>15914.906527220448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68964.594951288615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35</v>
      </c>
      <c r="N36" s="272">
        <f>K36/M36</f>
        <v>2133.9788126939575</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205229.17261240419</v>
      </c>
      <c r="L37" s="270"/>
      <c r="M37" s="271">
        <v>35</v>
      </c>
      <c r="N37" s="272">
        <f>K37/M37</f>
        <v>5863.6906460686914</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35</v>
      </c>
      <c r="N38" s="272">
        <f>K38/M38</f>
        <v>3822.2120281819552</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0.02</v>
      </c>
      <c r="N41" s="344">
        <f>N76*M41</f>
        <v>15.353445972457711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11835.234932917061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54.834069928666089</v>
      </c>
      <c r="N48" s="272">
        <f>K48*M48</f>
        <v>1370.8517482166521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1370.8517482166521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767.67229862288559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13973.758979756598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2794.7517959513198</v>
      </c>
      <c r="M83" s="863"/>
      <c r="N83" s="51"/>
    </row>
    <row r="84" spans="1:14">
      <c r="B84" s="89" t="s">
        <v>973</v>
      </c>
      <c r="C84" s="90"/>
      <c r="D84" s="90"/>
      <c r="E84" s="90"/>
      <c r="F84" s="90"/>
      <c r="G84" s="90"/>
      <c r="H84" s="90"/>
      <c r="I84" s="87"/>
      <c r="J84" s="88"/>
      <c r="K84" s="304">
        <v>0.05</v>
      </c>
      <c r="L84" s="862">
        <f>N78*K84</f>
        <v>698.68794898782994</v>
      </c>
      <c r="M84" s="863"/>
      <c r="N84" s="51"/>
    </row>
    <row r="85" spans="1:14" ht="15.75" thickBot="1">
      <c r="B85" s="91" t="s">
        <v>974</v>
      </c>
      <c r="C85" s="92"/>
      <c r="D85" s="92"/>
      <c r="E85" s="92"/>
      <c r="F85" s="92"/>
      <c r="G85" s="92"/>
      <c r="H85" s="92"/>
      <c r="I85" s="93"/>
      <c r="J85" s="94"/>
      <c r="K85" s="305">
        <v>0.05</v>
      </c>
      <c r="L85" s="864">
        <f>N78*K85</f>
        <v>698.68794898782994</v>
      </c>
      <c r="M85" s="865"/>
      <c r="N85" s="51"/>
    </row>
    <row r="86" spans="1:14" ht="15.75" thickBot="1">
      <c r="B86" s="828" t="s">
        <v>953</v>
      </c>
      <c r="C86" s="829"/>
      <c r="D86" s="829"/>
      <c r="E86" s="829"/>
      <c r="F86" s="829"/>
      <c r="G86" s="829"/>
      <c r="H86" s="829"/>
      <c r="I86" s="829"/>
      <c r="J86" s="829"/>
      <c r="K86" s="829"/>
      <c r="L86" s="829"/>
      <c r="M86" s="830"/>
      <c r="N86" s="52">
        <f>L83+L84+L85</f>
        <v>4192.1276939269801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18165.886673683577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488.44911805389455</v>
      </c>
      <c r="N48" s="272">
        <f>K48*M48</f>
        <v>488.44911805389455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488.44911805389455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f>SUM(N70:N75)</f>
        <v>0</v>
      </c>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488.44911805389455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97.689823610778916</v>
      </c>
      <c r="M83" s="863"/>
      <c r="N83" s="51"/>
    </row>
    <row r="84" spans="1:14">
      <c r="B84" s="89" t="s">
        <v>973</v>
      </c>
      <c r="C84" s="90"/>
      <c r="D84" s="90"/>
      <c r="E84" s="90"/>
      <c r="F84" s="90"/>
      <c r="G84" s="90"/>
      <c r="H84" s="90"/>
      <c r="I84" s="87"/>
      <c r="J84" s="88"/>
      <c r="K84" s="304">
        <v>0.05</v>
      </c>
      <c r="L84" s="862">
        <f>N78*K84</f>
        <v>24.422455902694729</v>
      </c>
      <c r="M84" s="863"/>
      <c r="N84" s="51"/>
    </row>
    <row r="85" spans="1:14" ht="15.75" thickBot="1">
      <c r="B85" s="91" t="s">
        <v>974</v>
      </c>
      <c r="C85" s="92"/>
      <c r="D85" s="92"/>
      <c r="E85" s="92"/>
      <c r="F85" s="92"/>
      <c r="G85" s="92"/>
      <c r="H85" s="92"/>
      <c r="I85" s="93"/>
      <c r="J85" s="94"/>
      <c r="K85" s="305">
        <v>0.05</v>
      </c>
      <c r="L85" s="864">
        <f>N78*K85</f>
        <v>24.422455902694729</v>
      </c>
      <c r="M85" s="865"/>
      <c r="N85" s="51"/>
    </row>
    <row r="86" spans="1:14" ht="15.75" thickBot="1">
      <c r="B86" s="828" t="s">
        <v>953</v>
      </c>
      <c r="C86" s="829"/>
      <c r="D86" s="829"/>
      <c r="E86" s="829"/>
      <c r="F86" s="829"/>
      <c r="G86" s="829"/>
      <c r="H86" s="829"/>
      <c r="I86" s="829"/>
      <c r="J86" s="829"/>
      <c r="K86" s="829"/>
      <c r="L86" s="829"/>
      <c r="M86" s="830"/>
      <c r="N86" s="52">
        <f>L83+L84+L85</f>
        <v>146.53473541616839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634.98385347006297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35</v>
      </c>
      <c r="N36" s="272">
        <f>K36/M36</f>
        <v>2133.9788126939575</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205229.17261240419</v>
      </c>
      <c r="L37" s="270"/>
      <c r="M37" s="271">
        <v>35</v>
      </c>
      <c r="N37" s="272">
        <f>K37/M37</f>
        <v>5863.6906460686914</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35</v>
      </c>
      <c r="N38" s="272">
        <f>K38/M38</f>
        <v>3822.2120281819552</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0.02</v>
      </c>
      <c r="N41" s="344">
        <f>N76*M41</f>
        <v>15.353445972457711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11835.234932917061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1267.3945871538294</v>
      </c>
      <c r="N48" s="272">
        <f>K48*M48</f>
        <v>101391.56697230635</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54.834069928666089</v>
      </c>
      <c r="N49" s="272">
        <f>K49*M49</f>
        <v>1370.8517482166521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102762.418720523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767.67229862288559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115365.32595206295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23073.065190412592</v>
      </c>
      <c r="M83" s="863"/>
      <c r="N83" s="51"/>
    </row>
    <row r="84" spans="1:14">
      <c r="B84" s="89" t="s">
        <v>973</v>
      </c>
      <c r="C84" s="90"/>
      <c r="D84" s="90"/>
      <c r="E84" s="90"/>
      <c r="F84" s="90"/>
      <c r="G84" s="90"/>
      <c r="H84" s="90"/>
      <c r="I84" s="87"/>
      <c r="J84" s="88"/>
      <c r="K84" s="304">
        <v>0.05</v>
      </c>
      <c r="L84" s="862">
        <f>N78*K84</f>
        <v>5768.2662976031479</v>
      </c>
      <c r="M84" s="863"/>
      <c r="N84" s="51"/>
    </row>
    <row r="85" spans="1:14" ht="15.75" thickBot="1">
      <c r="B85" s="91" t="s">
        <v>974</v>
      </c>
      <c r="C85" s="92"/>
      <c r="D85" s="92"/>
      <c r="E85" s="92"/>
      <c r="F85" s="92"/>
      <c r="G85" s="92"/>
      <c r="H85" s="92"/>
      <c r="I85" s="93"/>
      <c r="J85" s="94"/>
      <c r="K85" s="305">
        <v>0.05</v>
      </c>
      <c r="L85" s="864">
        <f>N78*K85</f>
        <v>5768.2662976031479</v>
      </c>
      <c r="M85" s="865"/>
      <c r="N85" s="51"/>
    </row>
    <row r="86" spans="1:14" ht="15.75" thickBot="1">
      <c r="B86" s="828" t="s">
        <v>953</v>
      </c>
      <c r="C86" s="829"/>
      <c r="D86" s="829"/>
      <c r="E86" s="829"/>
      <c r="F86" s="829"/>
      <c r="G86" s="829"/>
      <c r="H86" s="829"/>
      <c r="I86" s="829"/>
      <c r="J86" s="829"/>
      <c r="K86" s="829"/>
      <c r="L86" s="829"/>
      <c r="M86" s="830"/>
      <c r="N86" s="52">
        <f>L83+L84+L85</f>
        <v>34609.597785618891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149974.92373768185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35</v>
      </c>
      <c r="N36" s="272">
        <f>K36/M36</f>
        <v>2133.9788126939575</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205229.17261240419</v>
      </c>
      <c r="L37" s="270"/>
      <c r="M37" s="271">
        <v>35</v>
      </c>
      <c r="N37" s="272">
        <f>K37/M37</f>
        <v>5863.6906460686914</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35</v>
      </c>
      <c r="N38" s="272">
        <f>K38/M38</f>
        <v>3822.2120281819552</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0.02</v>
      </c>
      <c r="N41" s="344">
        <f>N75*M41</f>
        <v>15.353445972457711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11835.234932917061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54.834069928666089</v>
      </c>
      <c r="N48" s="272">
        <f>K48*M48</f>
        <v>1370.8517482166521</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1370.8517482166521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28" t="s">
        <v>953</v>
      </c>
      <c r="C75" s="829"/>
      <c r="D75" s="829"/>
      <c r="E75" s="829"/>
      <c r="F75" s="829"/>
      <c r="G75" s="829"/>
      <c r="H75" s="829"/>
      <c r="I75" s="835"/>
      <c r="J75" s="835"/>
      <c r="K75" s="835"/>
      <c r="L75" s="835"/>
      <c r="M75" s="836"/>
      <c r="N75" s="301">
        <f>SUM(N69:N74)</f>
        <v>767.67229862288559</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13973.758979756598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2794.7517959513198</v>
      </c>
      <c r="M82" s="863"/>
      <c r="N82" s="51"/>
    </row>
    <row r="83" spans="1:14">
      <c r="B83" s="89" t="s">
        <v>973</v>
      </c>
      <c r="C83" s="90"/>
      <c r="D83" s="90"/>
      <c r="E83" s="90"/>
      <c r="F83" s="90"/>
      <c r="G83" s="90"/>
      <c r="H83" s="90"/>
      <c r="I83" s="87"/>
      <c r="J83" s="88"/>
      <c r="K83" s="304">
        <v>0.05</v>
      </c>
      <c r="L83" s="862">
        <f>N77*K83</f>
        <v>698.68794898782994</v>
      </c>
      <c r="M83" s="863"/>
      <c r="N83" s="51"/>
    </row>
    <row r="84" spans="1:14" ht="15.75" thickBot="1">
      <c r="B84" s="91" t="s">
        <v>974</v>
      </c>
      <c r="C84" s="92"/>
      <c r="D84" s="92"/>
      <c r="E84" s="92"/>
      <c r="F84" s="92"/>
      <c r="G84" s="92"/>
      <c r="H84" s="92"/>
      <c r="I84" s="93"/>
      <c r="J84" s="94"/>
      <c r="K84" s="305">
        <v>0.05</v>
      </c>
      <c r="L84" s="864">
        <f>N77*K84</f>
        <v>698.68794898782994</v>
      </c>
      <c r="M84" s="865"/>
      <c r="N84" s="51"/>
    </row>
    <row r="85" spans="1:14" ht="15.75" thickBot="1">
      <c r="B85" s="828" t="s">
        <v>953</v>
      </c>
      <c r="C85" s="829"/>
      <c r="D85" s="829"/>
      <c r="E85" s="829"/>
      <c r="F85" s="829"/>
      <c r="G85" s="829"/>
      <c r="H85" s="829"/>
      <c r="I85" s="829"/>
      <c r="J85" s="829"/>
      <c r="K85" s="829"/>
      <c r="L85" s="829"/>
      <c r="M85" s="830"/>
      <c r="N85" s="52">
        <f>L82+L83+L84</f>
        <v>4192.1276939269801</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18165.886673683577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ht="21"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1267.3945871538294</v>
      </c>
      <c r="N48" s="272">
        <f>K48*M48</f>
        <v>1267.3945871538294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1267.3945871538294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1267.3945871538294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253.4789174307659</v>
      </c>
      <c r="M83" s="863"/>
      <c r="N83" s="51"/>
    </row>
    <row r="84" spans="1:14">
      <c r="B84" s="89" t="s">
        <v>973</v>
      </c>
      <c r="C84" s="90"/>
      <c r="D84" s="90"/>
      <c r="E84" s="90"/>
      <c r="F84" s="90"/>
      <c r="G84" s="90"/>
      <c r="H84" s="90"/>
      <c r="I84" s="87"/>
      <c r="J84" s="88"/>
      <c r="K84" s="304">
        <v>0.05</v>
      </c>
      <c r="L84" s="862">
        <f>N78*K84</f>
        <v>63.369729357691476</v>
      </c>
      <c r="M84" s="863"/>
      <c r="N84" s="51"/>
    </row>
    <row r="85" spans="1:14" ht="15.75" thickBot="1">
      <c r="B85" s="91" t="s">
        <v>974</v>
      </c>
      <c r="C85" s="92"/>
      <c r="D85" s="92"/>
      <c r="E85" s="92"/>
      <c r="F85" s="92"/>
      <c r="G85" s="92"/>
      <c r="H85" s="92"/>
      <c r="I85" s="93"/>
      <c r="J85" s="94"/>
      <c r="K85" s="305">
        <v>0.05</v>
      </c>
      <c r="L85" s="864">
        <f>N78*K85</f>
        <v>63.369729357691476</v>
      </c>
      <c r="M85" s="865"/>
      <c r="N85" s="51"/>
    </row>
    <row r="86" spans="1:14" ht="15.75" thickBot="1">
      <c r="B86" s="828" t="s">
        <v>953</v>
      </c>
      <c r="C86" s="829"/>
      <c r="D86" s="829"/>
      <c r="E86" s="829"/>
      <c r="F86" s="829"/>
      <c r="G86" s="829"/>
      <c r="H86" s="829"/>
      <c r="I86" s="829"/>
      <c r="J86" s="829"/>
      <c r="K86" s="829"/>
      <c r="L86" s="829"/>
      <c r="M86" s="830"/>
      <c r="N86" s="52">
        <f>L83+L84+L85</f>
        <v>380.21837614614884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1647.6129632999782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7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600</v>
      </c>
      <c r="N36" s="272">
        <f>K36/M36</f>
        <v>124.48209740714752</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205229.17261240419</v>
      </c>
      <c r="L37" s="270"/>
      <c r="M37" s="271">
        <v>600</v>
      </c>
      <c r="N37" s="272">
        <f>K37/M37</f>
        <v>342.04862102067364</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600</v>
      </c>
      <c r="N38" s="272">
        <f>K38/M38</f>
        <v>222.96236831061407</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N75*M41</f>
        <v>0.44780884086334993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689.94089557929863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54.834069928666089</v>
      </c>
      <c r="N48" s="272">
        <f>K48*M48</f>
        <v>164.50220978599828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164.50220978599828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28" t="s">
        <v>953</v>
      </c>
      <c r="C75" s="829"/>
      <c r="D75" s="829"/>
      <c r="E75" s="829"/>
      <c r="F75" s="829"/>
      <c r="G75" s="829"/>
      <c r="H75" s="829"/>
      <c r="I75" s="835"/>
      <c r="J75" s="835"/>
      <c r="K75" s="835"/>
      <c r="L75" s="835"/>
      <c r="M75" s="836"/>
      <c r="N75" s="301">
        <f>SUM(N69:N74)</f>
        <v>44.780884086334993</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899.22398945163195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179.84479789032639</v>
      </c>
      <c r="M82" s="863"/>
      <c r="N82" s="51"/>
    </row>
    <row r="83" spans="1:14">
      <c r="B83" s="89" t="s">
        <v>973</v>
      </c>
      <c r="C83" s="90"/>
      <c r="D83" s="90"/>
      <c r="E83" s="90"/>
      <c r="F83" s="90"/>
      <c r="G83" s="90"/>
      <c r="H83" s="90"/>
      <c r="I83" s="87"/>
      <c r="J83" s="88"/>
      <c r="K83" s="304">
        <v>0.05</v>
      </c>
      <c r="L83" s="862">
        <f>N77*K83</f>
        <v>44.961199472581598</v>
      </c>
      <c r="M83" s="863"/>
      <c r="N83" s="51"/>
    </row>
    <row r="84" spans="1:14" ht="15.75" thickBot="1">
      <c r="B84" s="91" t="s">
        <v>974</v>
      </c>
      <c r="C84" s="92"/>
      <c r="D84" s="92"/>
      <c r="E84" s="92"/>
      <c r="F84" s="92"/>
      <c r="G84" s="92"/>
      <c r="H84" s="92"/>
      <c r="I84" s="93"/>
      <c r="J84" s="94"/>
      <c r="K84" s="305">
        <v>0.05</v>
      </c>
      <c r="L84" s="864">
        <f>N77*K84</f>
        <v>44.961199472581598</v>
      </c>
      <c r="M84" s="865"/>
      <c r="N84" s="51"/>
    </row>
    <row r="85" spans="1:14" ht="15.75" thickBot="1">
      <c r="B85" s="828" t="s">
        <v>953</v>
      </c>
      <c r="C85" s="829"/>
      <c r="D85" s="829"/>
      <c r="E85" s="829"/>
      <c r="F85" s="829"/>
      <c r="G85" s="829"/>
      <c r="H85" s="829"/>
      <c r="I85" s="829"/>
      <c r="J85" s="829"/>
      <c r="K85" s="829"/>
      <c r="L85" s="829"/>
      <c r="M85" s="830"/>
      <c r="N85" s="52">
        <f>L82+L83+L84</f>
        <v>269.76719683548959</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1168.9911862871215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205229.17261240419</v>
      </c>
      <c r="L37" s="270"/>
      <c r="M37" s="271">
        <v>45</v>
      </c>
      <c r="N37" s="272">
        <f>K37/M37</f>
        <v>4560.6482802756491</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0.02</v>
      </c>
      <c r="N41" s="344">
        <f>N75*M41</f>
        <v>11.941569089689333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9205.1827256021606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54.834069928666089</v>
      </c>
      <c r="N48" s="272">
        <f>K48*M48</f>
        <v>1370.8517482166521</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27909.831767543099</v>
      </c>
      <c r="N49" s="272">
        <f>K49*M49</f>
        <v>34887.289709428871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36258.141457645521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32">
        <f>VLOOKUP(A58,TRANSPORTE!A5:D117,4,FALSE)</f>
        <v>1242.4074635243128</v>
      </c>
      <c r="M58" s="833"/>
      <c r="N58" s="287">
        <f>K58*L58</f>
        <v>1553.0093294053909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1553.0093294053909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28" t="s">
        <v>953</v>
      </c>
      <c r="C75" s="829"/>
      <c r="D75" s="829"/>
      <c r="E75" s="829"/>
      <c r="F75" s="829"/>
      <c r="G75" s="829"/>
      <c r="H75" s="829"/>
      <c r="I75" s="835"/>
      <c r="J75" s="835"/>
      <c r="K75" s="835"/>
      <c r="L75" s="835"/>
      <c r="M75" s="836"/>
      <c r="N75" s="301">
        <f>SUM(N69:N74)</f>
        <v>597.07845448446665</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47613.41196713753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9522.6823934275071</v>
      </c>
      <c r="M82" s="863"/>
      <c r="N82" s="51"/>
    </row>
    <row r="83" spans="1:14">
      <c r="B83" s="89" t="s">
        <v>973</v>
      </c>
      <c r="C83" s="90"/>
      <c r="D83" s="90"/>
      <c r="E83" s="90"/>
      <c r="F83" s="90"/>
      <c r="G83" s="90"/>
      <c r="H83" s="90"/>
      <c r="I83" s="87"/>
      <c r="J83" s="88"/>
      <c r="K83" s="304">
        <v>0.05</v>
      </c>
      <c r="L83" s="862">
        <f>N77*K83</f>
        <v>2380.6705983568768</v>
      </c>
      <c r="M83" s="863"/>
      <c r="N83" s="51"/>
    </row>
    <row r="84" spans="1:14" ht="15.75" thickBot="1">
      <c r="B84" s="91" t="s">
        <v>974</v>
      </c>
      <c r="C84" s="92"/>
      <c r="D84" s="92"/>
      <c r="E84" s="92"/>
      <c r="F84" s="92"/>
      <c r="G84" s="92"/>
      <c r="H84" s="92"/>
      <c r="I84" s="93"/>
      <c r="J84" s="94"/>
      <c r="K84" s="305">
        <v>0.05</v>
      </c>
      <c r="L84" s="864">
        <f>N77*K84</f>
        <v>2380.6705983568768</v>
      </c>
      <c r="M84" s="865"/>
      <c r="N84" s="51"/>
    </row>
    <row r="85" spans="1:14" ht="15.75" thickBot="1">
      <c r="B85" s="828" t="s">
        <v>953</v>
      </c>
      <c r="C85" s="829"/>
      <c r="D85" s="829"/>
      <c r="E85" s="829"/>
      <c r="F85" s="829"/>
      <c r="G85" s="829"/>
      <c r="H85" s="829"/>
      <c r="I85" s="829"/>
      <c r="J85" s="829"/>
      <c r="K85" s="829"/>
      <c r="L85" s="829"/>
      <c r="M85" s="830"/>
      <c r="N85" s="52">
        <f>L82+L83+L84</f>
        <v>14284.023590141262</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61897.43555727879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29.25"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3881.684290031204</v>
      </c>
      <c r="N48" s="272">
        <f>K48*M48</f>
        <v>3881.684290031204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3881.684290031204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3881.684290031204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776.33685800624085</v>
      </c>
      <c r="M83" s="863"/>
      <c r="N83" s="51"/>
    </row>
    <row r="84" spans="1:14">
      <c r="B84" s="89" t="s">
        <v>973</v>
      </c>
      <c r="C84" s="90"/>
      <c r="D84" s="90"/>
      <c r="E84" s="90"/>
      <c r="F84" s="90"/>
      <c r="G84" s="90"/>
      <c r="H84" s="90"/>
      <c r="I84" s="87"/>
      <c r="J84" s="88"/>
      <c r="K84" s="304">
        <v>0.05</v>
      </c>
      <c r="L84" s="862">
        <f>N78*K84</f>
        <v>194.08421450156021</v>
      </c>
      <c r="M84" s="863"/>
      <c r="N84" s="51"/>
    </row>
    <row r="85" spans="1:14" ht="15.75" thickBot="1">
      <c r="B85" s="91" t="s">
        <v>974</v>
      </c>
      <c r="C85" s="92"/>
      <c r="D85" s="92"/>
      <c r="E85" s="92"/>
      <c r="F85" s="92"/>
      <c r="G85" s="92"/>
      <c r="H85" s="92"/>
      <c r="I85" s="93"/>
      <c r="J85" s="94"/>
      <c r="K85" s="305">
        <v>0.05</v>
      </c>
      <c r="L85" s="864">
        <f>N78*K85</f>
        <v>194.08421450156021</v>
      </c>
      <c r="M85" s="865"/>
      <c r="N85" s="51"/>
    </row>
    <row r="86" spans="1:14" ht="15.75" thickBot="1">
      <c r="B86" s="828" t="s">
        <v>953</v>
      </c>
      <c r="C86" s="829"/>
      <c r="D86" s="829"/>
      <c r="E86" s="829"/>
      <c r="F86" s="829"/>
      <c r="G86" s="829"/>
      <c r="H86" s="829"/>
      <c r="I86" s="829"/>
      <c r="J86" s="829"/>
      <c r="K86" s="829"/>
      <c r="L86" s="829"/>
      <c r="M86" s="830"/>
      <c r="N86" s="52">
        <f>L83+L84+L85</f>
        <v>1164.5052870093612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5046.1895770405654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5"/>
      <c r="K118" s="805"/>
      <c r="L118" s="805"/>
      <c r="M118" s="805"/>
      <c r="N118" s="806"/>
    </row>
    <row r="119" spans="2:14" ht="15.75" customHeight="1"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3872.9001914503988</v>
      </c>
      <c r="N48" s="272">
        <f>K48*M48</f>
        <v>3872.9001914503988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3872.9001914503988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3872.9001914503988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774.58003829007976</v>
      </c>
      <c r="M83" s="863"/>
      <c r="N83" s="51"/>
    </row>
    <row r="84" spans="1:14">
      <c r="B84" s="89" t="s">
        <v>973</v>
      </c>
      <c r="C84" s="90"/>
      <c r="D84" s="90"/>
      <c r="E84" s="90"/>
      <c r="F84" s="90"/>
      <c r="G84" s="90"/>
      <c r="H84" s="90"/>
      <c r="I84" s="87"/>
      <c r="J84" s="88"/>
      <c r="K84" s="304">
        <v>0.05</v>
      </c>
      <c r="L84" s="862">
        <f>N78*K84</f>
        <v>193.64500957251994</v>
      </c>
      <c r="M84" s="863"/>
      <c r="N84" s="51"/>
    </row>
    <row r="85" spans="1:14" ht="15.75" thickBot="1">
      <c r="B85" s="91" t="s">
        <v>974</v>
      </c>
      <c r="C85" s="92"/>
      <c r="D85" s="92"/>
      <c r="E85" s="92"/>
      <c r="F85" s="92"/>
      <c r="G85" s="92"/>
      <c r="H85" s="92"/>
      <c r="I85" s="93"/>
      <c r="J85" s="94"/>
      <c r="K85" s="305">
        <v>0.05</v>
      </c>
      <c r="L85" s="864">
        <f>N78*K85</f>
        <v>193.64500957251994</v>
      </c>
      <c r="M85" s="865"/>
      <c r="N85" s="51"/>
    </row>
    <row r="86" spans="1:14" ht="15.75" thickBot="1">
      <c r="B86" s="828" t="s">
        <v>953</v>
      </c>
      <c r="C86" s="829"/>
      <c r="D86" s="829"/>
      <c r="E86" s="829"/>
      <c r="F86" s="829"/>
      <c r="G86" s="829"/>
      <c r="H86" s="829"/>
      <c r="I86" s="829"/>
      <c r="J86" s="829"/>
      <c r="K86" s="829"/>
      <c r="L86" s="829"/>
      <c r="M86" s="830"/>
      <c r="N86" s="52">
        <f>L83+L84+L85</f>
        <v>1161.8700574351196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5034.7702488855184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ht="18.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54.834069928666089</v>
      </c>
      <c r="N48" s="272">
        <f>K48*M48</f>
        <v>54.834069928666089</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3872.9001914503988</v>
      </c>
      <c r="N49" s="272">
        <f>K49*M49</f>
        <v>1394.2440689221435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1449.0781388508096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4" t="s">
        <v>963</v>
      </c>
      <c r="C68" s="855"/>
      <c r="D68" s="855"/>
      <c r="E68" s="855"/>
      <c r="F68" s="855"/>
      <c r="G68" s="855"/>
      <c r="H68" s="855"/>
      <c r="I68" s="73" t="s">
        <v>964</v>
      </c>
      <c r="J68" s="75" t="s">
        <v>1410</v>
      </c>
      <c r="K68" s="74" t="s">
        <v>966</v>
      </c>
      <c r="L68" s="856" t="s">
        <v>950</v>
      </c>
      <c r="M68" s="857"/>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5"/>
      <c r="C74" s="816"/>
      <c r="D74" s="816"/>
      <c r="E74" s="816"/>
      <c r="F74" s="816"/>
      <c r="G74" s="816"/>
      <c r="H74" s="816"/>
      <c r="I74" s="126"/>
      <c r="J74" s="126"/>
      <c r="K74" s="126"/>
      <c r="L74" s="916"/>
      <c r="M74" s="916"/>
      <c r="N74" s="45"/>
    </row>
    <row r="75" spans="2:15" ht="15.75" thickBot="1">
      <c r="B75" s="828" t="s">
        <v>953</v>
      </c>
      <c r="C75" s="829"/>
      <c r="D75" s="829"/>
      <c r="E75" s="829"/>
      <c r="F75" s="829"/>
      <c r="G75" s="829"/>
      <c r="H75" s="829"/>
      <c r="I75" s="835"/>
      <c r="J75" s="835"/>
      <c r="K75" s="835"/>
      <c r="L75" s="835"/>
      <c r="M75" s="836"/>
      <c r="N75" s="301"/>
    </row>
    <row r="76" spans="2:15" ht="15.75" thickBot="1">
      <c r="B76" s="33"/>
      <c r="C76" s="34"/>
      <c r="D76" s="34"/>
      <c r="E76" s="34"/>
      <c r="F76" s="34"/>
      <c r="G76" s="34"/>
      <c r="H76" s="34"/>
      <c r="I76" s="34"/>
      <c r="J76" s="34"/>
      <c r="K76" s="34"/>
      <c r="L76" s="34"/>
      <c r="M76" s="34"/>
      <c r="N76" s="35"/>
    </row>
    <row r="77" spans="2:15" ht="15.75" thickBot="1">
      <c r="B77" s="828" t="s">
        <v>967</v>
      </c>
      <c r="C77" s="829"/>
      <c r="D77" s="829"/>
      <c r="E77" s="829"/>
      <c r="F77" s="829"/>
      <c r="G77" s="829"/>
      <c r="H77" s="829"/>
      <c r="I77" s="829"/>
      <c r="J77" s="829"/>
      <c r="K77" s="829"/>
      <c r="L77" s="829"/>
      <c r="M77" s="830"/>
      <c r="N77" s="99">
        <f>N43+N53+N64+N75</f>
        <v>1449.0781388508096</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289.81562777016194</v>
      </c>
      <c r="M82" s="863"/>
      <c r="N82" s="51"/>
    </row>
    <row r="83" spans="1:14">
      <c r="B83" s="89" t="s">
        <v>973</v>
      </c>
      <c r="C83" s="90"/>
      <c r="D83" s="90"/>
      <c r="E83" s="90"/>
      <c r="F83" s="90"/>
      <c r="G83" s="90"/>
      <c r="H83" s="90"/>
      <c r="I83" s="87"/>
      <c r="J83" s="88"/>
      <c r="K83" s="304">
        <v>0.05</v>
      </c>
      <c r="L83" s="862">
        <f>N77*K83</f>
        <v>72.453906942540485</v>
      </c>
      <c r="M83" s="863"/>
      <c r="N83" s="51"/>
    </row>
    <row r="84" spans="1:14" ht="15.75" thickBot="1">
      <c r="B84" s="91" t="s">
        <v>974</v>
      </c>
      <c r="C84" s="92"/>
      <c r="D84" s="92"/>
      <c r="E84" s="92"/>
      <c r="F84" s="92"/>
      <c r="G84" s="92"/>
      <c r="H84" s="92"/>
      <c r="I84" s="93"/>
      <c r="J84" s="94"/>
      <c r="K84" s="305">
        <v>0.05</v>
      </c>
      <c r="L84" s="864">
        <f>N77*K84</f>
        <v>72.453906942540485</v>
      </c>
      <c r="M84" s="865"/>
      <c r="N84" s="51"/>
    </row>
    <row r="85" spans="1:14" ht="15.75" thickBot="1">
      <c r="B85" s="828" t="s">
        <v>953</v>
      </c>
      <c r="C85" s="829"/>
      <c r="D85" s="829"/>
      <c r="E85" s="829"/>
      <c r="F85" s="829"/>
      <c r="G85" s="829"/>
      <c r="H85" s="829"/>
      <c r="I85" s="829"/>
      <c r="J85" s="829"/>
      <c r="K85" s="829"/>
      <c r="L85" s="829"/>
      <c r="M85" s="830"/>
      <c r="N85" s="52">
        <f>L82+L83+L84</f>
        <v>434.72344165524288</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1883.8015805060525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205229.17261240419</v>
      </c>
      <c r="L37" s="270"/>
      <c r="M37" s="271">
        <v>45</v>
      </c>
      <c r="N37" s="272">
        <f>K37/M37</f>
        <v>4560.6482802756491</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9199.2119410573159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27909.831767543099</v>
      </c>
      <c r="N48" s="272">
        <f>K48*M48</f>
        <v>34887.289709428871</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54.834069928666089</v>
      </c>
      <c r="N49" s="272">
        <f>K49*M49</f>
        <v>1370.8517482166521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36258.141457645521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32">
        <f>VLOOKUP(A59,TRANSPORTE!A5:D123,4,FALSE)</f>
        <v>1242.4074635243128</v>
      </c>
      <c r="M59" s="833"/>
      <c r="N59" s="287">
        <f>K59*L59</f>
        <v>1553.0093294053909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1553.0093294053909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47607.441182592687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9521.4882365185385</v>
      </c>
      <c r="M83" s="863"/>
      <c r="N83" s="51"/>
    </row>
    <row r="84" spans="1:14">
      <c r="B84" s="89" t="s">
        <v>973</v>
      </c>
      <c r="C84" s="90"/>
      <c r="D84" s="90"/>
      <c r="E84" s="90"/>
      <c r="F84" s="90"/>
      <c r="G84" s="90"/>
      <c r="H84" s="90"/>
      <c r="I84" s="87"/>
      <c r="J84" s="88"/>
      <c r="K84" s="304">
        <v>0.05</v>
      </c>
      <c r="L84" s="862">
        <f>N78*K84</f>
        <v>2380.3720591296346</v>
      </c>
      <c r="M84" s="863"/>
      <c r="N84" s="51"/>
    </row>
    <row r="85" spans="1:14" ht="15.75" thickBot="1">
      <c r="B85" s="91" t="s">
        <v>974</v>
      </c>
      <c r="C85" s="92"/>
      <c r="D85" s="92"/>
      <c r="E85" s="92"/>
      <c r="F85" s="92"/>
      <c r="G85" s="92"/>
      <c r="H85" s="92"/>
      <c r="I85" s="93"/>
      <c r="J85" s="94"/>
      <c r="K85" s="305">
        <v>0.05</v>
      </c>
      <c r="L85" s="864">
        <f>N78*K85</f>
        <v>2380.3720591296346</v>
      </c>
      <c r="M85" s="865"/>
      <c r="N85" s="51"/>
    </row>
    <row r="86" spans="1:14" ht="15.75" thickBot="1">
      <c r="B86" s="828" t="s">
        <v>953</v>
      </c>
      <c r="C86" s="829"/>
      <c r="D86" s="829"/>
      <c r="E86" s="829"/>
      <c r="F86" s="829"/>
      <c r="G86" s="829"/>
      <c r="H86" s="829"/>
      <c r="I86" s="829"/>
      <c r="J86" s="829"/>
      <c r="K86" s="829"/>
      <c r="L86" s="829"/>
      <c r="M86" s="830"/>
      <c r="N86" s="52">
        <f>L83+L84+L85</f>
        <v>14282.232354777809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61889.673537370494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205229.17261240419</v>
      </c>
      <c r="L37" s="270"/>
      <c r="M37" s="271">
        <v>45</v>
      </c>
      <c r="N37" s="272">
        <f>K37/M37</f>
        <v>4560.6482802756491</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9199.2119410573159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45811.026120808747</v>
      </c>
      <c r="N48" s="272">
        <f>K48*M48</f>
        <v>59554.333957051371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54.834069928666089</v>
      </c>
      <c r="N49" s="272">
        <f>K49*M49</f>
        <v>1316.0176782879862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60870.351635339357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72281.771733462738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14456.354346692548</v>
      </c>
      <c r="M83" s="863"/>
      <c r="N83" s="51"/>
    </row>
    <row r="84" spans="1:14">
      <c r="B84" s="89" t="s">
        <v>973</v>
      </c>
      <c r="C84" s="90"/>
      <c r="D84" s="90"/>
      <c r="E84" s="90"/>
      <c r="F84" s="90"/>
      <c r="G84" s="90"/>
      <c r="H84" s="90"/>
      <c r="I84" s="87"/>
      <c r="J84" s="88"/>
      <c r="K84" s="304">
        <v>0.05</v>
      </c>
      <c r="L84" s="862">
        <f>N78*K84</f>
        <v>3614.0885866731369</v>
      </c>
      <c r="M84" s="863"/>
      <c r="N84" s="51"/>
    </row>
    <row r="85" spans="1:14" ht="15.75" thickBot="1">
      <c r="B85" s="91" t="s">
        <v>974</v>
      </c>
      <c r="C85" s="92"/>
      <c r="D85" s="92"/>
      <c r="E85" s="92"/>
      <c r="F85" s="92"/>
      <c r="G85" s="92"/>
      <c r="H85" s="92"/>
      <c r="I85" s="93"/>
      <c r="J85" s="94"/>
      <c r="K85" s="305">
        <v>0.05</v>
      </c>
      <c r="L85" s="864">
        <f>N78*K85</f>
        <v>3614.0885866731369</v>
      </c>
      <c r="M85" s="865"/>
      <c r="N85" s="51"/>
    </row>
    <row r="86" spans="1:14" ht="15.75" thickBot="1">
      <c r="B86" s="828" t="s">
        <v>953</v>
      </c>
      <c r="C86" s="829"/>
      <c r="D86" s="829"/>
      <c r="E86" s="829"/>
      <c r="F86" s="829"/>
      <c r="G86" s="829"/>
      <c r="H86" s="829"/>
      <c r="I86" s="829"/>
      <c r="J86" s="829"/>
      <c r="K86" s="829"/>
      <c r="L86" s="829"/>
      <c r="M86" s="830"/>
      <c r="N86" s="52">
        <f>L83+L84+L85</f>
        <v>21684.531520038821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93966.303253501566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205229.17261240419</v>
      </c>
      <c r="L37" s="270"/>
      <c r="M37" s="271">
        <v>45</v>
      </c>
      <c r="N37" s="272">
        <f>K37/M37</f>
        <v>4560.6482802756491</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9199.2119410573159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38969.189337314507</v>
      </c>
      <c r="N48" s="272">
        <f>K48*M48</f>
        <v>50659.946138508858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54.834069928666089</v>
      </c>
      <c r="N49" s="272">
        <f>K49*M49</f>
        <v>1316.0176782879862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51975.963816796844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63387.383914920232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12677.476782984048</v>
      </c>
      <c r="M83" s="863"/>
      <c r="N83" s="51"/>
    </row>
    <row r="84" spans="1:14">
      <c r="B84" s="89" t="s">
        <v>973</v>
      </c>
      <c r="C84" s="90"/>
      <c r="D84" s="90"/>
      <c r="E84" s="90"/>
      <c r="F84" s="90"/>
      <c r="G84" s="90"/>
      <c r="H84" s="90"/>
      <c r="I84" s="87"/>
      <c r="J84" s="88"/>
      <c r="K84" s="304">
        <v>0.05</v>
      </c>
      <c r="L84" s="862">
        <f>N78*K84</f>
        <v>3169.3691957460119</v>
      </c>
      <c r="M84" s="863"/>
      <c r="N84" s="51"/>
    </row>
    <row r="85" spans="1:14" ht="15.75" thickBot="1">
      <c r="B85" s="91" t="s">
        <v>974</v>
      </c>
      <c r="C85" s="92"/>
      <c r="D85" s="92"/>
      <c r="E85" s="92"/>
      <c r="F85" s="92"/>
      <c r="G85" s="92"/>
      <c r="H85" s="92"/>
      <c r="I85" s="93"/>
      <c r="J85" s="94"/>
      <c r="K85" s="305">
        <v>0.05</v>
      </c>
      <c r="L85" s="864">
        <f>N78*K85</f>
        <v>3169.3691957460119</v>
      </c>
      <c r="M85" s="865"/>
      <c r="N85" s="51"/>
    </row>
    <row r="86" spans="1:14" ht="15.75" thickBot="1">
      <c r="B86" s="828" t="s">
        <v>953</v>
      </c>
      <c r="C86" s="829"/>
      <c r="D86" s="829"/>
      <c r="E86" s="829"/>
      <c r="F86" s="829"/>
      <c r="G86" s="829"/>
      <c r="H86" s="829"/>
      <c r="I86" s="829"/>
      <c r="J86" s="829"/>
      <c r="K86" s="829"/>
      <c r="L86" s="829"/>
      <c r="M86" s="830"/>
      <c r="N86" s="52">
        <f>L83+L84+L85</f>
        <v>19016.21517447607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82403.599089396303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205229.17261240419</v>
      </c>
      <c r="L37" s="270"/>
      <c r="M37" s="271">
        <v>45</v>
      </c>
      <c r="N37" s="272">
        <f>K37/M37</f>
        <v>4560.6482802756491</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9199.2119410573159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42832.151962693679</v>
      </c>
      <c r="N48" s="272">
        <f>K48*M48</f>
        <v>55681.797551501782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54.834069928666089</v>
      </c>
      <c r="N49" s="272">
        <f>K49*M49</f>
        <v>1316.0176782879862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56997.815229789769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68409.235327913149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13681.847065582631</v>
      </c>
      <c r="M83" s="863"/>
      <c r="N83" s="51"/>
    </row>
    <row r="84" spans="1:14">
      <c r="B84" s="89" t="s">
        <v>973</v>
      </c>
      <c r="C84" s="90"/>
      <c r="D84" s="90"/>
      <c r="E84" s="90"/>
      <c r="F84" s="90"/>
      <c r="G84" s="90"/>
      <c r="H84" s="90"/>
      <c r="I84" s="87"/>
      <c r="J84" s="88"/>
      <c r="K84" s="304">
        <v>0.05</v>
      </c>
      <c r="L84" s="862">
        <f>N78*K84</f>
        <v>3420.4617663956578</v>
      </c>
      <c r="M84" s="863"/>
      <c r="N84" s="51"/>
    </row>
    <row r="85" spans="1:14" ht="15.75" thickBot="1">
      <c r="B85" s="91" t="s">
        <v>974</v>
      </c>
      <c r="C85" s="92"/>
      <c r="D85" s="92"/>
      <c r="E85" s="92"/>
      <c r="F85" s="92"/>
      <c r="G85" s="92"/>
      <c r="H85" s="92"/>
      <c r="I85" s="93"/>
      <c r="J85" s="94"/>
      <c r="K85" s="305">
        <v>0.05</v>
      </c>
      <c r="L85" s="864">
        <f>N78*K85</f>
        <v>3420.4617663956578</v>
      </c>
      <c r="M85" s="865"/>
      <c r="N85" s="51"/>
    </row>
    <row r="86" spans="1:14" ht="15.75" thickBot="1">
      <c r="B86" s="828" t="s">
        <v>953</v>
      </c>
      <c r="C86" s="829"/>
      <c r="D86" s="829"/>
      <c r="E86" s="829"/>
      <c r="F86" s="829"/>
      <c r="G86" s="829"/>
      <c r="H86" s="829"/>
      <c r="I86" s="829"/>
      <c r="J86" s="829"/>
      <c r="K86" s="829"/>
      <c r="L86" s="829"/>
      <c r="M86" s="830"/>
      <c r="N86" s="52">
        <f>L83+L84+L85</f>
        <v>20522.770598373951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88932.005926287093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25080.540400363927</v>
      </c>
      <c r="L36" s="270"/>
      <c r="M36" s="271">
        <v>2.5</v>
      </c>
      <c r="N36" s="272">
        <f>K36/M36</f>
        <v>10032.21616014557</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403"/>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10840.24176918159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45811.026120808747</v>
      </c>
      <c r="N48" s="272">
        <f>K48*M48</f>
        <v>59554.333957051371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54.834069928666089</v>
      </c>
      <c r="N49" s="272">
        <f>K49*M49</f>
        <v>1316.0176782879862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60870.351635339357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16160.5121807204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89486.235287822943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17897.247057564589</v>
      </c>
      <c r="M83" s="863"/>
      <c r="N83" s="51"/>
    </row>
    <row r="84" spans="1:14">
      <c r="B84" s="89" t="s">
        <v>973</v>
      </c>
      <c r="C84" s="90"/>
      <c r="D84" s="90"/>
      <c r="E84" s="90"/>
      <c r="F84" s="90"/>
      <c r="G84" s="90"/>
      <c r="H84" s="90"/>
      <c r="I84" s="87"/>
      <c r="J84" s="88"/>
      <c r="K84" s="304">
        <v>0.05</v>
      </c>
      <c r="L84" s="862">
        <f>N78*K84</f>
        <v>4474.3117643911473</v>
      </c>
      <c r="M84" s="863"/>
      <c r="N84" s="51"/>
    </row>
    <row r="85" spans="1:14" ht="15.75" thickBot="1">
      <c r="B85" s="91" t="s">
        <v>974</v>
      </c>
      <c r="C85" s="92"/>
      <c r="D85" s="92"/>
      <c r="E85" s="92"/>
      <c r="F85" s="92"/>
      <c r="G85" s="92"/>
      <c r="H85" s="92"/>
      <c r="I85" s="93"/>
      <c r="J85" s="94"/>
      <c r="K85" s="305">
        <v>0.05</v>
      </c>
      <c r="L85" s="864">
        <f>N78*K85</f>
        <v>4474.3117643911473</v>
      </c>
      <c r="M85" s="865"/>
      <c r="N85" s="51"/>
    </row>
    <row r="86" spans="1:14" ht="15.75" thickBot="1">
      <c r="B86" s="828" t="s">
        <v>953</v>
      </c>
      <c r="C86" s="829"/>
      <c r="D86" s="829"/>
      <c r="E86" s="829"/>
      <c r="F86" s="829"/>
      <c r="G86" s="829"/>
      <c r="H86" s="829"/>
      <c r="I86" s="829"/>
      <c r="J86" s="829"/>
      <c r="K86" s="829"/>
      <c r="L86" s="829"/>
      <c r="M86" s="830"/>
      <c r="N86" s="52">
        <f>L83+L84+L85</f>
        <v>26845.870586346882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116332.10587416982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25080.540400363927</v>
      </c>
      <c r="L36" s="270"/>
      <c r="M36" s="271">
        <v>2.5</v>
      </c>
      <c r="N36" s="272">
        <f>K36/M36</f>
        <v>10032.21616014557</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10840.24176918159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38969.189337314507</v>
      </c>
      <c r="N48" s="272">
        <f>K48*M48</f>
        <v>50659.946138508858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54.834069928666089</v>
      </c>
      <c r="N49" s="272">
        <f>K49*M49</f>
        <v>1316.0176782879862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51975.963816796844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16160.5121807204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80591.847469280445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16118.369493856089</v>
      </c>
      <c r="M83" s="863"/>
      <c r="N83" s="51"/>
    </row>
    <row r="84" spans="1:14">
      <c r="B84" s="89" t="s">
        <v>973</v>
      </c>
      <c r="C84" s="90"/>
      <c r="D84" s="90"/>
      <c r="E84" s="90"/>
      <c r="F84" s="90"/>
      <c r="G84" s="90"/>
      <c r="H84" s="90"/>
      <c r="I84" s="87"/>
      <c r="J84" s="88"/>
      <c r="K84" s="304">
        <v>0.05</v>
      </c>
      <c r="L84" s="862">
        <f>N78*K84</f>
        <v>4029.5923734640223</v>
      </c>
      <c r="M84" s="863"/>
      <c r="N84" s="51"/>
    </row>
    <row r="85" spans="1:14" ht="15.75" thickBot="1">
      <c r="B85" s="91" t="s">
        <v>974</v>
      </c>
      <c r="C85" s="92"/>
      <c r="D85" s="92"/>
      <c r="E85" s="92"/>
      <c r="F85" s="92"/>
      <c r="G85" s="92"/>
      <c r="H85" s="92"/>
      <c r="I85" s="93"/>
      <c r="J85" s="94"/>
      <c r="K85" s="305">
        <v>0.05</v>
      </c>
      <c r="L85" s="864">
        <f>N78*K85</f>
        <v>4029.5923734640223</v>
      </c>
      <c r="M85" s="865"/>
      <c r="N85" s="51"/>
    </row>
    <row r="86" spans="1:14" ht="15.75" thickBot="1">
      <c r="B86" s="828" t="s">
        <v>953</v>
      </c>
      <c r="C86" s="829"/>
      <c r="D86" s="829"/>
      <c r="E86" s="829"/>
      <c r="F86" s="829"/>
      <c r="G86" s="829"/>
      <c r="H86" s="829"/>
      <c r="I86" s="829"/>
      <c r="J86" s="829"/>
      <c r="K86" s="829"/>
      <c r="L86" s="829"/>
      <c r="M86" s="830"/>
      <c r="N86" s="52">
        <f>L83+L84+L85</f>
        <v>24177.554240784135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104769.40171006459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25080.540400363927</v>
      </c>
      <c r="L36" s="270"/>
      <c r="M36" s="271">
        <v>2.5</v>
      </c>
      <c r="N36" s="272">
        <f>K36/M36</f>
        <v>10032.21616014557</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10840.24176918159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42832.151962693679</v>
      </c>
      <c r="N48" s="272">
        <f>K48*M48</f>
        <v>55681.797551501782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54.834069928666089</v>
      </c>
      <c r="N49" s="272">
        <f>K49*M49</f>
        <v>1316.0176782879862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56997.815229789769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16160.5121807204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85613.698882273355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17122.739776454673</v>
      </c>
      <c r="M83" s="863"/>
      <c r="N83" s="51"/>
    </row>
    <row r="84" spans="1:14">
      <c r="B84" s="89" t="s">
        <v>973</v>
      </c>
      <c r="C84" s="90"/>
      <c r="D84" s="90"/>
      <c r="E84" s="90"/>
      <c r="F84" s="90"/>
      <c r="G84" s="90"/>
      <c r="H84" s="90"/>
      <c r="I84" s="87"/>
      <c r="J84" s="88"/>
      <c r="K84" s="304">
        <v>0.05</v>
      </c>
      <c r="L84" s="862">
        <f>N78*K84</f>
        <v>4280.6849441136683</v>
      </c>
      <c r="M84" s="863"/>
      <c r="N84" s="51"/>
    </row>
    <row r="85" spans="1:14" ht="15.75" thickBot="1">
      <c r="B85" s="91" t="s">
        <v>974</v>
      </c>
      <c r="C85" s="92"/>
      <c r="D85" s="92"/>
      <c r="E85" s="92"/>
      <c r="F85" s="92"/>
      <c r="G85" s="92"/>
      <c r="H85" s="92"/>
      <c r="I85" s="93"/>
      <c r="J85" s="94"/>
      <c r="K85" s="305">
        <v>0.05</v>
      </c>
      <c r="L85" s="864">
        <f>N78*K85</f>
        <v>4280.6849441136683</v>
      </c>
      <c r="M85" s="865"/>
      <c r="N85" s="51"/>
    </row>
    <row r="86" spans="1:14" ht="15.75" thickBot="1">
      <c r="B86" s="828" t="s">
        <v>953</v>
      </c>
      <c r="C86" s="829"/>
      <c r="D86" s="829"/>
      <c r="E86" s="829"/>
      <c r="F86" s="829"/>
      <c r="G86" s="829"/>
      <c r="H86" s="829"/>
      <c r="I86" s="829"/>
      <c r="J86" s="829"/>
      <c r="K86" s="829"/>
      <c r="L86" s="829"/>
      <c r="M86" s="830"/>
      <c r="N86" s="52">
        <f>L83+L84+L85</f>
        <v>25684.109664682011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111297.80854695536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205229.17261240419</v>
      </c>
      <c r="L37" s="270"/>
      <c r="M37" s="271">
        <v>45</v>
      </c>
      <c r="N37" s="272">
        <f>K37/M37</f>
        <v>4560.6482802756491</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9199.2119410573159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46142.42620363005</v>
      </c>
      <c r="N48" s="272">
        <f>K48*M48</f>
        <v>59985.154064719063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54.834069928666089</v>
      </c>
      <c r="N49" s="272">
        <f>K49*M49</f>
        <v>1316.0176782879862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61301.171743007049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72712.59184113043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14542.518368226087</v>
      </c>
      <c r="M83" s="863"/>
      <c r="N83" s="51"/>
    </row>
    <row r="84" spans="1:14">
      <c r="B84" s="89" t="s">
        <v>973</v>
      </c>
      <c r="C84" s="90"/>
      <c r="D84" s="90"/>
      <c r="E84" s="90"/>
      <c r="F84" s="90"/>
      <c r="G84" s="90"/>
      <c r="H84" s="90"/>
      <c r="I84" s="87"/>
      <c r="J84" s="88"/>
      <c r="K84" s="304">
        <v>0.05</v>
      </c>
      <c r="L84" s="862">
        <f>N78*K84</f>
        <v>3635.6295920565217</v>
      </c>
      <c r="M84" s="863"/>
      <c r="N84" s="51"/>
    </row>
    <row r="85" spans="1:14" ht="15.75" thickBot="1">
      <c r="B85" s="91" t="s">
        <v>974</v>
      </c>
      <c r="C85" s="92"/>
      <c r="D85" s="92"/>
      <c r="E85" s="92"/>
      <c r="F85" s="92"/>
      <c r="G85" s="92"/>
      <c r="H85" s="92"/>
      <c r="I85" s="93"/>
      <c r="J85" s="94"/>
      <c r="K85" s="305">
        <v>0.05</v>
      </c>
      <c r="L85" s="864">
        <f>N78*K85</f>
        <v>3635.6295920565217</v>
      </c>
      <c r="M85" s="865"/>
      <c r="N85" s="51"/>
    </row>
    <row r="86" spans="1:14" ht="15.75" thickBot="1">
      <c r="B86" s="828" t="s">
        <v>953</v>
      </c>
      <c r="C86" s="829"/>
      <c r="D86" s="829"/>
      <c r="E86" s="829"/>
      <c r="F86" s="829"/>
      <c r="G86" s="829"/>
      <c r="H86" s="829"/>
      <c r="I86" s="829"/>
      <c r="J86" s="829"/>
      <c r="K86" s="829"/>
      <c r="L86" s="829"/>
      <c r="M86" s="830"/>
      <c r="N86" s="52">
        <f>L83+L84+L85</f>
        <v>21813.777552339128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94526.369393469562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205229.17261240419</v>
      </c>
      <c r="L37" s="270"/>
      <c r="M37" s="271">
        <v>45</v>
      </c>
      <c r="N37" s="272">
        <f>K37/M37</f>
        <v>4560.6482802756491</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9199.2119410573159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46217.845231849089</v>
      </c>
      <c r="N48" s="272">
        <f>K48*M48</f>
        <v>60083.198801403814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54.834069928666089</v>
      </c>
      <c r="N49" s="272">
        <f>K49*M49</f>
        <v>1316.0176782879862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61399.2164796918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72810.636577815181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14562.127315563037</v>
      </c>
      <c r="M83" s="863"/>
      <c r="N83" s="51"/>
    </row>
    <row r="84" spans="1:14">
      <c r="B84" s="89" t="s">
        <v>973</v>
      </c>
      <c r="C84" s="90"/>
      <c r="D84" s="90"/>
      <c r="E84" s="90"/>
      <c r="F84" s="90"/>
      <c r="G84" s="90"/>
      <c r="H84" s="90"/>
      <c r="I84" s="87"/>
      <c r="J84" s="88"/>
      <c r="K84" s="304">
        <v>0.05</v>
      </c>
      <c r="L84" s="862">
        <f>N78*K84</f>
        <v>3640.5318288907592</v>
      </c>
      <c r="M84" s="863"/>
      <c r="N84" s="51"/>
    </row>
    <row r="85" spans="1:14" ht="15.75" thickBot="1">
      <c r="B85" s="91" t="s">
        <v>974</v>
      </c>
      <c r="C85" s="92"/>
      <c r="D85" s="92"/>
      <c r="E85" s="92"/>
      <c r="F85" s="92"/>
      <c r="G85" s="92"/>
      <c r="H85" s="92"/>
      <c r="I85" s="93"/>
      <c r="J85" s="94"/>
      <c r="K85" s="305">
        <v>0.05</v>
      </c>
      <c r="L85" s="864">
        <f>N78*K85</f>
        <v>3640.5318288907592</v>
      </c>
      <c r="M85" s="865"/>
      <c r="N85" s="51"/>
    </row>
    <row r="86" spans="1:14" ht="15.75" thickBot="1">
      <c r="B86" s="828" t="s">
        <v>953</v>
      </c>
      <c r="C86" s="829"/>
      <c r="D86" s="829"/>
      <c r="E86" s="829"/>
      <c r="F86" s="829"/>
      <c r="G86" s="829"/>
      <c r="H86" s="829"/>
      <c r="I86" s="829"/>
      <c r="J86" s="829"/>
      <c r="K86" s="829"/>
      <c r="L86" s="829"/>
      <c r="M86" s="830"/>
      <c r="N86" s="52">
        <f>L83+L84+L85</f>
        <v>21843.190973344554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94653.827551159731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205229.17261240419</v>
      </c>
      <c r="L37" s="270"/>
      <c r="M37" s="271">
        <v>45</v>
      </c>
      <c r="N37" s="272">
        <f>K37/M37</f>
        <v>4560.6482802756491</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9199.2119410573159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60099.915207187907</v>
      </c>
      <c r="N48" s="272">
        <f>K48*M48</f>
        <v>78129.889769344285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54.834069928666089</v>
      </c>
      <c r="N49" s="272">
        <f>K49*M49</f>
        <v>1316.0176782879862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79445.907447632271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90857.327545755659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18171.465509151134</v>
      </c>
      <c r="M83" s="863"/>
      <c r="N83" s="51"/>
    </row>
    <row r="84" spans="1:14">
      <c r="B84" s="89" t="s">
        <v>973</v>
      </c>
      <c r="C84" s="90"/>
      <c r="D84" s="90"/>
      <c r="E84" s="90"/>
      <c r="F84" s="90"/>
      <c r="G84" s="90"/>
      <c r="H84" s="90"/>
      <c r="I84" s="87"/>
      <c r="J84" s="88"/>
      <c r="K84" s="304">
        <v>0.05</v>
      </c>
      <c r="L84" s="862">
        <f>N78*K84</f>
        <v>4542.8663772877835</v>
      </c>
      <c r="M84" s="863"/>
      <c r="N84" s="51"/>
    </row>
    <row r="85" spans="1:14" ht="15.75" thickBot="1">
      <c r="B85" s="91" t="s">
        <v>974</v>
      </c>
      <c r="C85" s="92"/>
      <c r="D85" s="92"/>
      <c r="E85" s="92"/>
      <c r="F85" s="92"/>
      <c r="G85" s="92"/>
      <c r="H85" s="92"/>
      <c r="I85" s="93"/>
      <c r="J85" s="94"/>
      <c r="K85" s="305">
        <v>0.05</v>
      </c>
      <c r="L85" s="864">
        <f>N78*K85</f>
        <v>4542.8663772877835</v>
      </c>
      <c r="M85" s="865"/>
      <c r="N85" s="51"/>
    </row>
    <row r="86" spans="1:14" ht="15.75" thickBot="1">
      <c r="B86" s="828" t="s">
        <v>953</v>
      </c>
      <c r="C86" s="829"/>
      <c r="D86" s="829"/>
      <c r="E86" s="829"/>
      <c r="F86" s="829"/>
      <c r="G86" s="829"/>
      <c r="H86" s="829"/>
      <c r="I86" s="829"/>
      <c r="J86" s="829"/>
      <c r="K86" s="829"/>
      <c r="L86" s="829"/>
      <c r="M86" s="830"/>
      <c r="N86" s="52">
        <f>L83+L84+L85</f>
        <v>27257.198263726703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118114.52580948237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25080.540400363927</v>
      </c>
      <c r="L36" s="270"/>
      <c r="M36" s="271">
        <v>2.5</v>
      </c>
      <c r="N36" s="272">
        <f>K36/M36</f>
        <v>10032.21616014557</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10840.24176918159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46142.42620363005</v>
      </c>
      <c r="N48" s="272">
        <f>K48*M48</f>
        <v>59985.154064719063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54.834069928666089</v>
      </c>
      <c r="N49" s="272">
        <f>K49*M49</f>
        <v>1316.0176782879862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61301.171743007049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16160.5121807204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89917.055395490635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17983.411079098129</v>
      </c>
      <c r="M83" s="863"/>
      <c r="N83" s="51"/>
    </row>
    <row r="84" spans="1:14">
      <c r="B84" s="89" t="s">
        <v>973</v>
      </c>
      <c r="C84" s="90"/>
      <c r="D84" s="90"/>
      <c r="E84" s="90"/>
      <c r="F84" s="90"/>
      <c r="G84" s="90"/>
      <c r="H84" s="90"/>
      <c r="I84" s="87"/>
      <c r="J84" s="88"/>
      <c r="K84" s="304">
        <v>0.05</v>
      </c>
      <c r="L84" s="862">
        <f>N78*K84</f>
        <v>4495.8527697745321</v>
      </c>
      <c r="M84" s="863"/>
      <c r="N84" s="51"/>
    </row>
    <row r="85" spans="1:14" ht="15.75" thickBot="1">
      <c r="B85" s="91" t="s">
        <v>974</v>
      </c>
      <c r="C85" s="92"/>
      <c r="D85" s="92"/>
      <c r="E85" s="92"/>
      <c r="F85" s="92"/>
      <c r="G85" s="92"/>
      <c r="H85" s="92"/>
      <c r="I85" s="93"/>
      <c r="J85" s="94"/>
      <c r="K85" s="305">
        <v>0.05</v>
      </c>
      <c r="L85" s="864">
        <f>N78*K85</f>
        <v>4495.8527697745321</v>
      </c>
      <c r="M85" s="865"/>
      <c r="N85" s="51"/>
    </row>
    <row r="86" spans="1:14" ht="15.75" thickBot="1">
      <c r="B86" s="828" t="s">
        <v>953</v>
      </c>
      <c r="C86" s="829"/>
      <c r="D86" s="829"/>
      <c r="E86" s="829"/>
      <c r="F86" s="829"/>
      <c r="G86" s="829"/>
      <c r="H86" s="829"/>
      <c r="I86" s="829"/>
      <c r="J86" s="829"/>
      <c r="K86" s="829"/>
      <c r="L86" s="829"/>
      <c r="M86" s="830"/>
      <c r="N86" s="52">
        <f>L83+L84+L85</f>
        <v>26975.116618647189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116892.17201413782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25080.540400363927</v>
      </c>
      <c r="L36" s="270"/>
      <c r="M36" s="271">
        <v>2.5</v>
      </c>
      <c r="N36" s="272">
        <f>K36/M36</f>
        <v>10032.21616014557</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10840.24176918159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46217.845231849089</v>
      </c>
      <c r="N48" s="272">
        <f>K48*M48</f>
        <v>60083.198801403814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54.834069928666089</v>
      </c>
      <c r="N49" s="272">
        <f>K49*M49</f>
        <v>1316.0176782879862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61399.2164796918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16160.5121807204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90015.100132175387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18003.020026435079</v>
      </c>
      <c r="M83" s="863"/>
      <c r="N83" s="51"/>
    </row>
    <row r="84" spans="1:14">
      <c r="B84" s="89" t="s">
        <v>973</v>
      </c>
      <c r="C84" s="90"/>
      <c r="D84" s="90"/>
      <c r="E84" s="90"/>
      <c r="F84" s="90"/>
      <c r="G84" s="90"/>
      <c r="H84" s="90"/>
      <c r="I84" s="87"/>
      <c r="J84" s="88"/>
      <c r="K84" s="304">
        <v>0.05</v>
      </c>
      <c r="L84" s="862">
        <f>N78*K84</f>
        <v>4500.7550066087697</v>
      </c>
      <c r="M84" s="863"/>
      <c r="N84" s="51"/>
    </row>
    <row r="85" spans="1:14" ht="15.75" thickBot="1">
      <c r="B85" s="91" t="s">
        <v>974</v>
      </c>
      <c r="C85" s="92"/>
      <c r="D85" s="92"/>
      <c r="E85" s="92"/>
      <c r="F85" s="92"/>
      <c r="G85" s="92"/>
      <c r="H85" s="92"/>
      <c r="I85" s="93"/>
      <c r="J85" s="94"/>
      <c r="K85" s="305">
        <v>0.05</v>
      </c>
      <c r="L85" s="864">
        <f>N78*K85</f>
        <v>4500.7550066087697</v>
      </c>
      <c r="M85" s="865"/>
      <c r="N85" s="51"/>
    </row>
    <row r="86" spans="1:14" ht="15.75" thickBot="1">
      <c r="B86" s="828" t="s">
        <v>953</v>
      </c>
      <c r="C86" s="829"/>
      <c r="D86" s="829"/>
      <c r="E86" s="829"/>
      <c r="F86" s="829"/>
      <c r="G86" s="829"/>
      <c r="H86" s="829"/>
      <c r="I86" s="829"/>
      <c r="J86" s="829"/>
      <c r="K86" s="829"/>
      <c r="L86" s="829"/>
      <c r="M86" s="830"/>
      <c r="N86" s="52">
        <f>L83+L84+L85</f>
        <v>27004.530039652622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117019.630171828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25080.540400363927</v>
      </c>
      <c r="L36" s="270"/>
      <c r="M36" s="271">
        <v>2.5</v>
      </c>
      <c r="N36" s="272">
        <f>K36/M36</f>
        <v>10032.21616014557</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10840.24176918159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60099.915207187907</v>
      </c>
      <c r="N48" s="272">
        <f>K48*M48</f>
        <v>78129.889769344285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54.834069928666089</v>
      </c>
      <c r="N49" s="272">
        <f>K49*M49</f>
        <v>1316.0176782879862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79445.907447632271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16160.5121807204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108061.79110011586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21612.358220023176</v>
      </c>
      <c r="M83" s="863"/>
      <c r="N83" s="51"/>
    </row>
    <row r="84" spans="1:14">
      <c r="B84" s="89" t="s">
        <v>973</v>
      </c>
      <c r="C84" s="90"/>
      <c r="D84" s="90"/>
      <c r="E84" s="90"/>
      <c r="F84" s="90"/>
      <c r="G84" s="90"/>
      <c r="H84" s="90"/>
      <c r="I84" s="87"/>
      <c r="J84" s="88"/>
      <c r="K84" s="304">
        <v>0.05</v>
      </c>
      <c r="L84" s="862">
        <f>N78*K84</f>
        <v>5403.089555005794</v>
      </c>
      <c r="M84" s="863"/>
      <c r="N84" s="51"/>
    </row>
    <row r="85" spans="1:14" ht="15.75" thickBot="1">
      <c r="B85" s="91" t="s">
        <v>974</v>
      </c>
      <c r="C85" s="92"/>
      <c r="D85" s="92"/>
      <c r="E85" s="92"/>
      <c r="F85" s="92"/>
      <c r="G85" s="92"/>
      <c r="H85" s="92"/>
      <c r="I85" s="93"/>
      <c r="J85" s="94"/>
      <c r="K85" s="305">
        <v>0.05</v>
      </c>
      <c r="L85" s="864">
        <f>N78*K85</f>
        <v>5403.089555005794</v>
      </c>
      <c r="M85" s="865"/>
      <c r="N85" s="51"/>
    </row>
    <row r="86" spans="1:14" ht="15.75" thickBot="1">
      <c r="B86" s="828" t="s">
        <v>953</v>
      </c>
      <c r="C86" s="829"/>
      <c r="D86" s="829"/>
      <c r="E86" s="829"/>
      <c r="F86" s="829"/>
      <c r="G86" s="829"/>
      <c r="H86" s="829"/>
      <c r="I86" s="829"/>
      <c r="J86" s="829"/>
      <c r="K86" s="829"/>
      <c r="L86" s="829"/>
      <c r="M86" s="830"/>
      <c r="N86" s="52">
        <f>L83+L84+L85</f>
        <v>32418.537330034764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140480.32843015064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30</v>
      </c>
      <c r="N36" s="272">
        <f>K36/M36</f>
        <v>3331.6685960421664</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30</v>
      </c>
      <c r="N37" s="272">
        <f>K37/M37</f>
        <v>4316.317965631697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30</v>
      </c>
      <c r="N38" s="272">
        <f>K38/M38</f>
        <v>4459.2473662122811</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8.9561768172669982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12116.19010470341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46142.42620363005</v>
      </c>
      <c r="N48" s="272">
        <f>K48*M48</f>
        <v>57678.032754537562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57678.032754537562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2">
        <f>VLOOKUP(A59,TRANSPORTE!A5:D123,4,FALSE)</f>
        <v>1242.4074635243128</v>
      </c>
      <c r="M59" s="833"/>
      <c r="N59" s="287">
        <f>K59*L59</f>
        <v>1553.0093294053909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1553.0093294053909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895.61768172669986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72242.849870373058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14448.569974074613</v>
      </c>
      <c r="M83" s="863"/>
      <c r="N83" s="51"/>
    </row>
    <row r="84" spans="1:14">
      <c r="B84" s="89" t="s">
        <v>973</v>
      </c>
      <c r="C84" s="90"/>
      <c r="D84" s="90"/>
      <c r="E84" s="90"/>
      <c r="F84" s="90"/>
      <c r="G84" s="90"/>
      <c r="H84" s="90"/>
      <c r="I84" s="87"/>
      <c r="J84" s="88"/>
      <c r="K84" s="304">
        <v>0.05</v>
      </c>
      <c r="L84" s="862">
        <f>N78*K84</f>
        <v>3612.1424935186533</v>
      </c>
      <c r="M84" s="863"/>
      <c r="N84" s="51"/>
    </row>
    <row r="85" spans="1:14" ht="15.75" thickBot="1">
      <c r="B85" s="91" t="s">
        <v>974</v>
      </c>
      <c r="C85" s="92"/>
      <c r="D85" s="92"/>
      <c r="E85" s="92"/>
      <c r="F85" s="92"/>
      <c r="G85" s="92"/>
      <c r="H85" s="92"/>
      <c r="I85" s="93"/>
      <c r="J85" s="94"/>
      <c r="K85" s="305">
        <v>0.05</v>
      </c>
      <c r="L85" s="864">
        <f>N78*K85</f>
        <v>3612.1424935186533</v>
      </c>
      <c r="M85" s="865"/>
      <c r="N85" s="51"/>
    </row>
    <row r="86" spans="1:14" ht="15.75" thickBot="1">
      <c r="B86" s="828" t="s">
        <v>953</v>
      </c>
      <c r="C86" s="829"/>
      <c r="D86" s="829"/>
      <c r="E86" s="829"/>
      <c r="F86" s="829"/>
      <c r="G86" s="829"/>
      <c r="H86" s="829"/>
      <c r="I86" s="829"/>
      <c r="J86" s="829"/>
      <c r="K86" s="829"/>
      <c r="L86" s="829"/>
      <c r="M86" s="830"/>
      <c r="N86" s="52">
        <f>L83+L84+L85</f>
        <v>21672.854961111916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93915.704831484967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30</v>
      </c>
      <c r="N36" s="272">
        <f>K36/M36</f>
        <v>3331.6685960421664</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30</v>
      </c>
      <c r="N37" s="272">
        <f>K37/M37</f>
        <v>4316.317965631697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30</v>
      </c>
      <c r="N38" s="272">
        <f>K38/M38</f>
        <v>4459.2473662122811</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8.9561768172669982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12116.19010470341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60099.915207187907</v>
      </c>
      <c r="N48" s="272">
        <f>K48*M48</f>
        <v>75124.894008984877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75124.894008984877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2">
        <f>VLOOKUP(A59,TRANSPORTE!A5:D123,4,FALSE)</f>
        <v>1242.4074635243128</v>
      </c>
      <c r="M59" s="833"/>
      <c r="N59" s="287">
        <f>K59*L59</f>
        <v>1553.0093294053909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1553.0093294053909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895.61768172669986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89689.711124820373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17937.942224964074</v>
      </c>
      <c r="M83" s="863"/>
      <c r="N83" s="51"/>
    </row>
    <row r="84" spans="1:14">
      <c r="B84" s="89" t="s">
        <v>973</v>
      </c>
      <c r="C84" s="90"/>
      <c r="D84" s="90"/>
      <c r="E84" s="90"/>
      <c r="F84" s="90"/>
      <c r="G84" s="90"/>
      <c r="H84" s="90"/>
      <c r="I84" s="87"/>
      <c r="J84" s="88"/>
      <c r="K84" s="304">
        <v>0.05</v>
      </c>
      <c r="L84" s="862">
        <f>N78*K84</f>
        <v>4484.4855562410185</v>
      </c>
      <c r="M84" s="863"/>
      <c r="N84" s="51"/>
    </row>
    <row r="85" spans="1:14" ht="15.75" thickBot="1">
      <c r="B85" s="91" t="s">
        <v>974</v>
      </c>
      <c r="C85" s="92"/>
      <c r="D85" s="92"/>
      <c r="E85" s="92"/>
      <c r="F85" s="92"/>
      <c r="G85" s="92"/>
      <c r="H85" s="92"/>
      <c r="I85" s="93"/>
      <c r="J85" s="94"/>
      <c r="K85" s="305">
        <v>0.05</v>
      </c>
      <c r="L85" s="864">
        <f>N78*K85</f>
        <v>4484.4855562410185</v>
      </c>
      <c r="M85" s="865"/>
      <c r="N85" s="51"/>
    </row>
    <row r="86" spans="1:14" ht="15.75" thickBot="1">
      <c r="B86" s="828" t="s">
        <v>953</v>
      </c>
      <c r="C86" s="829"/>
      <c r="D86" s="829"/>
      <c r="E86" s="829"/>
      <c r="F86" s="829"/>
      <c r="G86" s="829"/>
      <c r="H86" s="829"/>
      <c r="I86" s="829"/>
      <c r="J86" s="829"/>
      <c r="K86" s="829"/>
      <c r="L86" s="829"/>
      <c r="M86" s="830"/>
      <c r="N86" s="52">
        <f>L83+L84+L85</f>
        <v>26906.913337446113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116596.62446226648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30</v>
      </c>
      <c r="N36" s="272">
        <f>K36/M36</f>
        <v>3331.6685960421664</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30</v>
      </c>
      <c r="N37" s="272">
        <f>K37/M37</f>
        <v>4316.317965631697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30</v>
      </c>
      <c r="N38" s="272">
        <f>K38/M38</f>
        <v>4459.2473662122811</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8.9561768172669982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12116.19010470341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60099.915207187907</v>
      </c>
      <c r="N48" s="272">
        <f>K48*M48</f>
        <v>75124.894008984877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75124.894008984877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2">
        <f>VLOOKUP(A59,TRANSPORTE!A5:D123,4,FALSE)</f>
        <v>1242.4074635243128</v>
      </c>
      <c r="M59" s="833"/>
      <c r="N59" s="287">
        <f>K59*L59</f>
        <v>1553.0093294053909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1553.0093294053909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895.61768172669986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89689.711124820373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17937.942224964074</v>
      </c>
      <c r="M83" s="863"/>
      <c r="N83" s="51"/>
    </row>
    <row r="84" spans="1:14">
      <c r="B84" s="89" t="s">
        <v>973</v>
      </c>
      <c r="C84" s="90"/>
      <c r="D84" s="90"/>
      <c r="E84" s="90"/>
      <c r="F84" s="90"/>
      <c r="G84" s="90"/>
      <c r="H84" s="90"/>
      <c r="I84" s="87"/>
      <c r="J84" s="88"/>
      <c r="K84" s="304">
        <v>0.05</v>
      </c>
      <c r="L84" s="862">
        <f>N78*K84</f>
        <v>4484.4855562410185</v>
      </c>
      <c r="M84" s="863"/>
      <c r="N84" s="51"/>
    </row>
    <row r="85" spans="1:14" ht="15.75" thickBot="1">
      <c r="B85" s="91" t="s">
        <v>974</v>
      </c>
      <c r="C85" s="92"/>
      <c r="D85" s="92"/>
      <c r="E85" s="92"/>
      <c r="F85" s="92"/>
      <c r="G85" s="92"/>
      <c r="H85" s="92"/>
      <c r="I85" s="93"/>
      <c r="J85" s="94"/>
      <c r="K85" s="305">
        <v>0.05</v>
      </c>
      <c r="L85" s="864">
        <f>N78*K85</f>
        <v>4484.4855562410185</v>
      </c>
      <c r="M85" s="865"/>
      <c r="N85" s="51"/>
    </row>
    <row r="86" spans="1:14" ht="15.75" thickBot="1">
      <c r="B86" s="828" t="s">
        <v>953</v>
      </c>
      <c r="C86" s="829"/>
      <c r="D86" s="829"/>
      <c r="E86" s="829"/>
      <c r="F86" s="829"/>
      <c r="G86" s="829"/>
      <c r="H86" s="829"/>
      <c r="I86" s="829"/>
      <c r="J86" s="829"/>
      <c r="K86" s="829"/>
      <c r="L86" s="829"/>
      <c r="M86" s="830"/>
      <c r="N86" s="52">
        <f>L83+L84+L85</f>
        <v>26906.913337446113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116596.62446226648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45</v>
      </c>
      <c r="N37" s="272">
        <f>K37/M37</f>
        <v>2877.5453104211315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7516.1089712027979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46142.42620363005</v>
      </c>
      <c r="N48" s="272">
        <f>K48*M48</f>
        <v>59985.154064719063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488.44911805389455</v>
      </c>
      <c r="N49" s="272">
        <f>K49*M49</f>
        <v>43960.420624850507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103945.57468956956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113673.89181783843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22734.77836356769</v>
      </c>
      <c r="M83" s="863"/>
      <c r="N83" s="51"/>
    </row>
    <row r="84" spans="1:14">
      <c r="B84" s="89" t="s">
        <v>973</v>
      </c>
      <c r="C84" s="90"/>
      <c r="D84" s="90"/>
      <c r="E84" s="90"/>
      <c r="F84" s="90"/>
      <c r="G84" s="90"/>
      <c r="H84" s="90"/>
      <c r="I84" s="87"/>
      <c r="J84" s="88"/>
      <c r="K84" s="304">
        <v>0.05</v>
      </c>
      <c r="L84" s="862">
        <f>N78*K84</f>
        <v>5683.6945908919224</v>
      </c>
      <c r="M84" s="863"/>
      <c r="N84" s="51"/>
    </row>
    <row r="85" spans="1:14" ht="15.75" thickBot="1">
      <c r="B85" s="91" t="s">
        <v>974</v>
      </c>
      <c r="C85" s="92"/>
      <c r="D85" s="92"/>
      <c r="E85" s="92"/>
      <c r="F85" s="92"/>
      <c r="G85" s="92"/>
      <c r="H85" s="92"/>
      <c r="I85" s="93"/>
      <c r="J85" s="94"/>
      <c r="K85" s="305">
        <v>0.05</v>
      </c>
      <c r="L85" s="864">
        <f>N78*K85</f>
        <v>5683.6945908919224</v>
      </c>
      <c r="M85" s="865"/>
      <c r="N85" s="51"/>
    </row>
    <row r="86" spans="1:14" ht="15.75" thickBot="1">
      <c r="B86" s="828" t="s">
        <v>953</v>
      </c>
      <c r="C86" s="829"/>
      <c r="D86" s="829"/>
      <c r="E86" s="829"/>
      <c r="F86" s="829"/>
      <c r="G86" s="829"/>
      <c r="H86" s="829"/>
      <c r="I86" s="829"/>
      <c r="J86" s="829"/>
      <c r="K86" s="829"/>
      <c r="L86" s="829"/>
      <c r="M86" s="830"/>
      <c r="N86" s="52">
        <f>L83+L84+L85</f>
        <v>34102.167545351534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147776.05936318997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45</v>
      </c>
      <c r="N37" s="272">
        <f>K37/M37</f>
        <v>2877.5453104211315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7516.1089712027979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46217.845231849089</v>
      </c>
      <c r="N48" s="272">
        <f>K48*M48</f>
        <v>60083.198801403814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488.44911805389455</v>
      </c>
      <c r="N49" s="272">
        <f>K49*M49</f>
        <v>43960.420624850507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104043.61942625433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113771.9365545232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22754.38731090464</v>
      </c>
      <c r="M83" s="863"/>
      <c r="N83" s="51"/>
    </row>
    <row r="84" spans="1:14">
      <c r="B84" s="89" t="s">
        <v>973</v>
      </c>
      <c r="C84" s="90"/>
      <c r="D84" s="90"/>
      <c r="E84" s="90"/>
      <c r="F84" s="90"/>
      <c r="G84" s="90"/>
      <c r="H84" s="90"/>
      <c r="I84" s="87"/>
      <c r="J84" s="88"/>
      <c r="K84" s="304">
        <v>0.05</v>
      </c>
      <c r="L84" s="862">
        <f>N78*K84</f>
        <v>5688.59682772616</v>
      </c>
      <c r="M84" s="863"/>
      <c r="N84" s="51"/>
    </row>
    <row r="85" spans="1:14" ht="15.75" thickBot="1">
      <c r="B85" s="91" t="s">
        <v>974</v>
      </c>
      <c r="C85" s="92"/>
      <c r="D85" s="92"/>
      <c r="E85" s="92"/>
      <c r="F85" s="92"/>
      <c r="G85" s="92"/>
      <c r="H85" s="92"/>
      <c r="I85" s="93"/>
      <c r="J85" s="94"/>
      <c r="K85" s="305">
        <v>0.05</v>
      </c>
      <c r="L85" s="864">
        <f>N78*K85</f>
        <v>5688.59682772616</v>
      </c>
      <c r="M85" s="865"/>
      <c r="N85" s="51"/>
    </row>
    <row r="86" spans="1:14" ht="15.75" thickBot="1">
      <c r="B86" s="828" t="s">
        <v>953</v>
      </c>
      <c r="C86" s="829"/>
      <c r="D86" s="829"/>
      <c r="E86" s="829"/>
      <c r="F86" s="829"/>
      <c r="G86" s="829"/>
      <c r="H86" s="829"/>
      <c r="I86" s="829"/>
      <c r="J86" s="829"/>
      <c r="K86" s="829"/>
      <c r="L86" s="829"/>
      <c r="M86" s="830"/>
      <c r="N86" s="52">
        <f>L83+L84+L85</f>
        <v>34131.58096635696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147903.51752088015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45</v>
      </c>
      <c r="N37" s="272">
        <f>K37/M37</f>
        <v>2877.5453104211315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7516.1089712027979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46142.42620363005</v>
      </c>
      <c r="N48" s="272">
        <f>K48*M48</f>
        <v>59985.154064719063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488.44911805389455</v>
      </c>
      <c r="N49" s="272">
        <f>K49*M49</f>
        <v>43960.420624850507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103945.57468956956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113673.89181783843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22734.77836356769</v>
      </c>
      <c r="M83" s="863"/>
      <c r="N83" s="51"/>
    </row>
    <row r="84" spans="1:14">
      <c r="B84" s="89" t="s">
        <v>973</v>
      </c>
      <c r="C84" s="90"/>
      <c r="D84" s="90"/>
      <c r="E84" s="90"/>
      <c r="F84" s="90"/>
      <c r="G84" s="90"/>
      <c r="H84" s="90"/>
      <c r="I84" s="87"/>
      <c r="J84" s="88"/>
      <c r="K84" s="304">
        <v>0.05</v>
      </c>
      <c r="L84" s="862">
        <f>N78*K84</f>
        <v>5683.6945908919224</v>
      </c>
      <c r="M84" s="863"/>
      <c r="N84" s="51"/>
    </row>
    <row r="85" spans="1:14" ht="15.75" thickBot="1">
      <c r="B85" s="91" t="s">
        <v>974</v>
      </c>
      <c r="C85" s="92"/>
      <c r="D85" s="92"/>
      <c r="E85" s="92"/>
      <c r="F85" s="92"/>
      <c r="G85" s="92"/>
      <c r="H85" s="92"/>
      <c r="I85" s="93"/>
      <c r="J85" s="94"/>
      <c r="K85" s="305">
        <v>0.05</v>
      </c>
      <c r="L85" s="864">
        <f>N78*K85</f>
        <v>5683.6945908919224</v>
      </c>
      <c r="M85" s="865"/>
      <c r="N85" s="51"/>
    </row>
    <row r="86" spans="1:14" ht="15.75" thickBot="1">
      <c r="B86" s="828" t="s">
        <v>953</v>
      </c>
      <c r="C86" s="829"/>
      <c r="D86" s="829"/>
      <c r="E86" s="829"/>
      <c r="F86" s="829"/>
      <c r="G86" s="829"/>
      <c r="H86" s="829"/>
      <c r="I86" s="829"/>
      <c r="J86" s="829"/>
      <c r="K86" s="829"/>
      <c r="L86" s="829"/>
      <c r="M86" s="830"/>
      <c r="N86" s="52">
        <f>L83+L84+L85</f>
        <v>34102.167545351534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147776.05936318997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45</v>
      </c>
      <c r="N37" s="272">
        <f>K37/M37</f>
        <v>2877.5453104211315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7516.1089712027979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46217.845231849089</v>
      </c>
      <c r="N48" s="272">
        <f>K48*M48</f>
        <v>60083.198801403814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488.44911805389455</v>
      </c>
      <c r="N49" s="272">
        <f>K49*M49</f>
        <v>43960.420624850507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104043.61942625433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113771.9365545232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22754.38731090464</v>
      </c>
      <c r="M83" s="863"/>
      <c r="N83" s="51"/>
    </row>
    <row r="84" spans="1:14">
      <c r="B84" s="89" t="s">
        <v>973</v>
      </c>
      <c r="C84" s="90"/>
      <c r="D84" s="90"/>
      <c r="E84" s="90"/>
      <c r="F84" s="90"/>
      <c r="G84" s="90"/>
      <c r="H84" s="90"/>
      <c r="I84" s="87"/>
      <c r="J84" s="88"/>
      <c r="K84" s="304">
        <v>0.05</v>
      </c>
      <c r="L84" s="862">
        <f>N78*K84</f>
        <v>5688.59682772616</v>
      </c>
      <c r="M84" s="863"/>
      <c r="N84" s="51"/>
    </row>
    <row r="85" spans="1:14" ht="15.75" thickBot="1">
      <c r="B85" s="91" t="s">
        <v>974</v>
      </c>
      <c r="C85" s="92"/>
      <c r="D85" s="92"/>
      <c r="E85" s="92"/>
      <c r="F85" s="92"/>
      <c r="G85" s="92"/>
      <c r="H85" s="92"/>
      <c r="I85" s="93"/>
      <c r="J85" s="94"/>
      <c r="K85" s="305">
        <v>0.05</v>
      </c>
      <c r="L85" s="864">
        <f>N78*K85</f>
        <v>5688.59682772616</v>
      </c>
      <c r="M85" s="865"/>
      <c r="N85" s="51"/>
    </row>
    <row r="86" spans="1:14" ht="15.75" thickBot="1">
      <c r="B86" s="828" t="s">
        <v>953</v>
      </c>
      <c r="C86" s="829"/>
      <c r="D86" s="829"/>
      <c r="E86" s="829"/>
      <c r="F86" s="829"/>
      <c r="G86" s="829"/>
      <c r="H86" s="829"/>
      <c r="I86" s="829"/>
      <c r="J86" s="829"/>
      <c r="K86" s="829"/>
      <c r="L86" s="829"/>
      <c r="M86" s="830"/>
      <c r="N86" s="52">
        <f>L83+L84+L85</f>
        <v>34131.58096635696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147903.51752088015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45</v>
      </c>
      <c r="N37" s="272">
        <f>K37/M37</f>
        <v>2877.5453104211315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7516.1089712027979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46142.42620363005</v>
      </c>
      <c r="N48" s="272">
        <f>K48*M48</f>
        <v>59985.154064719063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59985.154064719063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69713.471192987927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13942.694238597585</v>
      </c>
      <c r="M83" s="863"/>
      <c r="N83" s="51"/>
    </row>
    <row r="84" spans="1:14">
      <c r="B84" s="89" t="s">
        <v>973</v>
      </c>
      <c r="C84" s="90"/>
      <c r="D84" s="90"/>
      <c r="E84" s="90"/>
      <c r="F84" s="90"/>
      <c r="G84" s="90"/>
      <c r="H84" s="90"/>
      <c r="I84" s="87"/>
      <c r="J84" s="88"/>
      <c r="K84" s="304">
        <v>0.05</v>
      </c>
      <c r="L84" s="862">
        <f>N78*K84</f>
        <v>3485.6735596493963</v>
      </c>
      <c r="M84" s="863"/>
      <c r="N84" s="51"/>
    </row>
    <row r="85" spans="1:14" ht="15.75" thickBot="1">
      <c r="B85" s="91" t="s">
        <v>974</v>
      </c>
      <c r="C85" s="92"/>
      <c r="D85" s="92"/>
      <c r="E85" s="92"/>
      <c r="F85" s="92"/>
      <c r="G85" s="92"/>
      <c r="H85" s="92"/>
      <c r="I85" s="93"/>
      <c r="J85" s="94"/>
      <c r="K85" s="305">
        <v>0.05</v>
      </c>
      <c r="L85" s="864">
        <f>N78*K85</f>
        <v>3485.6735596493963</v>
      </c>
      <c r="M85" s="865"/>
      <c r="N85" s="51"/>
    </row>
    <row r="86" spans="1:14" ht="15.75" thickBot="1">
      <c r="B86" s="828" t="s">
        <v>953</v>
      </c>
      <c r="C86" s="829"/>
      <c r="D86" s="829"/>
      <c r="E86" s="829"/>
      <c r="F86" s="829"/>
      <c r="G86" s="829"/>
      <c r="H86" s="829"/>
      <c r="I86" s="829"/>
      <c r="J86" s="829"/>
      <c r="K86" s="829"/>
      <c r="L86" s="829"/>
      <c r="M86" s="830"/>
      <c r="N86" s="52">
        <f>L83+L84+L85</f>
        <v>20914.041357896378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90627.512550884305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45</v>
      </c>
      <c r="N37" s="272">
        <f>K37/M37</f>
        <v>2877.5453104211315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7516.1089712027979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46217.845231849089</v>
      </c>
      <c r="N48" s="272">
        <f>K48*M48</f>
        <v>60083.198801403814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60083.198801403814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69811.515929672678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13962.303185934536</v>
      </c>
      <c r="M83" s="863"/>
      <c r="N83" s="51"/>
    </row>
    <row r="84" spans="1:14">
      <c r="B84" s="89" t="s">
        <v>973</v>
      </c>
      <c r="C84" s="90"/>
      <c r="D84" s="90"/>
      <c r="E84" s="90"/>
      <c r="F84" s="90"/>
      <c r="G84" s="90"/>
      <c r="H84" s="90"/>
      <c r="I84" s="87"/>
      <c r="J84" s="88"/>
      <c r="K84" s="304">
        <v>0.05</v>
      </c>
      <c r="L84" s="862">
        <f>N78*K84</f>
        <v>3490.5757964836339</v>
      </c>
      <c r="M84" s="863"/>
      <c r="N84" s="51"/>
    </row>
    <row r="85" spans="1:14" ht="15.75" thickBot="1">
      <c r="B85" s="91" t="s">
        <v>974</v>
      </c>
      <c r="C85" s="92"/>
      <c r="D85" s="92"/>
      <c r="E85" s="92"/>
      <c r="F85" s="92"/>
      <c r="G85" s="92"/>
      <c r="H85" s="92"/>
      <c r="I85" s="93"/>
      <c r="J85" s="94"/>
      <c r="K85" s="305">
        <v>0.05</v>
      </c>
      <c r="L85" s="864">
        <f>N78*K85</f>
        <v>3490.5757964836339</v>
      </c>
      <c r="M85" s="865"/>
      <c r="N85" s="51"/>
    </row>
    <row r="86" spans="1:14" ht="15.75" thickBot="1">
      <c r="B86" s="828" t="s">
        <v>953</v>
      </c>
      <c r="C86" s="829"/>
      <c r="D86" s="829"/>
      <c r="E86" s="829"/>
      <c r="F86" s="829"/>
      <c r="G86" s="829"/>
      <c r="H86" s="829"/>
      <c r="I86" s="829"/>
      <c r="J86" s="829"/>
      <c r="K86" s="829"/>
      <c r="L86" s="829"/>
      <c r="M86" s="830"/>
      <c r="N86" s="52">
        <f>L83+L84+L85</f>
        <v>20943.454778901803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90754.970708574489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45</v>
      </c>
      <c r="N37" s="272">
        <f>K37/M37</f>
        <v>2877.5453104211315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7516.1089712027979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46142.42620363005</v>
      </c>
      <c r="N48" s="272">
        <f>K48*M48</f>
        <v>59985.154064719063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59985.154064719063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69713.471192987927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13942.694238597585</v>
      </c>
      <c r="M83" s="863"/>
      <c r="N83" s="51"/>
    </row>
    <row r="84" spans="1:14">
      <c r="B84" s="89" t="s">
        <v>973</v>
      </c>
      <c r="C84" s="90"/>
      <c r="D84" s="90"/>
      <c r="E84" s="90"/>
      <c r="F84" s="90"/>
      <c r="G84" s="90"/>
      <c r="H84" s="90"/>
      <c r="I84" s="87"/>
      <c r="J84" s="88"/>
      <c r="K84" s="304">
        <v>0.05</v>
      </c>
      <c r="L84" s="862">
        <f>N78*K84</f>
        <v>3485.6735596493963</v>
      </c>
      <c r="M84" s="863"/>
      <c r="N84" s="51"/>
    </row>
    <row r="85" spans="1:14" ht="15.75" thickBot="1">
      <c r="B85" s="91" t="s">
        <v>974</v>
      </c>
      <c r="C85" s="92"/>
      <c r="D85" s="92"/>
      <c r="E85" s="92"/>
      <c r="F85" s="92"/>
      <c r="G85" s="92"/>
      <c r="H85" s="92"/>
      <c r="I85" s="93"/>
      <c r="J85" s="94"/>
      <c r="K85" s="305">
        <v>0.05</v>
      </c>
      <c r="L85" s="864">
        <f>N78*K85</f>
        <v>3485.6735596493963</v>
      </c>
      <c r="M85" s="865"/>
      <c r="N85" s="51"/>
    </row>
    <row r="86" spans="1:14" ht="15.75" thickBot="1">
      <c r="B86" s="828" t="s">
        <v>953</v>
      </c>
      <c r="C86" s="829"/>
      <c r="D86" s="829"/>
      <c r="E86" s="829"/>
      <c r="F86" s="829"/>
      <c r="G86" s="829"/>
      <c r="H86" s="829"/>
      <c r="I86" s="829"/>
      <c r="J86" s="829"/>
      <c r="K86" s="829"/>
      <c r="L86" s="829"/>
      <c r="M86" s="830"/>
      <c r="N86" s="52">
        <f>L83+L84+L85</f>
        <v>20914.041357896378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90627.512550884305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45</v>
      </c>
      <c r="N37" s="272">
        <f>K37/M37</f>
        <v>2877.5453104211315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7516.1089712027979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46217.845231849089</v>
      </c>
      <c r="N48" s="272">
        <f>K48*M48</f>
        <v>60083.198801403814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60083.198801403814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69811.515929672678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13962.303185934536</v>
      </c>
      <c r="M83" s="863"/>
      <c r="N83" s="51"/>
    </row>
    <row r="84" spans="1:14">
      <c r="B84" s="89" t="s">
        <v>973</v>
      </c>
      <c r="C84" s="90"/>
      <c r="D84" s="90"/>
      <c r="E84" s="90"/>
      <c r="F84" s="90"/>
      <c r="G84" s="90"/>
      <c r="H84" s="90"/>
      <c r="I84" s="87"/>
      <c r="J84" s="88"/>
      <c r="K84" s="304">
        <v>0.05</v>
      </c>
      <c r="L84" s="862">
        <f>N78*K84</f>
        <v>3490.5757964836339</v>
      </c>
      <c r="M84" s="863"/>
      <c r="N84" s="51"/>
    </row>
    <row r="85" spans="1:14" ht="15.75" thickBot="1">
      <c r="B85" s="91" t="s">
        <v>974</v>
      </c>
      <c r="C85" s="92"/>
      <c r="D85" s="92"/>
      <c r="E85" s="92"/>
      <c r="F85" s="92"/>
      <c r="G85" s="92"/>
      <c r="H85" s="92"/>
      <c r="I85" s="93"/>
      <c r="J85" s="94"/>
      <c r="K85" s="305">
        <v>0.05</v>
      </c>
      <c r="L85" s="864">
        <f>N78*K85</f>
        <v>3490.5757964836339</v>
      </c>
      <c r="M85" s="865"/>
      <c r="N85" s="51"/>
    </row>
    <row r="86" spans="1:14" ht="15.75" thickBot="1">
      <c r="B86" s="828" t="s">
        <v>953</v>
      </c>
      <c r="C86" s="829"/>
      <c r="D86" s="829"/>
      <c r="E86" s="829"/>
      <c r="F86" s="829"/>
      <c r="G86" s="829"/>
      <c r="H86" s="829"/>
      <c r="I86" s="829"/>
      <c r="J86" s="829"/>
      <c r="K86" s="829"/>
      <c r="L86" s="829"/>
      <c r="M86" s="830"/>
      <c r="N86" s="52">
        <f>L83+L84+L85</f>
        <v>20943.454778901803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90754.970708574489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488.44911805389455</v>
      </c>
      <c r="N48" s="272">
        <f>K48*M48</f>
        <v>488.44911805389455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488.44911805389455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488.44911805389455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97.689823610778916</v>
      </c>
      <c r="M83" s="863"/>
      <c r="N83" s="51"/>
    </row>
    <row r="84" spans="1:14">
      <c r="B84" s="89" t="s">
        <v>973</v>
      </c>
      <c r="C84" s="90"/>
      <c r="D84" s="90"/>
      <c r="E84" s="90"/>
      <c r="F84" s="90"/>
      <c r="G84" s="90"/>
      <c r="H84" s="90"/>
      <c r="I84" s="87"/>
      <c r="J84" s="88"/>
      <c r="K84" s="304">
        <v>0.05</v>
      </c>
      <c r="L84" s="862">
        <f>N78*K84</f>
        <v>24.422455902694729</v>
      </c>
      <c r="M84" s="863"/>
      <c r="N84" s="51"/>
    </row>
    <row r="85" spans="1:14" ht="15.75" thickBot="1">
      <c r="B85" s="91" t="s">
        <v>974</v>
      </c>
      <c r="C85" s="92"/>
      <c r="D85" s="92"/>
      <c r="E85" s="92"/>
      <c r="F85" s="92"/>
      <c r="G85" s="92"/>
      <c r="H85" s="92"/>
      <c r="I85" s="93"/>
      <c r="J85" s="94"/>
      <c r="K85" s="305">
        <v>0.05</v>
      </c>
      <c r="L85" s="864">
        <f>N78*K85</f>
        <v>24.422455902694729</v>
      </c>
      <c r="M85" s="865"/>
      <c r="N85" s="51"/>
    </row>
    <row r="86" spans="1:14" ht="15.75" thickBot="1">
      <c r="B86" s="828" t="s">
        <v>953</v>
      </c>
      <c r="C86" s="829"/>
      <c r="D86" s="829"/>
      <c r="E86" s="829"/>
      <c r="F86" s="829"/>
      <c r="G86" s="829"/>
      <c r="H86" s="829"/>
      <c r="I86" s="829"/>
      <c r="J86" s="829"/>
      <c r="K86" s="829"/>
      <c r="L86" s="829"/>
      <c r="M86" s="830"/>
      <c r="N86" s="52">
        <f>L83+L84+L85</f>
        <v>146.53473541616839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634.98385347006297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45</v>
      </c>
      <c r="N37" s="272">
        <f>K37/M37</f>
        <v>2877.5453104211315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7516.1089712027979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46217.845231849089</v>
      </c>
      <c r="N48" s="272">
        <f>K48*M48</f>
        <v>60083.198801403814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488.44911805389455</v>
      </c>
      <c r="N49" s="272">
        <f>K49*M49</f>
        <v>43960.420624850507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104043.61942625433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113771.9365545232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22754.38731090464</v>
      </c>
      <c r="M83" s="863"/>
      <c r="N83" s="51"/>
    </row>
    <row r="84" spans="1:14">
      <c r="B84" s="89" t="s">
        <v>973</v>
      </c>
      <c r="C84" s="90"/>
      <c r="D84" s="90"/>
      <c r="E84" s="90"/>
      <c r="F84" s="90"/>
      <c r="G84" s="90"/>
      <c r="H84" s="90"/>
      <c r="I84" s="87"/>
      <c r="J84" s="88"/>
      <c r="K84" s="304">
        <v>0.05</v>
      </c>
      <c r="L84" s="862">
        <f>N78*K84</f>
        <v>5688.59682772616</v>
      </c>
      <c r="M84" s="863"/>
      <c r="N84" s="51"/>
    </row>
    <row r="85" spans="1:14" ht="15.75" thickBot="1">
      <c r="B85" s="91" t="s">
        <v>974</v>
      </c>
      <c r="C85" s="92"/>
      <c r="D85" s="92"/>
      <c r="E85" s="92"/>
      <c r="F85" s="92"/>
      <c r="G85" s="92"/>
      <c r="H85" s="92"/>
      <c r="I85" s="93"/>
      <c r="J85" s="94"/>
      <c r="K85" s="305">
        <v>0.05</v>
      </c>
      <c r="L85" s="864">
        <f>N78*K85</f>
        <v>5688.59682772616</v>
      </c>
      <c r="M85" s="865"/>
      <c r="N85" s="51"/>
    </row>
    <row r="86" spans="1:14" ht="15.75" thickBot="1">
      <c r="B86" s="828" t="s">
        <v>953</v>
      </c>
      <c r="C86" s="829"/>
      <c r="D86" s="829"/>
      <c r="E86" s="829"/>
      <c r="F86" s="829"/>
      <c r="G86" s="829"/>
      <c r="H86" s="829"/>
      <c r="I86" s="829"/>
      <c r="J86" s="829"/>
      <c r="K86" s="829"/>
      <c r="L86" s="829"/>
      <c r="M86" s="830"/>
      <c r="N86" s="52">
        <f>L83+L84+L85</f>
        <v>34131.58096635696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147903.51752088015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45</v>
      </c>
      <c r="N37" s="272">
        <f>K37/M37</f>
        <v>2877.5453104211315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7516.1089712027979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46217.845231849089</v>
      </c>
      <c r="N48" s="272">
        <f>K48*M48</f>
        <v>60083.198801403814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488.44911805389455</v>
      </c>
      <c r="N49" s="272">
        <f>K49*M49</f>
        <v>43960.420624850507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104043.61942625433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113771.9365545232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22754.38731090464</v>
      </c>
      <c r="M83" s="863"/>
      <c r="N83" s="51"/>
    </row>
    <row r="84" spans="1:14">
      <c r="B84" s="89" t="s">
        <v>973</v>
      </c>
      <c r="C84" s="90"/>
      <c r="D84" s="90"/>
      <c r="E84" s="90"/>
      <c r="F84" s="90"/>
      <c r="G84" s="90"/>
      <c r="H84" s="90"/>
      <c r="I84" s="87"/>
      <c r="J84" s="88"/>
      <c r="K84" s="304">
        <v>0.05</v>
      </c>
      <c r="L84" s="862">
        <f>N78*K84</f>
        <v>5688.59682772616</v>
      </c>
      <c r="M84" s="863"/>
      <c r="N84" s="51"/>
    </row>
    <row r="85" spans="1:14" ht="15.75" thickBot="1">
      <c r="B85" s="91" t="s">
        <v>974</v>
      </c>
      <c r="C85" s="92"/>
      <c r="D85" s="92"/>
      <c r="E85" s="92"/>
      <c r="F85" s="92"/>
      <c r="G85" s="92"/>
      <c r="H85" s="92"/>
      <c r="I85" s="93"/>
      <c r="J85" s="94"/>
      <c r="K85" s="305">
        <v>0.05</v>
      </c>
      <c r="L85" s="864">
        <f>N78*K85</f>
        <v>5688.59682772616</v>
      </c>
      <c r="M85" s="865"/>
      <c r="N85" s="51"/>
    </row>
    <row r="86" spans="1:14" ht="15.75" thickBot="1">
      <c r="B86" s="828" t="s">
        <v>953</v>
      </c>
      <c r="C86" s="829"/>
      <c r="D86" s="829"/>
      <c r="E86" s="829"/>
      <c r="F86" s="829"/>
      <c r="G86" s="829"/>
      <c r="H86" s="829"/>
      <c r="I86" s="829"/>
      <c r="J86" s="829"/>
      <c r="K86" s="829"/>
      <c r="L86" s="829"/>
      <c r="M86" s="830"/>
      <c r="N86" s="52">
        <f>L83+L84+L85</f>
        <v>34131.58096635696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147903.51752088015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45</v>
      </c>
      <c r="N37" s="272">
        <f>K37/M37</f>
        <v>2877.5453104211315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7516.1089712027979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46217.845231849089</v>
      </c>
      <c r="N48" s="272">
        <f>K48*M48</f>
        <v>60083.198801403814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60083.198801403814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69811.515929672678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13962.303185934536</v>
      </c>
      <c r="M83" s="863"/>
      <c r="N83" s="51"/>
    </row>
    <row r="84" spans="1:14">
      <c r="B84" s="89" t="s">
        <v>973</v>
      </c>
      <c r="C84" s="90"/>
      <c r="D84" s="90"/>
      <c r="E84" s="90"/>
      <c r="F84" s="90"/>
      <c r="G84" s="90"/>
      <c r="H84" s="90"/>
      <c r="I84" s="87"/>
      <c r="J84" s="88"/>
      <c r="K84" s="304">
        <v>0.05</v>
      </c>
      <c r="L84" s="862">
        <f>N78*K84</f>
        <v>3490.5757964836339</v>
      </c>
      <c r="M84" s="863"/>
      <c r="N84" s="51"/>
    </row>
    <row r="85" spans="1:14" ht="15.75" thickBot="1">
      <c r="B85" s="91" t="s">
        <v>974</v>
      </c>
      <c r="C85" s="92"/>
      <c r="D85" s="92"/>
      <c r="E85" s="92"/>
      <c r="F85" s="92"/>
      <c r="G85" s="92"/>
      <c r="H85" s="92"/>
      <c r="I85" s="93"/>
      <c r="J85" s="94"/>
      <c r="K85" s="305">
        <v>0.05</v>
      </c>
      <c r="L85" s="864">
        <f>N78*K85</f>
        <v>3490.5757964836339</v>
      </c>
      <c r="M85" s="865"/>
      <c r="N85" s="51"/>
    </row>
    <row r="86" spans="1:14" ht="15.75" thickBot="1">
      <c r="B86" s="828" t="s">
        <v>953</v>
      </c>
      <c r="C86" s="829"/>
      <c r="D86" s="829"/>
      <c r="E86" s="829"/>
      <c r="F86" s="829"/>
      <c r="G86" s="829"/>
      <c r="H86" s="829"/>
      <c r="I86" s="829"/>
      <c r="J86" s="829"/>
      <c r="K86" s="829"/>
      <c r="L86" s="829"/>
      <c r="M86" s="830"/>
      <c r="N86" s="52">
        <f>L83+L84+L85</f>
        <v>20943.454778901803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90754.970708574489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45</v>
      </c>
      <c r="N36" s="272">
        <f>K36/M36</f>
        <v>1659.7612987619671</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129489.53896895092</v>
      </c>
      <c r="L37" s="270"/>
      <c r="M37" s="271">
        <v>45</v>
      </c>
      <c r="N37" s="272">
        <f>K37/M37</f>
        <v>2877.5453104211315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133777.42098636844</v>
      </c>
      <c r="L38" s="270"/>
      <c r="M38" s="271">
        <v>45</v>
      </c>
      <c r="N38" s="272">
        <f>K38/M38</f>
        <v>2972.8315774748544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7516.1089712027979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46217.845231849089</v>
      </c>
      <c r="N48" s="272">
        <f>K48*M48</f>
        <v>60083.198801403814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60083.198801403814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1242.4074635243128</v>
      </c>
      <c r="M59" s="833"/>
      <c r="N59" s="287">
        <f>K59*L59</f>
        <v>1615.1297025816066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69811.515929672678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13962.303185934536</v>
      </c>
      <c r="M83" s="863"/>
      <c r="N83" s="51"/>
    </row>
    <row r="84" spans="1:14">
      <c r="B84" s="89" t="s">
        <v>973</v>
      </c>
      <c r="C84" s="90"/>
      <c r="D84" s="90"/>
      <c r="E84" s="90"/>
      <c r="F84" s="90"/>
      <c r="G84" s="90"/>
      <c r="H84" s="90"/>
      <c r="I84" s="87"/>
      <c r="J84" s="88"/>
      <c r="K84" s="304">
        <v>0.05</v>
      </c>
      <c r="L84" s="862">
        <f>N78*K84</f>
        <v>3490.5757964836339</v>
      </c>
      <c r="M84" s="863"/>
      <c r="N84" s="51"/>
    </row>
    <row r="85" spans="1:14" ht="15.75" thickBot="1">
      <c r="B85" s="91" t="s">
        <v>974</v>
      </c>
      <c r="C85" s="92"/>
      <c r="D85" s="92"/>
      <c r="E85" s="92"/>
      <c r="F85" s="92"/>
      <c r="G85" s="92"/>
      <c r="H85" s="92"/>
      <c r="I85" s="93"/>
      <c r="J85" s="94"/>
      <c r="K85" s="305">
        <v>0.05</v>
      </c>
      <c r="L85" s="864">
        <f>N78*K85</f>
        <v>3490.5757964836339</v>
      </c>
      <c r="M85" s="865"/>
      <c r="N85" s="51"/>
    </row>
    <row r="86" spans="1:14" ht="15.75" thickBot="1">
      <c r="B86" s="828" t="s">
        <v>953</v>
      </c>
      <c r="C86" s="829"/>
      <c r="D86" s="829"/>
      <c r="E86" s="829"/>
      <c r="F86" s="829"/>
      <c r="G86" s="829"/>
      <c r="H86" s="829"/>
      <c r="I86" s="829"/>
      <c r="J86" s="829"/>
      <c r="K86" s="829"/>
      <c r="L86" s="829"/>
      <c r="M86" s="830"/>
      <c r="N86" s="52">
        <f>L83+L84+L85</f>
        <v>20943.454778901803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90754.970708574489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488.44911805389455</v>
      </c>
      <c r="N48" s="272">
        <f>K48*M48</f>
        <v>488.44911805389455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488.44911805389455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488.44911805389455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97.689823610778916</v>
      </c>
      <c r="M83" s="863"/>
      <c r="N83" s="51"/>
    </row>
    <row r="84" spans="1:14">
      <c r="B84" s="89" t="s">
        <v>973</v>
      </c>
      <c r="C84" s="90"/>
      <c r="D84" s="90"/>
      <c r="E84" s="90"/>
      <c r="F84" s="90"/>
      <c r="G84" s="90"/>
      <c r="H84" s="90"/>
      <c r="I84" s="87"/>
      <c r="J84" s="88"/>
      <c r="K84" s="304">
        <v>0.05</v>
      </c>
      <c r="L84" s="862">
        <f>N78*K84</f>
        <v>24.422455902694729</v>
      </c>
      <c r="M84" s="863"/>
      <c r="N84" s="51"/>
    </row>
    <row r="85" spans="1:14" ht="15.75" thickBot="1">
      <c r="B85" s="91" t="s">
        <v>974</v>
      </c>
      <c r="C85" s="92"/>
      <c r="D85" s="92"/>
      <c r="E85" s="92"/>
      <c r="F85" s="92"/>
      <c r="G85" s="92"/>
      <c r="H85" s="92"/>
      <c r="I85" s="93"/>
      <c r="J85" s="94"/>
      <c r="K85" s="305">
        <v>0.05</v>
      </c>
      <c r="L85" s="864">
        <f>N78*K85</f>
        <v>24.422455902694729</v>
      </c>
      <c r="M85" s="865"/>
      <c r="N85" s="51"/>
    </row>
    <row r="86" spans="1:14" ht="15.75" thickBot="1">
      <c r="B86" s="828" t="s">
        <v>953</v>
      </c>
      <c r="C86" s="829"/>
      <c r="D86" s="829"/>
      <c r="E86" s="829"/>
      <c r="F86" s="829"/>
      <c r="G86" s="829"/>
      <c r="H86" s="829"/>
      <c r="I86" s="829"/>
      <c r="J86" s="829"/>
      <c r="K86" s="829"/>
      <c r="L86" s="829"/>
      <c r="M86" s="830"/>
      <c r="N86" s="52">
        <f>L83+L84+L85</f>
        <v>146.53473541616839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634.98385347006297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452"/>
      <c r="L30" s="839" t="s">
        <v>945</v>
      </c>
      <c r="M30" s="840"/>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1967.6380821004843</v>
      </c>
      <c r="N48" s="272">
        <f>K48*M48</f>
        <v>1967.6380821004843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1967.6380821004843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1967.6380821004843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393.52761642009688</v>
      </c>
      <c r="M83" s="863"/>
      <c r="N83" s="51"/>
    </row>
    <row r="84" spans="1:14">
      <c r="B84" s="89" t="s">
        <v>973</v>
      </c>
      <c r="C84" s="90"/>
      <c r="D84" s="90"/>
      <c r="E84" s="90"/>
      <c r="F84" s="90"/>
      <c r="G84" s="90"/>
      <c r="H84" s="90"/>
      <c r="I84" s="87"/>
      <c r="J84" s="88"/>
      <c r="K84" s="304">
        <v>0.05</v>
      </c>
      <c r="L84" s="862">
        <f>N78*K84</f>
        <v>98.381904105024219</v>
      </c>
      <c r="M84" s="863"/>
      <c r="N84" s="51"/>
    </row>
    <row r="85" spans="1:14" ht="15.75" thickBot="1">
      <c r="B85" s="91" t="s">
        <v>974</v>
      </c>
      <c r="C85" s="92"/>
      <c r="D85" s="92"/>
      <c r="E85" s="92"/>
      <c r="F85" s="92"/>
      <c r="G85" s="92"/>
      <c r="H85" s="92"/>
      <c r="I85" s="93"/>
      <c r="J85" s="94"/>
      <c r="K85" s="305">
        <v>0.05</v>
      </c>
      <c r="L85" s="864">
        <f>N78*K85</f>
        <v>98.381904105024219</v>
      </c>
      <c r="M85" s="865"/>
      <c r="N85" s="51"/>
    </row>
    <row r="86" spans="1:14" ht="15.75" thickBot="1">
      <c r="B86" s="828" t="s">
        <v>953</v>
      </c>
      <c r="C86" s="829"/>
      <c r="D86" s="829"/>
      <c r="E86" s="829"/>
      <c r="F86" s="829"/>
      <c r="G86" s="829"/>
      <c r="H86" s="829"/>
      <c r="I86" s="829"/>
      <c r="J86" s="829"/>
      <c r="K86" s="829"/>
      <c r="L86" s="829"/>
      <c r="M86" s="830"/>
      <c r="N86" s="52">
        <f>L83+L84+L85</f>
        <v>590.29142463014534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2557.9295067306298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1982.5444312073062</v>
      </c>
      <c r="N48" s="272">
        <f>K48*M48</f>
        <v>1982.5444312073062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1982.5444312073062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1982.5444312073062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396.50888624146125</v>
      </c>
      <c r="M83" s="863"/>
      <c r="N83" s="51"/>
    </row>
    <row r="84" spans="1:14">
      <c r="B84" s="89" t="s">
        <v>973</v>
      </c>
      <c r="C84" s="90"/>
      <c r="D84" s="90"/>
      <c r="E84" s="90"/>
      <c r="F84" s="90"/>
      <c r="G84" s="90"/>
      <c r="H84" s="90"/>
      <c r="I84" s="87"/>
      <c r="J84" s="88"/>
      <c r="K84" s="304">
        <v>0.05</v>
      </c>
      <c r="L84" s="862">
        <f>N78*K84</f>
        <v>99.127221560365314</v>
      </c>
      <c r="M84" s="863"/>
      <c r="N84" s="51"/>
    </row>
    <row r="85" spans="1:14" ht="15.75" thickBot="1">
      <c r="B85" s="91" t="s">
        <v>974</v>
      </c>
      <c r="C85" s="92"/>
      <c r="D85" s="92"/>
      <c r="E85" s="92"/>
      <c r="F85" s="92"/>
      <c r="G85" s="92"/>
      <c r="H85" s="92"/>
      <c r="I85" s="93"/>
      <c r="J85" s="94"/>
      <c r="K85" s="305">
        <v>0.05</v>
      </c>
      <c r="L85" s="864">
        <f>N78*K85</f>
        <v>99.127221560365314</v>
      </c>
      <c r="M85" s="865"/>
      <c r="N85" s="51"/>
    </row>
    <row r="86" spans="1:14" ht="15.75" thickBot="1">
      <c r="B86" s="828" t="s">
        <v>953</v>
      </c>
      <c r="C86" s="829"/>
      <c r="D86" s="829"/>
      <c r="E86" s="829"/>
      <c r="F86" s="829"/>
      <c r="G86" s="829"/>
      <c r="H86" s="829"/>
      <c r="I86" s="829"/>
      <c r="J86" s="829"/>
      <c r="K86" s="829"/>
      <c r="L86" s="829"/>
      <c r="M86" s="830"/>
      <c r="N86" s="52">
        <f>L83+L84+L85</f>
        <v>594.76332936219194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2577.307760569498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2000.6449979798756</v>
      </c>
      <c r="N48" s="272">
        <f>K48*M48</f>
        <v>2000.6449979798756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2000.6449979798756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2000.6449979798756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400.12899959597513</v>
      </c>
      <c r="M83" s="863"/>
      <c r="N83" s="51"/>
    </row>
    <row r="84" spans="1:14">
      <c r="B84" s="89" t="s">
        <v>973</v>
      </c>
      <c r="C84" s="90"/>
      <c r="D84" s="90"/>
      <c r="E84" s="90"/>
      <c r="F84" s="90"/>
      <c r="G84" s="90"/>
      <c r="H84" s="90"/>
      <c r="I84" s="87"/>
      <c r="J84" s="88"/>
      <c r="K84" s="304">
        <v>0.05</v>
      </c>
      <c r="L84" s="862">
        <f>N78*K84</f>
        <v>100.03224989899378</v>
      </c>
      <c r="M84" s="863"/>
      <c r="N84" s="51"/>
    </row>
    <row r="85" spans="1:14" ht="15.75" thickBot="1">
      <c r="B85" s="91" t="s">
        <v>974</v>
      </c>
      <c r="C85" s="92"/>
      <c r="D85" s="92"/>
      <c r="E85" s="92"/>
      <c r="F85" s="92"/>
      <c r="G85" s="92"/>
      <c r="H85" s="92"/>
      <c r="I85" s="93"/>
      <c r="J85" s="94"/>
      <c r="K85" s="305">
        <v>0.05</v>
      </c>
      <c r="L85" s="864">
        <f>N78*K85</f>
        <v>100.03224989899378</v>
      </c>
      <c r="M85" s="865"/>
      <c r="N85" s="51"/>
    </row>
    <row r="86" spans="1:14" ht="15.75" thickBot="1">
      <c r="B86" s="828" t="s">
        <v>953</v>
      </c>
      <c r="C86" s="829"/>
      <c r="D86" s="829"/>
      <c r="E86" s="829"/>
      <c r="F86" s="829"/>
      <c r="G86" s="829"/>
      <c r="H86" s="829"/>
      <c r="I86" s="829"/>
      <c r="J86" s="829"/>
      <c r="K86" s="829"/>
      <c r="L86" s="829"/>
      <c r="M86" s="830"/>
      <c r="N86" s="52">
        <f>L83+L84+L85</f>
        <v>600.19349939396272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2600.8384973738384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1898.7849457499265</v>
      </c>
      <c r="N48" s="272">
        <f>K48*M48</f>
        <v>1898.7849457499265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1898.7849457499265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1898.7849457499265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379.75698914998532</v>
      </c>
      <c r="M83" s="863"/>
      <c r="N83" s="51"/>
    </row>
    <row r="84" spans="1:14">
      <c r="B84" s="89" t="s">
        <v>973</v>
      </c>
      <c r="C84" s="90"/>
      <c r="D84" s="90"/>
      <c r="E84" s="90"/>
      <c r="F84" s="90"/>
      <c r="G84" s="90"/>
      <c r="H84" s="90"/>
      <c r="I84" s="87"/>
      <c r="J84" s="88"/>
      <c r="K84" s="304">
        <v>0.05</v>
      </c>
      <c r="L84" s="862">
        <f>N78*K84</f>
        <v>94.939247287496329</v>
      </c>
      <c r="M84" s="863"/>
      <c r="N84" s="51"/>
    </row>
    <row r="85" spans="1:14" ht="15.75" thickBot="1">
      <c r="B85" s="91" t="s">
        <v>974</v>
      </c>
      <c r="C85" s="92"/>
      <c r="D85" s="92"/>
      <c r="E85" s="92"/>
      <c r="F85" s="92"/>
      <c r="G85" s="92"/>
      <c r="H85" s="92"/>
      <c r="I85" s="93"/>
      <c r="J85" s="94"/>
      <c r="K85" s="305">
        <v>0.05</v>
      </c>
      <c r="L85" s="864">
        <f>N78*K85</f>
        <v>94.939247287496329</v>
      </c>
      <c r="M85" s="865"/>
      <c r="N85" s="51"/>
    </row>
    <row r="86" spans="1:14" ht="15.75" thickBot="1">
      <c r="B86" s="828" t="s">
        <v>953</v>
      </c>
      <c r="C86" s="829"/>
      <c r="D86" s="829"/>
      <c r="E86" s="829"/>
      <c r="F86" s="829"/>
      <c r="G86" s="829"/>
      <c r="H86" s="829"/>
      <c r="I86" s="829"/>
      <c r="J86" s="829"/>
      <c r="K86" s="829"/>
      <c r="L86" s="829"/>
      <c r="M86" s="830"/>
      <c r="N86" s="52">
        <f>L83+L84+L85</f>
        <v>569.63548372497792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2468.4204294749043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1656.3793162270849</v>
      </c>
      <c r="N48" s="272">
        <f>K48*M48</f>
        <v>1656.3793162270849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1656.3793162270849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1656.3793162270849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331.27586324541699</v>
      </c>
      <c r="M83" s="863"/>
      <c r="N83" s="51"/>
    </row>
    <row r="84" spans="1:14">
      <c r="B84" s="89" t="s">
        <v>973</v>
      </c>
      <c r="C84" s="90"/>
      <c r="D84" s="90"/>
      <c r="E84" s="90"/>
      <c r="F84" s="90"/>
      <c r="G84" s="90"/>
      <c r="H84" s="90"/>
      <c r="I84" s="87"/>
      <c r="J84" s="88"/>
      <c r="K84" s="304">
        <v>0.05</v>
      </c>
      <c r="L84" s="862">
        <f>N78*K84</f>
        <v>82.818965811354246</v>
      </c>
      <c r="M84" s="863"/>
      <c r="N84" s="51"/>
    </row>
    <row r="85" spans="1:14" ht="15.75" thickBot="1">
      <c r="B85" s="91" t="s">
        <v>974</v>
      </c>
      <c r="C85" s="92"/>
      <c r="D85" s="92"/>
      <c r="E85" s="92"/>
      <c r="F85" s="92"/>
      <c r="G85" s="92"/>
      <c r="H85" s="92"/>
      <c r="I85" s="93"/>
      <c r="J85" s="94"/>
      <c r="K85" s="305">
        <v>0.05</v>
      </c>
      <c r="L85" s="864">
        <f>N78*K85</f>
        <v>82.818965811354246</v>
      </c>
      <c r="M85" s="865"/>
      <c r="N85" s="51"/>
    </row>
    <row r="86" spans="1:14" ht="15.75" thickBot="1">
      <c r="B86" s="828" t="s">
        <v>953</v>
      </c>
      <c r="C86" s="829"/>
      <c r="D86" s="829"/>
      <c r="E86" s="829"/>
      <c r="F86" s="829"/>
      <c r="G86" s="829"/>
      <c r="H86" s="829"/>
      <c r="I86" s="829"/>
      <c r="J86" s="829"/>
      <c r="K86" s="829"/>
      <c r="L86" s="829"/>
      <c r="M86" s="830"/>
      <c r="N86" s="52">
        <f>L83+L84+L85</f>
        <v>496.91379486812548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2153.2931110952104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3555.3417185139979</v>
      </c>
      <c r="N48" s="272">
        <f>K48*M48</f>
        <v>3555.3417185139979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3555.3417185139979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3555.3417185139979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711.06834370279967</v>
      </c>
      <c r="M83" s="863"/>
      <c r="N83" s="51"/>
    </row>
    <row r="84" spans="1:14">
      <c r="B84" s="89" t="s">
        <v>973</v>
      </c>
      <c r="C84" s="90"/>
      <c r="D84" s="90"/>
      <c r="E84" s="90"/>
      <c r="F84" s="90"/>
      <c r="G84" s="90"/>
      <c r="H84" s="90"/>
      <c r="I84" s="87"/>
      <c r="J84" s="88"/>
      <c r="K84" s="304">
        <v>0.05</v>
      </c>
      <c r="L84" s="862">
        <f>N78*K84</f>
        <v>177.76708592569992</v>
      </c>
      <c r="M84" s="863"/>
      <c r="N84" s="51"/>
    </row>
    <row r="85" spans="1:14" ht="15.75" thickBot="1">
      <c r="B85" s="91" t="s">
        <v>974</v>
      </c>
      <c r="C85" s="92"/>
      <c r="D85" s="92"/>
      <c r="E85" s="92"/>
      <c r="F85" s="92"/>
      <c r="G85" s="92"/>
      <c r="H85" s="92"/>
      <c r="I85" s="93"/>
      <c r="J85" s="94"/>
      <c r="K85" s="305">
        <v>0.05</v>
      </c>
      <c r="L85" s="864">
        <f>N78*K85</f>
        <v>177.76708592569992</v>
      </c>
      <c r="M85" s="865"/>
      <c r="N85" s="51"/>
    </row>
    <row r="86" spans="1:14" ht="15.75" thickBot="1">
      <c r="B86" s="828" t="s">
        <v>953</v>
      </c>
      <c r="C86" s="829"/>
      <c r="D86" s="829"/>
      <c r="E86" s="829"/>
      <c r="F86" s="829"/>
      <c r="G86" s="829"/>
      <c r="H86" s="829"/>
      <c r="I86" s="829"/>
      <c r="J86" s="829"/>
      <c r="K86" s="829"/>
      <c r="L86" s="829"/>
      <c r="M86" s="830"/>
      <c r="N86" s="52">
        <f>L83+L84+L85</f>
        <v>1066.6025155541995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4621.9442340681971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1700.9209070105646</v>
      </c>
      <c r="N48" s="272">
        <f>K48*M48</f>
        <v>1700.9209070105646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1700.9209070105646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1700.9209070105646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340.18418140211293</v>
      </c>
      <c r="M83" s="863"/>
      <c r="N83" s="51"/>
    </row>
    <row r="84" spans="1:14">
      <c r="B84" s="89" t="s">
        <v>973</v>
      </c>
      <c r="C84" s="90"/>
      <c r="D84" s="90"/>
      <c r="E84" s="90"/>
      <c r="F84" s="90"/>
      <c r="G84" s="90"/>
      <c r="H84" s="90"/>
      <c r="I84" s="87"/>
      <c r="J84" s="88"/>
      <c r="K84" s="304">
        <v>0.05</v>
      </c>
      <c r="L84" s="862">
        <f>N78*K84</f>
        <v>85.046045350528232</v>
      </c>
      <c r="M84" s="863"/>
      <c r="N84" s="51"/>
    </row>
    <row r="85" spans="1:14" ht="15.75" thickBot="1">
      <c r="B85" s="91" t="s">
        <v>974</v>
      </c>
      <c r="C85" s="92"/>
      <c r="D85" s="92"/>
      <c r="E85" s="92"/>
      <c r="F85" s="92"/>
      <c r="G85" s="92"/>
      <c r="H85" s="92"/>
      <c r="I85" s="93"/>
      <c r="J85" s="94"/>
      <c r="K85" s="305">
        <v>0.05</v>
      </c>
      <c r="L85" s="864">
        <f>N78*K85</f>
        <v>85.046045350528232</v>
      </c>
      <c r="M85" s="865"/>
      <c r="N85" s="51"/>
    </row>
    <row r="86" spans="1:14" ht="15.75" thickBot="1">
      <c r="B86" s="828" t="s">
        <v>953</v>
      </c>
      <c r="C86" s="829"/>
      <c r="D86" s="829"/>
      <c r="E86" s="829"/>
      <c r="F86" s="829"/>
      <c r="G86" s="829"/>
      <c r="H86" s="829"/>
      <c r="I86" s="829"/>
      <c r="J86" s="829"/>
      <c r="K86" s="829"/>
      <c r="L86" s="829"/>
      <c r="M86" s="830"/>
      <c r="N86" s="52">
        <f>L83+L84+L85</f>
        <v>510.27627210316939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2211.1971791137339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2575.4267212774471</v>
      </c>
      <c r="N48" s="272">
        <f>K48*M48</f>
        <v>2575.4267212774471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2575.4267212774471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2575.4267212774471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515.08534425548942</v>
      </c>
      <c r="M83" s="863"/>
      <c r="N83" s="51"/>
    </row>
    <row r="84" spans="1:14">
      <c r="B84" s="89" t="s">
        <v>973</v>
      </c>
      <c r="C84" s="90"/>
      <c r="D84" s="90"/>
      <c r="E84" s="90"/>
      <c r="F84" s="90"/>
      <c r="G84" s="90"/>
      <c r="H84" s="90"/>
      <c r="I84" s="87"/>
      <c r="J84" s="88"/>
      <c r="K84" s="304">
        <v>0.05</v>
      </c>
      <c r="L84" s="862">
        <f>N78*K84</f>
        <v>128.77133606387235</v>
      </c>
      <c r="M84" s="863"/>
      <c r="N84" s="51"/>
    </row>
    <row r="85" spans="1:14" ht="15.75" thickBot="1">
      <c r="B85" s="91" t="s">
        <v>974</v>
      </c>
      <c r="C85" s="92"/>
      <c r="D85" s="92"/>
      <c r="E85" s="92"/>
      <c r="F85" s="92"/>
      <c r="G85" s="92"/>
      <c r="H85" s="92"/>
      <c r="I85" s="93"/>
      <c r="J85" s="94"/>
      <c r="K85" s="305">
        <v>0.05</v>
      </c>
      <c r="L85" s="864">
        <f>N78*K85</f>
        <v>128.77133606387235</v>
      </c>
      <c r="M85" s="865"/>
      <c r="N85" s="51"/>
    </row>
    <row r="86" spans="1:14" ht="15.75" thickBot="1">
      <c r="B86" s="828" t="s">
        <v>953</v>
      </c>
      <c r="C86" s="829"/>
      <c r="D86" s="829"/>
      <c r="E86" s="829"/>
      <c r="F86" s="829"/>
      <c r="G86" s="829"/>
      <c r="H86" s="829"/>
      <c r="I86" s="829"/>
      <c r="J86" s="829"/>
      <c r="K86" s="829"/>
      <c r="L86" s="829"/>
      <c r="M86" s="830"/>
      <c r="N86" s="52">
        <f>L83+L84+L85</f>
        <v>772.62801638323413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3348.054737660681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2818.6309052167248</v>
      </c>
      <c r="N48" s="272">
        <f>K48*M48</f>
        <v>2818.6309052167248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2818.6309052167248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2818.6309052167248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563.72618104334504</v>
      </c>
      <c r="M83" s="863"/>
      <c r="N83" s="51"/>
    </row>
    <row r="84" spans="1:14">
      <c r="B84" s="89" t="s">
        <v>973</v>
      </c>
      <c r="C84" s="90"/>
      <c r="D84" s="90"/>
      <c r="E84" s="90"/>
      <c r="F84" s="90"/>
      <c r="G84" s="90"/>
      <c r="H84" s="90"/>
      <c r="I84" s="87"/>
      <c r="J84" s="88"/>
      <c r="K84" s="304">
        <v>0.05</v>
      </c>
      <c r="L84" s="862">
        <f>N78*K84</f>
        <v>140.93154526083626</v>
      </c>
      <c r="M84" s="863"/>
      <c r="N84" s="51"/>
    </row>
    <row r="85" spans="1:14" ht="15.75" thickBot="1">
      <c r="B85" s="91" t="s">
        <v>974</v>
      </c>
      <c r="C85" s="92"/>
      <c r="D85" s="92"/>
      <c r="E85" s="92"/>
      <c r="F85" s="92"/>
      <c r="G85" s="92"/>
      <c r="H85" s="92"/>
      <c r="I85" s="93"/>
      <c r="J85" s="94"/>
      <c r="K85" s="305">
        <v>0.05</v>
      </c>
      <c r="L85" s="864">
        <f>N78*K85</f>
        <v>140.93154526083626</v>
      </c>
      <c r="M85" s="865"/>
      <c r="N85" s="51"/>
    </row>
    <row r="86" spans="1:14" ht="15.75" thickBot="1">
      <c r="B86" s="828" t="s">
        <v>953</v>
      </c>
      <c r="C86" s="829"/>
      <c r="D86" s="829"/>
      <c r="E86" s="829"/>
      <c r="F86" s="829"/>
      <c r="G86" s="829"/>
      <c r="H86" s="829"/>
      <c r="I86" s="829"/>
      <c r="J86" s="829"/>
      <c r="K86" s="829"/>
      <c r="L86" s="829"/>
      <c r="M86" s="830"/>
      <c r="N86" s="52">
        <f>L83+L84+L85</f>
        <v>845.58927156501761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3664.2201767817423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2907.6253585151903</v>
      </c>
      <c r="N48" s="272">
        <f>K48*M48</f>
        <v>2907.6253585151903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2907.6253585151903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2907.6253585151903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581.52507170303807</v>
      </c>
      <c r="M83" s="863"/>
      <c r="N83" s="51"/>
    </row>
    <row r="84" spans="1:14">
      <c r="B84" s="89" t="s">
        <v>973</v>
      </c>
      <c r="C84" s="90"/>
      <c r="D84" s="90"/>
      <c r="E84" s="90"/>
      <c r="F84" s="90"/>
      <c r="G84" s="90"/>
      <c r="H84" s="90"/>
      <c r="I84" s="87"/>
      <c r="J84" s="88"/>
      <c r="K84" s="304">
        <v>0.05</v>
      </c>
      <c r="L84" s="862">
        <f>N78*K84</f>
        <v>145.38126792575952</v>
      </c>
      <c r="M84" s="863"/>
      <c r="N84" s="51"/>
    </row>
    <row r="85" spans="1:14" ht="15.75" thickBot="1">
      <c r="B85" s="91" t="s">
        <v>974</v>
      </c>
      <c r="C85" s="92"/>
      <c r="D85" s="92"/>
      <c r="E85" s="92"/>
      <c r="F85" s="92"/>
      <c r="G85" s="92"/>
      <c r="H85" s="92"/>
      <c r="I85" s="93"/>
      <c r="J85" s="94"/>
      <c r="K85" s="305">
        <v>0.05</v>
      </c>
      <c r="L85" s="864">
        <f>N78*K85</f>
        <v>145.38126792575952</v>
      </c>
      <c r="M85" s="865"/>
      <c r="N85" s="51"/>
    </row>
    <row r="86" spans="1:14" ht="15.75" thickBot="1">
      <c r="B86" s="828" t="s">
        <v>953</v>
      </c>
      <c r="C86" s="829"/>
      <c r="D86" s="829"/>
      <c r="E86" s="829"/>
      <c r="F86" s="829"/>
      <c r="G86" s="829"/>
      <c r="H86" s="829"/>
      <c r="I86" s="829"/>
      <c r="J86" s="829"/>
      <c r="K86" s="829"/>
      <c r="L86" s="829"/>
      <c r="M86" s="830"/>
      <c r="N86" s="52">
        <f>L83+L84+L85</f>
        <v>872.2876075545571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3779.9129660697472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3200.0737314680769</v>
      </c>
      <c r="N48" s="272">
        <f>K48*M48</f>
        <v>3200.0737314680769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3200.0737314680769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3200.0737314680769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640.01474629361542</v>
      </c>
      <c r="M83" s="863"/>
      <c r="N83" s="51"/>
    </row>
    <row r="84" spans="1:14">
      <c r="B84" s="89" t="s">
        <v>973</v>
      </c>
      <c r="C84" s="90"/>
      <c r="D84" s="90"/>
      <c r="E84" s="90"/>
      <c r="F84" s="90"/>
      <c r="G84" s="90"/>
      <c r="H84" s="90"/>
      <c r="I84" s="87"/>
      <c r="J84" s="88"/>
      <c r="K84" s="304">
        <v>0.05</v>
      </c>
      <c r="L84" s="862">
        <f>N78*K84</f>
        <v>160.00368657340385</v>
      </c>
      <c r="M84" s="863"/>
      <c r="N84" s="51"/>
    </row>
    <row r="85" spans="1:14" ht="15.75" thickBot="1">
      <c r="B85" s="91" t="s">
        <v>974</v>
      </c>
      <c r="C85" s="92"/>
      <c r="D85" s="92"/>
      <c r="E85" s="92"/>
      <c r="F85" s="92"/>
      <c r="G85" s="92"/>
      <c r="H85" s="92"/>
      <c r="I85" s="93"/>
      <c r="J85" s="94"/>
      <c r="K85" s="305">
        <v>0.05</v>
      </c>
      <c r="L85" s="864">
        <f>N78*K85</f>
        <v>160.00368657340385</v>
      </c>
      <c r="M85" s="865"/>
      <c r="N85" s="51"/>
    </row>
    <row r="86" spans="1:14" ht="15.75" thickBot="1">
      <c r="B86" s="828" t="s">
        <v>953</v>
      </c>
      <c r="C86" s="829"/>
      <c r="D86" s="829"/>
      <c r="E86" s="829"/>
      <c r="F86" s="829"/>
      <c r="G86" s="829"/>
      <c r="H86" s="829"/>
      <c r="I86" s="829"/>
      <c r="J86" s="829"/>
      <c r="K86" s="829"/>
      <c r="L86" s="829"/>
      <c r="M86" s="830"/>
      <c r="N86" s="52">
        <f>L83+L84+L85</f>
        <v>960.02211944042324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4160.0958509085003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3201.1384706899921</v>
      </c>
      <c r="N48" s="272">
        <f>K48*M48</f>
        <v>3201.1384706899921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3201.1384706899921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3201.1384706899921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640.22769413799847</v>
      </c>
      <c r="M83" s="863"/>
      <c r="N83" s="51"/>
    </row>
    <row r="84" spans="1:14">
      <c r="B84" s="89" t="s">
        <v>973</v>
      </c>
      <c r="C84" s="90"/>
      <c r="D84" s="90"/>
      <c r="E84" s="90"/>
      <c r="F84" s="90"/>
      <c r="G84" s="90"/>
      <c r="H84" s="90"/>
      <c r="I84" s="87"/>
      <c r="J84" s="88"/>
      <c r="K84" s="304">
        <v>0.05</v>
      </c>
      <c r="L84" s="862">
        <f>N78*K84</f>
        <v>160.05692353449962</v>
      </c>
      <c r="M84" s="863"/>
      <c r="N84" s="51"/>
    </row>
    <row r="85" spans="1:14" ht="15.75" thickBot="1">
      <c r="B85" s="91" t="s">
        <v>974</v>
      </c>
      <c r="C85" s="92"/>
      <c r="D85" s="92"/>
      <c r="E85" s="92"/>
      <c r="F85" s="92"/>
      <c r="G85" s="92"/>
      <c r="H85" s="92"/>
      <c r="I85" s="93"/>
      <c r="J85" s="94"/>
      <c r="K85" s="305">
        <v>0.05</v>
      </c>
      <c r="L85" s="864">
        <f>N78*K85</f>
        <v>160.05692353449962</v>
      </c>
      <c r="M85" s="865"/>
      <c r="N85" s="51"/>
    </row>
    <row r="86" spans="1:14" ht="15.75" thickBot="1">
      <c r="B86" s="828" t="s">
        <v>953</v>
      </c>
      <c r="C86" s="829"/>
      <c r="D86" s="829"/>
      <c r="E86" s="829"/>
      <c r="F86" s="829"/>
      <c r="G86" s="829"/>
      <c r="H86" s="829"/>
      <c r="I86" s="829"/>
      <c r="J86" s="829"/>
      <c r="K86" s="829"/>
      <c r="L86" s="829"/>
      <c r="M86" s="830"/>
      <c r="N86" s="52">
        <f>L83+L84+L85</f>
        <v>960.34154120699782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4161.4800118969897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3201.1384706899921</v>
      </c>
      <c r="N48" s="272">
        <f>K48*M48</f>
        <v>3201.1384706899921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3201.1384706899921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3201.1384706899921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640.22769413799847</v>
      </c>
      <c r="M83" s="863"/>
      <c r="N83" s="51"/>
    </row>
    <row r="84" spans="1:14">
      <c r="B84" s="89" t="s">
        <v>973</v>
      </c>
      <c r="C84" s="90"/>
      <c r="D84" s="90"/>
      <c r="E84" s="90"/>
      <c r="F84" s="90"/>
      <c r="G84" s="90"/>
      <c r="H84" s="90"/>
      <c r="I84" s="87"/>
      <c r="J84" s="88"/>
      <c r="K84" s="304">
        <v>0.05</v>
      </c>
      <c r="L84" s="862">
        <f>N78*K84</f>
        <v>160.05692353449962</v>
      </c>
      <c r="M84" s="863"/>
      <c r="N84" s="51"/>
    </row>
    <row r="85" spans="1:14" ht="15.75" thickBot="1">
      <c r="B85" s="91" t="s">
        <v>974</v>
      </c>
      <c r="C85" s="92"/>
      <c r="D85" s="92"/>
      <c r="E85" s="92"/>
      <c r="F85" s="92"/>
      <c r="G85" s="92"/>
      <c r="H85" s="92"/>
      <c r="I85" s="93"/>
      <c r="J85" s="94"/>
      <c r="K85" s="305">
        <v>0.05</v>
      </c>
      <c r="L85" s="864">
        <f>N78*K85</f>
        <v>160.05692353449962</v>
      </c>
      <c r="M85" s="865"/>
      <c r="N85" s="51"/>
    </row>
    <row r="86" spans="1:14" ht="15.75" thickBot="1">
      <c r="B86" s="828" t="s">
        <v>953</v>
      </c>
      <c r="C86" s="829"/>
      <c r="D86" s="829"/>
      <c r="E86" s="829"/>
      <c r="F86" s="829"/>
      <c r="G86" s="829"/>
      <c r="H86" s="829"/>
      <c r="I86" s="829"/>
      <c r="J86" s="829"/>
      <c r="K86" s="829"/>
      <c r="L86" s="829"/>
      <c r="M86" s="830"/>
      <c r="N86" s="52">
        <f>L83+L84+L85</f>
        <v>960.34154120699782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4161.4800118969897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2748.4468448387715</v>
      </c>
      <c r="N48" s="272">
        <f>K48*M48</f>
        <v>2748.4468448387715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2748.4468448387715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2748.4468448387715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549.68936896775438</v>
      </c>
      <c r="M83" s="863"/>
      <c r="N83" s="51"/>
    </row>
    <row r="84" spans="1:14">
      <c r="B84" s="89" t="s">
        <v>973</v>
      </c>
      <c r="C84" s="90"/>
      <c r="D84" s="90"/>
      <c r="E84" s="90"/>
      <c r="F84" s="90"/>
      <c r="G84" s="90"/>
      <c r="H84" s="90"/>
      <c r="I84" s="87"/>
      <c r="J84" s="88"/>
      <c r="K84" s="304">
        <v>0.05</v>
      </c>
      <c r="L84" s="862">
        <f>N78*K84</f>
        <v>137.42234224193859</v>
      </c>
      <c r="M84" s="863"/>
      <c r="N84" s="51"/>
    </row>
    <row r="85" spans="1:14" ht="15.75" thickBot="1">
      <c r="B85" s="91" t="s">
        <v>974</v>
      </c>
      <c r="C85" s="92"/>
      <c r="D85" s="92"/>
      <c r="E85" s="92"/>
      <c r="F85" s="92"/>
      <c r="G85" s="92"/>
      <c r="H85" s="92"/>
      <c r="I85" s="93"/>
      <c r="J85" s="94"/>
      <c r="K85" s="305">
        <v>0.05</v>
      </c>
      <c r="L85" s="864">
        <f>N78*K85</f>
        <v>137.42234224193859</v>
      </c>
      <c r="M85" s="865"/>
      <c r="N85" s="51"/>
    </row>
    <row r="86" spans="1:14" ht="15.75" thickBot="1">
      <c r="B86" s="828" t="s">
        <v>953</v>
      </c>
      <c r="C86" s="829"/>
      <c r="D86" s="829"/>
      <c r="E86" s="829"/>
      <c r="F86" s="829"/>
      <c r="G86" s="829"/>
      <c r="H86" s="829"/>
      <c r="I86" s="829"/>
      <c r="J86" s="829"/>
      <c r="K86" s="829"/>
      <c r="L86" s="829"/>
      <c r="M86" s="830"/>
      <c r="N86" s="52">
        <f>L83+L84+L85</f>
        <v>824.53405345163162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3572.9808982904033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2717.3919508662261</v>
      </c>
      <c r="N48" s="272">
        <f>K48*M48</f>
        <v>2717.3919508662261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2717.3919508662261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2717.3919508662261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543.4783901732452</v>
      </c>
      <c r="M83" s="863"/>
      <c r="N83" s="51"/>
    </row>
    <row r="84" spans="1:14">
      <c r="B84" s="89" t="s">
        <v>973</v>
      </c>
      <c r="C84" s="90"/>
      <c r="D84" s="90"/>
      <c r="E84" s="90"/>
      <c r="F84" s="90"/>
      <c r="G84" s="90"/>
      <c r="H84" s="90"/>
      <c r="I84" s="87"/>
      <c r="J84" s="88"/>
      <c r="K84" s="304">
        <v>0.05</v>
      </c>
      <c r="L84" s="862">
        <f>N78*K84</f>
        <v>135.8695975433113</v>
      </c>
      <c r="M84" s="863"/>
      <c r="N84" s="51"/>
    </row>
    <row r="85" spans="1:14" ht="15.75" thickBot="1">
      <c r="B85" s="91" t="s">
        <v>974</v>
      </c>
      <c r="C85" s="92"/>
      <c r="D85" s="92"/>
      <c r="E85" s="92"/>
      <c r="F85" s="92"/>
      <c r="G85" s="92"/>
      <c r="H85" s="92"/>
      <c r="I85" s="93"/>
      <c r="J85" s="94"/>
      <c r="K85" s="305">
        <v>0.05</v>
      </c>
      <c r="L85" s="864">
        <f>N78*K85</f>
        <v>135.8695975433113</v>
      </c>
      <c r="M85" s="865"/>
      <c r="N85" s="51"/>
    </row>
    <row r="86" spans="1:14" ht="15.75" thickBot="1">
      <c r="B86" s="828" t="s">
        <v>953</v>
      </c>
      <c r="C86" s="829"/>
      <c r="D86" s="829"/>
      <c r="E86" s="829"/>
      <c r="F86" s="829"/>
      <c r="G86" s="829"/>
      <c r="H86" s="829"/>
      <c r="I86" s="829"/>
      <c r="J86" s="829"/>
      <c r="K86" s="829"/>
      <c r="L86" s="829"/>
      <c r="M86" s="830"/>
      <c r="N86" s="52">
        <f>L83+L84+L85</f>
        <v>815.21758525986786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3532.6095361260941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2563.7145898363719</v>
      </c>
      <c r="N48" s="272">
        <f>K48*M48</f>
        <v>2563.7145898363719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2563.7145898363719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2563.7145898363719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512.74291796727437</v>
      </c>
      <c r="M83" s="863"/>
      <c r="N83" s="51"/>
    </row>
    <row r="84" spans="1:14">
      <c r="B84" s="89" t="s">
        <v>973</v>
      </c>
      <c r="C84" s="90"/>
      <c r="D84" s="90"/>
      <c r="E84" s="90"/>
      <c r="F84" s="90"/>
      <c r="G84" s="90"/>
      <c r="H84" s="90"/>
      <c r="I84" s="87"/>
      <c r="J84" s="88"/>
      <c r="K84" s="304">
        <v>0.05</v>
      </c>
      <c r="L84" s="862">
        <f>N78*K84</f>
        <v>128.18572949181859</v>
      </c>
      <c r="M84" s="863"/>
      <c r="N84" s="51"/>
    </row>
    <row r="85" spans="1:14" ht="15.75" thickBot="1">
      <c r="B85" s="91" t="s">
        <v>974</v>
      </c>
      <c r="C85" s="92"/>
      <c r="D85" s="92"/>
      <c r="E85" s="92"/>
      <c r="F85" s="92"/>
      <c r="G85" s="92"/>
      <c r="H85" s="92"/>
      <c r="I85" s="93"/>
      <c r="J85" s="94"/>
      <c r="K85" s="305">
        <v>0.05</v>
      </c>
      <c r="L85" s="864">
        <f>N78*K85</f>
        <v>128.18572949181859</v>
      </c>
      <c r="M85" s="865"/>
      <c r="N85" s="51"/>
    </row>
    <row r="86" spans="1:14" ht="15.75" thickBot="1">
      <c r="B86" s="828" t="s">
        <v>953</v>
      </c>
      <c r="C86" s="829"/>
      <c r="D86" s="829"/>
      <c r="E86" s="829"/>
      <c r="F86" s="829"/>
      <c r="G86" s="829"/>
      <c r="H86" s="829"/>
      <c r="I86" s="829"/>
      <c r="J86" s="829"/>
      <c r="K86" s="829"/>
      <c r="L86" s="829"/>
      <c r="M86" s="830"/>
      <c r="N86" s="52">
        <f>L83+L84+L85</f>
        <v>769.11437695091161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3332.8289667872837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3176.915653391407</v>
      </c>
      <c r="N48" s="272">
        <f>K48*M48</f>
        <v>3176.915653391407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3176.915653391407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3176.915653391407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635.38313067828142</v>
      </c>
      <c r="M83" s="863"/>
      <c r="N83" s="51"/>
    </row>
    <row r="84" spans="1:14">
      <c r="B84" s="89" t="s">
        <v>973</v>
      </c>
      <c r="C84" s="90"/>
      <c r="D84" s="90"/>
      <c r="E84" s="90"/>
      <c r="F84" s="90"/>
      <c r="G84" s="90"/>
      <c r="H84" s="90"/>
      <c r="I84" s="87"/>
      <c r="J84" s="88"/>
      <c r="K84" s="304">
        <v>0.05</v>
      </c>
      <c r="L84" s="862">
        <f>N78*K84</f>
        <v>158.84578266957035</v>
      </c>
      <c r="M84" s="863"/>
      <c r="N84" s="51"/>
    </row>
    <row r="85" spans="1:14" ht="15.75" thickBot="1">
      <c r="B85" s="91" t="s">
        <v>974</v>
      </c>
      <c r="C85" s="92"/>
      <c r="D85" s="92"/>
      <c r="E85" s="92"/>
      <c r="F85" s="92"/>
      <c r="G85" s="92"/>
      <c r="H85" s="92"/>
      <c r="I85" s="93"/>
      <c r="J85" s="94"/>
      <c r="K85" s="305">
        <v>0.05</v>
      </c>
      <c r="L85" s="864">
        <f>N78*K85</f>
        <v>158.84578266957035</v>
      </c>
      <c r="M85" s="865"/>
      <c r="N85" s="51"/>
    </row>
    <row r="86" spans="1:14" ht="15.75" thickBot="1">
      <c r="B86" s="828" t="s">
        <v>953</v>
      </c>
      <c r="C86" s="829"/>
      <c r="D86" s="829"/>
      <c r="E86" s="829"/>
      <c r="F86" s="829"/>
      <c r="G86" s="829"/>
      <c r="H86" s="829"/>
      <c r="I86" s="829"/>
      <c r="J86" s="829"/>
      <c r="K86" s="829"/>
      <c r="L86" s="829"/>
      <c r="M86" s="830"/>
      <c r="N86" s="52">
        <f>L83+L84+L85</f>
        <v>953.07469601742207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4129.9903494088294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500</v>
      </c>
      <c r="N36" s="272">
        <f>K36/M36</f>
        <v>199.90011576252999</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500</v>
      </c>
      <c r="N37" s="272">
        <f>K37/M37</f>
        <v>126.18805965080318</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N75*M41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326.62948541333316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1661.5255557996784</v>
      </c>
      <c r="N48" s="272">
        <f>K48*M48</f>
        <v>1661.5255557996784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1661.5255557996784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4" ht="15.75" thickBot="1">
      <c r="B65" s="834" t="s">
        <v>953</v>
      </c>
      <c r="C65" s="835"/>
      <c r="D65" s="835"/>
      <c r="E65" s="835"/>
      <c r="F65" s="835"/>
      <c r="G65" s="835"/>
      <c r="H65" s="835"/>
      <c r="I65" s="835"/>
      <c r="J65" s="835"/>
      <c r="K65" s="835"/>
      <c r="L65" s="835"/>
      <c r="M65" s="836"/>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4" t="s">
        <v>963</v>
      </c>
      <c r="C69" s="855"/>
      <c r="D69" s="855"/>
      <c r="E69" s="855"/>
      <c r="F69" s="855"/>
      <c r="G69" s="855"/>
      <c r="H69" s="855"/>
      <c r="I69" s="73" t="s">
        <v>964</v>
      </c>
      <c r="J69" s="75" t="s">
        <v>1410</v>
      </c>
      <c r="K69" s="74" t="s">
        <v>966</v>
      </c>
      <c r="L69" s="856" t="s">
        <v>950</v>
      </c>
      <c r="M69" s="857"/>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5"/>
      <c r="C74" s="816"/>
      <c r="D74" s="816"/>
      <c r="E74" s="816"/>
      <c r="F74" s="816"/>
      <c r="G74" s="816"/>
      <c r="H74" s="816"/>
      <c r="I74" s="126"/>
      <c r="J74" s="126"/>
      <c r="K74" s="126"/>
      <c r="L74" s="916"/>
      <c r="M74" s="916"/>
      <c r="N74" s="45"/>
    </row>
    <row r="75" spans="1:14" ht="15.75" thickBot="1">
      <c r="B75" s="834" t="s">
        <v>953</v>
      </c>
      <c r="C75" s="835"/>
      <c r="D75" s="835"/>
      <c r="E75" s="835"/>
      <c r="F75" s="835"/>
      <c r="G75" s="835"/>
      <c r="H75" s="835"/>
      <c r="I75" s="835"/>
      <c r="J75" s="835"/>
      <c r="K75" s="835"/>
      <c r="L75" s="835"/>
      <c r="M75" s="836"/>
      <c r="N75" s="301">
        <f>SUM(N70:N74)</f>
        <v>54.131</v>
      </c>
    </row>
    <row r="76" spans="1:14" ht="15.75" thickBot="1">
      <c r="B76" s="33"/>
      <c r="C76" s="34"/>
      <c r="D76" s="34"/>
      <c r="E76" s="34"/>
      <c r="F76" s="34"/>
      <c r="G76" s="34"/>
      <c r="H76" s="34"/>
      <c r="I76" s="34"/>
      <c r="J76" s="34"/>
      <c r="K76" s="34"/>
      <c r="L76" s="34"/>
      <c r="M76" s="34"/>
      <c r="N76" s="35"/>
    </row>
    <row r="77" spans="1:14" ht="15.75" thickBot="1">
      <c r="B77" s="828" t="s">
        <v>967</v>
      </c>
      <c r="C77" s="829"/>
      <c r="D77" s="829"/>
      <c r="E77" s="829"/>
      <c r="F77" s="829"/>
      <c r="G77" s="829"/>
      <c r="H77" s="829"/>
      <c r="I77" s="829"/>
      <c r="J77" s="829"/>
      <c r="K77" s="829"/>
      <c r="L77" s="829"/>
      <c r="M77" s="830"/>
      <c r="N77" s="99">
        <f>N43+N54+N65+N75</f>
        <v>2042.2860412130117</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408.45720824260235</v>
      </c>
      <c r="M82" s="863"/>
      <c r="N82" s="51"/>
    </row>
    <row r="83" spans="1:14">
      <c r="B83" s="89" t="s">
        <v>973</v>
      </c>
      <c r="C83" s="90"/>
      <c r="D83" s="90"/>
      <c r="E83" s="90"/>
      <c r="F83" s="90"/>
      <c r="G83" s="90"/>
      <c r="H83" s="90"/>
      <c r="I83" s="87"/>
      <c r="J83" s="88"/>
      <c r="K83" s="304">
        <v>0.05</v>
      </c>
      <c r="L83" s="862">
        <f>N77*K83</f>
        <v>102.11430206065059</v>
      </c>
      <c r="M83" s="863"/>
      <c r="N83" s="51"/>
    </row>
    <row r="84" spans="1:14" ht="15.75" thickBot="1">
      <c r="B84" s="91" t="s">
        <v>974</v>
      </c>
      <c r="C84" s="92"/>
      <c r="D84" s="92"/>
      <c r="E84" s="92"/>
      <c r="F84" s="92"/>
      <c r="G84" s="92"/>
      <c r="H84" s="92"/>
      <c r="I84" s="93"/>
      <c r="J84" s="94"/>
      <c r="K84" s="305">
        <v>0.05</v>
      </c>
      <c r="L84" s="864">
        <f>N77*K84</f>
        <v>102.11430206065059</v>
      </c>
      <c r="M84" s="865"/>
      <c r="N84" s="51"/>
    </row>
    <row r="85" spans="1:14" ht="15.75" thickBot="1">
      <c r="B85" s="828" t="s">
        <v>953</v>
      </c>
      <c r="C85" s="829"/>
      <c r="D85" s="829"/>
      <c r="E85" s="829"/>
      <c r="F85" s="829"/>
      <c r="G85" s="829"/>
      <c r="H85" s="829"/>
      <c r="I85" s="829"/>
      <c r="J85" s="829"/>
      <c r="K85" s="829"/>
      <c r="L85" s="829"/>
      <c r="M85" s="830"/>
      <c r="N85" s="52">
        <f>L82+L83+L84</f>
        <v>612.68581236390355</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2654.9718535769152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500</v>
      </c>
      <c r="N36" s="272">
        <f>K36/M36</f>
        <v>199.90011576252999</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500</v>
      </c>
      <c r="N37" s="272">
        <f>K37/M37</f>
        <v>126.18805965080318</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326.62948541333316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1688.6764059585325</v>
      </c>
      <c r="N48" s="272">
        <f>K48*M48</f>
        <v>1688.6764059585325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1688.6764059585325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2069.4368913718658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413.88737827437319</v>
      </c>
      <c r="M83" s="863"/>
      <c r="N83" s="51"/>
    </row>
    <row r="84" spans="1:14">
      <c r="B84" s="89" t="s">
        <v>973</v>
      </c>
      <c r="C84" s="90"/>
      <c r="D84" s="90"/>
      <c r="E84" s="90"/>
      <c r="F84" s="90"/>
      <c r="G84" s="90"/>
      <c r="H84" s="90"/>
      <c r="I84" s="87"/>
      <c r="J84" s="88"/>
      <c r="K84" s="304">
        <v>0.05</v>
      </c>
      <c r="L84" s="862">
        <f>N78*K84</f>
        <v>103.4718445685933</v>
      </c>
      <c r="M84" s="863"/>
      <c r="N84" s="51"/>
    </row>
    <row r="85" spans="1:14" ht="15.75" thickBot="1">
      <c r="B85" s="91" t="s">
        <v>974</v>
      </c>
      <c r="C85" s="92"/>
      <c r="D85" s="92"/>
      <c r="E85" s="92"/>
      <c r="F85" s="92"/>
      <c r="G85" s="92"/>
      <c r="H85" s="92"/>
      <c r="I85" s="93"/>
      <c r="J85" s="94"/>
      <c r="K85" s="305">
        <v>0.05</v>
      </c>
      <c r="L85" s="864">
        <f>N78*K85</f>
        <v>103.4718445685933</v>
      </c>
      <c r="M85" s="865"/>
      <c r="N85" s="51"/>
    </row>
    <row r="86" spans="1:14" ht="15.75" thickBot="1">
      <c r="B86" s="828" t="s">
        <v>953</v>
      </c>
      <c r="C86" s="829"/>
      <c r="D86" s="829"/>
      <c r="E86" s="829"/>
      <c r="F86" s="829"/>
      <c r="G86" s="829"/>
      <c r="H86" s="829"/>
      <c r="I86" s="829"/>
      <c r="J86" s="829"/>
      <c r="K86" s="829"/>
      <c r="L86" s="829"/>
      <c r="M86" s="830"/>
      <c r="N86" s="52">
        <f>L83+L84+L85</f>
        <v>620.83106741155973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2690.2679587834255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500</v>
      </c>
      <c r="N36" s="272">
        <f>K36/M36</f>
        <v>199.90011576252999</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500</v>
      </c>
      <c r="N37" s="272">
        <f>K37/M37</f>
        <v>126.18805965080318</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326.62948541333316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11621.451150674478</v>
      </c>
      <c r="N48" s="272">
        <f>K48*M48</f>
        <v>3486.4353452023433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3486.4353452023433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3867.1958306156762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773.43916612313524</v>
      </c>
      <c r="M83" s="863"/>
      <c r="N83" s="51"/>
    </row>
    <row r="84" spans="1:14">
      <c r="B84" s="89" t="s">
        <v>973</v>
      </c>
      <c r="C84" s="90"/>
      <c r="D84" s="90"/>
      <c r="E84" s="90"/>
      <c r="F84" s="90"/>
      <c r="G84" s="90"/>
      <c r="H84" s="90"/>
      <c r="I84" s="87"/>
      <c r="J84" s="88"/>
      <c r="K84" s="304">
        <v>0.05</v>
      </c>
      <c r="L84" s="862">
        <f>N78*K84</f>
        <v>193.35979153078381</v>
      </c>
      <c r="M84" s="863"/>
      <c r="N84" s="51"/>
    </row>
    <row r="85" spans="1:14" ht="15.75" thickBot="1">
      <c r="B85" s="91" t="s">
        <v>974</v>
      </c>
      <c r="C85" s="92"/>
      <c r="D85" s="92"/>
      <c r="E85" s="92"/>
      <c r="F85" s="92"/>
      <c r="G85" s="92"/>
      <c r="H85" s="92"/>
      <c r="I85" s="93"/>
      <c r="J85" s="94"/>
      <c r="K85" s="305">
        <v>0.05</v>
      </c>
      <c r="L85" s="864">
        <f>N78*K85</f>
        <v>193.35979153078381</v>
      </c>
      <c r="M85" s="865"/>
      <c r="N85" s="51"/>
    </row>
    <row r="86" spans="1:14" ht="15.75" thickBot="1">
      <c r="B86" s="828" t="s">
        <v>953</v>
      </c>
      <c r="C86" s="829"/>
      <c r="D86" s="829"/>
      <c r="E86" s="829"/>
      <c r="F86" s="829"/>
      <c r="G86" s="829"/>
      <c r="H86" s="829"/>
      <c r="I86" s="829"/>
      <c r="J86" s="829"/>
      <c r="K86" s="829"/>
      <c r="L86" s="829"/>
      <c r="M86" s="830"/>
      <c r="N86" s="52">
        <f>L83+L84+L85</f>
        <v>1160.1587491847029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5027.3545798003788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958" t="str">
        <f>VLOOKUP(A36,EQUIPOS!A6:D154,3,FALSE)</f>
        <v>Carrotanque Irrigador de asfalto, 1000 GALONES DE CAPACIDAD</v>
      </c>
      <c r="C36" s="959"/>
      <c r="D36" s="959"/>
      <c r="E36" s="959"/>
      <c r="F36" s="959"/>
      <c r="G36" s="959"/>
      <c r="H36" s="960"/>
      <c r="I36" s="267"/>
      <c r="J36" s="268"/>
      <c r="K36" s="269">
        <f>VLOOKUP(A36,EQUIPOS!A6:D163,4,FALSE)</f>
        <v>99950.057881264991</v>
      </c>
      <c r="L36" s="270"/>
      <c r="M36" s="271">
        <v>500</v>
      </c>
      <c r="N36" s="272">
        <f>K36/M36</f>
        <v>199.90011576252999</v>
      </c>
    </row>
    <row r="37" spans="1:14">
      <c r="A37" s="113" t="s">
        <v>176</v>
      </c>
      <c r="B37" s="958" t="str">
        <f>VLOOKUP(A37,EQUIPOS!A7:D154,3,FALSE)</f>
        <v xml:space="preserve">Compresor (barrido y soplado)
</v>
      </c>
      <c r="C37" s="959"/>
      <c r="D37" s="959"/>
      <c r="E37" s="959"/>
      <c r="F37" s="959"/>
      <c r="G37" s="959"/>
      <c r="H37" s="960"/>
      <c r="I37" s="267"/>
      <c r="J37" s="268"/>
      <c r="K37" s="269">
        <f>VLOOKUP(A37,EQUIPOS!A7:D164,4,FALSE)</f>
        <v>63094.029825401594</v>
      </c>
      <c r="L37" s="270"/>
      <c r="M37" s="271">
        <v>500</v>
      </c>
      <c r="N37" s="272">
        <f>K37/M37</f>
        <v>126.18805965080318</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326.62948541333316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1800.4740242596963</v>
      </c>
      <c r="N48" s="272">
        <f>K48*M48</f>
        <v>810.21331091686341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810.21331091686341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1190.9737963301966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238.19475926603934</v>
      </c>
      <c r="M83" s="863"/>
      <c r="N83" s="51"/>
    </row>
    <row r="84" spans="1:14">
      <c r="B84" s="89" t="s">
        <v>973</v>
      </c>
      <c r="C84" s="90"/>
      <c r="D84" s="90"/>
      <c r="E84" s="90"/>
      <c r="F84" s="90"/>
      <c r="G84" s="90"/>
      <c r="H84" s="90"/>
      <c r="I84" s="87"/>
      <c r="J84" s="88"/>
      <c r="K84" s="304">
        <v>0.05</v>
      </c>
      <c r="L84" s="862">
        <f>N78*K84</f>
        <v>59.548689816509835</v>
      </c>
      <c r="M84" s="863"/>
      <c r="N84" s="51"/>
    </row>
    <row r="85" spans="1:14" ht="15.75" thickBot="1">
      <c r="B85" s="91" t="s">
        <v>974</v>
      </c>
      <c r="C85" s="92"/>
      <c r="D85" s="92"/>
      <c r="E85" s="92"/>
      <c r="F85" s="92"/>
      <c r="G85" s="92"/>
      <c r="H85" s="92"/>
      <c r="I85" s="93"/>
      <c r="J85" s="94"/>
      <c r="K85" s="305">
        <v>0.05</v>
      </c>
      <c r="L85" s="864">
        <f>N78*K85</f>
        <v>59.548689816509835</v>
      </c>
      <c r="M85" s="865"/>
      <c r="N85" s="51"/>
    </row>
    <row r="86" spans="1:14" ht="15.75" thickBot="1">
      <c r="B86" s="828" t="s">
        <v>953</v>
      </c>
      <c r="C86" s="829"/>
      <c r="D86" s="829"/>
      <c r="E86" s="829"/>
      <c r="F86" s="829"/>
      <c r="G86" s="829"/>
      <c r="H86" s="829"/>
      <c r="I86" s="829"/>
      <c r="J86" s="829"/>
      <c r="K86" s="829"/>
      <c r="L86" s="829"/>
      <c r="M86" s="830"/>
      <c r="N86" s="52">
        <f>L83+L84+L85</f>
        <v>357.29213889905907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1548.2659352292558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500</v>
      </c>
      <c r="N36" s="272">
        <f>K36/M36</f>
        <v>199.90011576252999</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500</v>
      </c>
      <c r="N37" s="272">
        <f>K37/M37</f>
        <v>126.18805965080318</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326.62948541333316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1761.4335861227823</v>
      </c>
      <c r="N48" s="272">
        <f>K48*M48</f>
        <v>792.64511375525205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792.64511375525205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1173.4055991685852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234.68111983371705</v>
      </c>
      <c r="M83" s="863"/>
      <c r="N83" s="51"/>
    </row>
    <row r="84" spans="1:14">
      <c r="B84" s="89" t="s">
        <v>973</v>
      </c>
      <c r="C84" s="90"/>
      <c r="D84" s="90"/>
      <c r="E84" s="90"/>
      <c r="F84" s="90"/>
      <c r="G84" s="90"/>
      <c r="H84" s="90"/>
      <c r="I84" s="87"/>
      <c r="J84" s="88"/>
      <c r="K84" s="304">
        <v>0.05</v>
      </c>
      <c r="L84" s="862">
        <f>N78*K84</f>
        <v>58.670279958429262</v>
      </c>
      <c r="M84" s="863"/>
      <c r="N84" s="51"/>
    </row>
    <row r="85" spans="1:14" ht="15.75" thickBot="1">
      <c r="B85" s="91" t="s">
        <v>974</v>
      </c>
      <c r="C85" s="92"/>
      <c r="D85" s="92"/>
      <c r="E85" s="92"/>
      <c r="F85" s="92"/>
      <c r="G85" s="92"/>
      <c r="H85" s="92"/>
      <c r="I85" s="93"/>
      <c r="J85" s="94"/>
      <c r="K85" s="305">
        <v>0.05</v>
      </c>
      <c r="L85" s="864">
        <f>N78*K85</f>
        <v>58.670279958429262</v>
      </c>
      <c r="M85" s="865"/>
      <c r="N85" s="51"/>
    </row>
    <row r="86" spans="1:14" ht="15.75" thickBot="1">
      <c r="B86" s="828" t="s">
        <v>953</v>
      </c>
      <c r="C86" s="829"/>
      <c r="D86" s="829"/>
      <c r="E86" s="829"/>
      <c r="F86" s="829"/>
      <c r="G86" s="829"/>
      <c r="H86" s="829"/>
      <c r="I86" s="829"/>
      <c r="J86" s="829"/>
      <c r="K86" s="829"/>
      <c r="L86" s="829"/>
      <c r="M86" s="830"/>
      <c r="N86" s="52">
        <f>L83+L84+L85</f>
        <v>352.02167975057557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1525.4272789191609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500</v>
      </c>
      <c r="N36" s="272">
        <f>K36/M36</f>
        <v>199.90011576252999</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500</v>
      </c>
      <c r="N37" s="272">
        <f>K37/M37</f>
        <v>126.18805965080318</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326.62948541333316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2363.3661595792073</v>
      </c>
      <c r="N48" s="272">
        <f>K48*M48</f>
        <v>1063.5147718106434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1063.5147718106434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1444.2752572239767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288.85505144479538</v>
      </c>
      <c r="M83" s="863"/>
      <c r="N83" s="51"/>
    </row>
    <row r="84" spans="1:14">
      <c r="B84" s="89" t="s">
        <v>973</v>
      </c>
      <c r="C84" s="90"/>
      <c r="D84" s="90"/>
      <c r="E84" s="90"/>
      <c r="F84" s="90"/>
      <c r="G84" s="90"/>
      <c r="H84" s="90"/>
      <c r="I84" s="87"/>
      <c r="J84" s="88"/>
      <c r="K84" s="304">
        <v>0.05</v>
      </c>
      <c r="L84" s="862">
        <f>N78*K84</f>
        <v>72.213762861198845</v>
      </c>
      <c r="M84" s="863"/>
      <c r="N84" s="51"/>
    </row>
    <row r="85" spans="1:14" ht="15.75" thickBot="1">
      <c r="B85" s="91" t="s">
        <v>974</v>
      </c>
      <c r="C85" s="92"/>
      <c r="D85" s="92"/>
      <c r="E85" s="92"/>
      <c r="F85" s="92"/>
      <c r="G85" s="92"/>
      <c r="H85" s="92"/>
      <c r="I85" s="93"/>
      <c r="J85" s="94"/>
      <c r="K85" s="305">
        <v>0.05</v>
      </c>
      <c r="L85" s="864">
        <f>N78*K85</f>
        <v>72.213762861198845</v>
      </c>
      <c r="M85" s="865"/>
      <c r="N85" s="51"/>
    </row>
    <row r="86" spans="1:14" ht="15.75" thickBot="1">
      <c r="B86" s="828" t="s">
        <v>953</v>
      </c>
      <c r="C86" s="829"/>
      <c r="D86" s="829"/>
      <c r="E86" s="829"/>
      <c r="F86" s="829"/>
      <c r="G86" s="829"/>
      <c r="H86" s="829"/>
      <c r="I86" s="829"/>
      <c r="J86" s="829"/>
      <c r="K86" s="829"/>
      <c r="L86" s="829"/>
      <c r="M86" s="830"/>
      <c r="N86" s="52">
        <f>L83+L84+L85</f>
        <v>433.2825771671931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1877.5578343911698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500</v>
      </c>
      <c r="N36" s="272">
        <f>K36/M36</f>
        <v>199.90011576252999</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500</v>
      </c>
      <c r="N37" s="272">
        <f>K37/M37</f>
        <v>126.18805965080318</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326.62948541333316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2616.2417247842204</v>
      </c>
      <c r="N48" s="272">
        <f>K48*M48</f>
        <v>1177.3087761528993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1177.3087761528993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1558.0692615662326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311.61385231324653</v>
      </c>
      <c r="M83" s="863"/>
      <c r="N83" s="51"/>
    </row>
    <row r="84" spans="1:14">
      <c r="B84" s="89" t="s">
        <v>973</v>
      </c>
      <c r="C84" s="90"/>
      <c r="D84" s="90"/>
      <c r="E84" s="90"/>
      <c r="F84" s="90"/>
      <c r="G84" s="90"/>
      <c r="H84" s="90"/>
      <c r="I84" s="87"/>
      <c r="J84" s="88"/>
      <c r="K84" s="304">
        <v>0.05</v>
      </c>
      <c r="L84" s="862">
        <f>N78*K84</f>
        <v>77.903463078311631</v>
      </c>
      <c r="M84" s="863"/>
      <c r="N84" s="51"/>
    </row>
    <row r="85" spans="1:14" ht="15.75" thickBot="1">
      <c r="B85" s="91" t="s">
        <v>974</v>
      </c>
      <c r="C85" s="92"/>
      <c r="D85" s="92"/>
      <c r="E85" s="92"/>
      <c r="F85" s="92"/>
      <c r="G85" s="92"/>
      <c r="H85" s="92"/>
      <c r="I85" s="93"/>
      <c r="J85" s="94"/>
      <c r="K85" s="305">
        <v>0.05</v>
      </c>
      <c r="L85" s="864">
        <f>N78*K85</f>
        <v>77.903463078311631</v>
      </c>
      <c r="M85" s="865"/>
      <c r="N85" s="51"/>
    </row>
    <row r="86" spans="1:14" ht="15.75" thickBot="1">
      <c r="B86" s="828" t="s">
        <v>953</v>
      </c>
      <c r="C86" s="829"/>
      <c r="D86" s="829"/>
      <c r="E86" s="829"/>
      <c r="F86" s="829"/>
      <c r="G86" s="829"/>
      <c r="H86" s="829"/>
      <c r="I86" s="829"/>
      <c r="J86" s="829"/>
      <c r="K86" s="829"/>
      <c r="L86" s="829"/>
      <c r="M86" s="830"/>
      <c r="N86" s="52">
        <f>L83+L84+L85</f>
        <v>467.42077846986979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2025.4900400361025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400</v>
      </c>
      <c r="N36" s="272">
        <f>K36/M36</f>
        <v>249.87514470316248</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400</v>
      </c>
      <c r="N37" s="272">
        <f>K37/M37</f>
        <v>376.51989621056373</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63094.029825401594</v>
      </c>
      <c r="L38" s="270"/>
      <c r="M38" s="271">
        <v>400</v>
      </c>
      <c r="N38" s="272">
        <f>K38/M38</f>
        <v>157.73507456350399</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105031.55671582915</v>
      </c>
      <c r="L39" s="845">
        <v>400</v>
      </c>
      <c r="M39" s="846"/>
      <c r="N39" s="272">
        <f>K39/L39</f>
        <v>262.57889178957288</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N75*M41</f>
        <v>1.010032011295025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1047.7190392780981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1761.4335861227823</v>
      </c>
      <c r="N48" s="272">
        <f>K48*M48</f>
        <v>3223.4234626046918</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69852.749023400058</v>
      </c>
      <c r="N49" s="272">
        <f>K49*M49</f>
        <v>1327.202231444601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4550.6256940492931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2">
        <f>VLOOKUP(A58,TRANSPORTE!A5:D117,4,FALSE)</f>
        <v>1242.4074635243128</v>
      </c>
      <c r="M58" s="833"/>
      <c r="N58" s="287">
        <f>K58*L58</f>
        <v>23.605741806961941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23.605741806961941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101.00320112950249</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5722.9536762638554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1144.5907352527711</v>
      </c>
      <c r="M82" s="863"/>
      <c r="N82" s="51"/>
    </row>
    <row r="83" spans="1:14">
      <c r="B83" s="89" t="s">
        <v>973</v>
      </c>
      <c r="C83" s="90"/>
      <c r="D83" s="90"/>
      <c r="E83" s="90"/>
      <c r="F83" s="90"/>
      <c r="G83" s="90"/>
      <c r="H83" s="90"/>
      <c r="I83" s="87"/>
      <c r="J83" s="88"/>
      <c r="K83" s="304">
        <v>0.05</v>
      </c>
      <c r="L83" s="862">
        <f>N77*K83</f>
        <v>286.14768381319277</v>
      </c>
      <c r="M83" s="863"/>
      <c r="N83" s="51"/>
    </row>
    <row r="84" spans="1:14" ht="15.75" thickBot="1">
      <c r="B84" s="91" t="s">
        <v>974</v>
      </c>
      <c r="C84" s="92"/>
      <c r="D84" s="92"/>
      <c r="E84" s="92"/>
      <c r="F84" s="92"/>
      <c r="G84" s="92"/>
      <c r="H84" s="92"/>
      <c r="I84" s="93"/>
      <c r="J84" s="94"/>
      <c r="K84" s="305">
        <v>0.05</v>
      </c>
      <c r="L84" s="864">
        <f>N77*K84</f>
        <v>286.14768381319277</v>
      </c>
      <c r="M84" s="865"/>
      <c r="N84" s="51"/>
    </row>
    <row r="85" spans="1:14" ht="15.75" thickBot="1">
      <c r="B85" s="828" t="s">
        <v>953</v>
      </c>
      <c r="C85" s="829"/>
      <c r="D85" s="829"/>
      <c r="E85" s="829"/>
      <c r="F85" s="829"/>
      <c r="G85" s="829"/>
      <c r="H85" s="829"/>
      <c r="I85" s="829"/>
      <c r="J85" s="829"/>
      <c r="K85" s="829"/>
      <c r="L85" s="829"/>
      <c r="M85" s="830"/>
      <c r="N85" s="52">
        <f>L82+L83+L84</f>
        <v>1716.8861028791566</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7439.8397791430125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400</v>
      </c>
      <c r="N36" s="272">
        <f>K36/M36</f>
        <v>249.87514470316248</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400</v>
      </c>
      <c r="N37" s="272">
        <f>K37/M37</f>
        <v>376.51989621056373</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63094.029825401594</v>
      </c>
      <c r="L38" s="270"/>
      <c r="M38" s="271">
        <v>400</v>
      </c>
      <c r="N38" s="272">
        <f>K38/M38</f>
        <v>157.73507456350399</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105031.55671582915</v>
      </c>
      <c r="L39" s="845">
        <v>400</v>
      </c>
      <c r="M39" s="846"/>
      <c r="N39" s="272">
        <f>K39/L39</f>
        <v>262.57889178957288</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1.010032011295025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1047.7190392780981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1761.4335861227823</v>
      </c>
      <c r="N48" s="272">
        <f>K48*M48</f>
        <v>2642.1503791841733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69852.749023400058</v>
      </c>
      <c r="N49" s="272">
        <f>K49*M49</f>
        <v>908.08573730420073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3550.2361164883741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2">
        <f>VLOOKUP(A58,TRANSPORTE!A5:D117,4,FALSE)</f>
        <v>1242.4074635243128</v>
      </c>
      <c r="M58" s="833"/>
      <c r="N58" s="287">
        <f>K58*L58</f>
        <v>16.151297025816067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16.151297025816067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101.00320112950249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4715.1096539217915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943.02193078435835</v>
      </c>
      <c r="M83" s="863"/>
      <c r="N83" s="51"/>
    </row>
    <row r="84" spans="1:14">
      <c r="B84" s="89" t="s">
        <v>973</v>
      </c>
      <c r="C84" s="90"/>
      <c r="D84" s="90"/>
      <c r="E84" s="90"/>
      <c r="F84" s="90"/>
      <c r="G84" s="90"/>
      <c r="H84" s="90"/>
      <c r="I84" s="87"/>
      <c r="J84" s="88"/>
      <c r="K84" s="304">
        <v>0.05</v>
      </c>
      <c r="L84" s="862">
        <f>N78*K84</f>
        <v>235.75548269608959</v>
      </c>
      <c r="M84" s="863"/>
      <c r="N84" s="51"/>
    </row>
    <row r="85" spans="1:14" ht="15.75" thickBot="1">
      <c r="B85" s="91" t="s">
        <v>974</v>
      </c>
      <c r="C85" s="92"/>
      <c r="D85" s="92"/>
      <c r="E85" s="92"/>
      <c r="F85" s="92"/>
      <c r="G85" s="92"/>
      <c r="H85" s="92"/>
      <c r="I85" s="93"/>
      <c r="J85" s="94"/>
      <c r="K85" s="305">
        <v>0.05</v>
      </c>
      <c r="L85" s="864">
        <f>N78*K85</f>
        <v>235.75548269608959</v>
      </c>
      <c r="M85" s="865"/>
      <c r="N85" s="51"/>
    </row>
    <row r="86" spans="1:14" ht="15.75" thickBot="1">
      <c r="B86" s="828" t="s">
        <v>953</v>
      </c>
      <c r="C86" s="829"/>
      <c r="D86" s="829"/>
      <c r="E86" s="829"/>
      <c r="F86" s="829"/>
      <c r="G86" s="829"/>
      <c r="H86" s="829"/>
      <c r="I86" s="829"/>
      <c r="J86" s="829"/>
      <c r="K86" s="829"/>
      <c r="L86" s="829"/>
      <c r="M86" s="830"/>
      <c r="N86" s="52">
        <f>L83+L84+L85</f>
        <v>1414.5328961765374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6129.6425500983287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400</v>
      </c>
      <c r="N36" s="272">
        <f>K36/M36</f>
        <v>249.87514470316248</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400</v>
      </c>
      <c r="N37" s="272">
        <f>K37/M37</f>
        <v>376.51989621056373</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63094.029825401594</v>
      </c>
      <c r="L38" s="270"/>
      <c r="M38" s="271">
        <v>400</v>
      </c>
      <c r="N38" s="272">
        <f>K38/M38</f>
        <v>157.73507456350399</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105031.55671582915</v>
      </c>
      <c r="L39" s="845">
        <v>400</v>
      </c>
      <c r="M39" s="846"/>
      <c r="N39" s="272">
        <f>K39/L39</f>
        <v>262.57889178957288</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1.010032011295025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1047.7190392780981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1761.4335861227823</v>
      </c>
      <c r="N48" s="272">
        <f>K48*M48</f>
        <v>3223.4234626046918</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69852.749023400058</v>
      </c>
      <c r="N49" s="272">
        <f>K49*M49</f>
        <v>1327.202231444601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4550.6256940492931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2">
        <f>VLOOKUP(A58,TRANSPORTE!A5:D117,4,FALSE)</f>
        <v>1242.4074635243128</v>
      </c>
      <c r="M58" s="833"/>
      <c r="N58" s="287">
        <f>K58*L58</f>
        <v>23.605741806961941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23.605741806961941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SUM(N69:N75)</f>
        <v>101.00320112950249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5722.9536762638554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1144.5907352527711</v>
      </c>
      <c r="M83" s="863"/>
      <c r="N83" s="51"/>
    </row>
    <row r="84" spans="1:14">
      <c r="B84" s="89" t="s">
        <v>973</v>
      </c>
      <c r="C84" s="90"/>
      <c r="D84" s="90"/>
      <c r="E84" s="90"/>
      <c r="F84" s="90"/>
      <c r="G84" s="90"/>
      <c r="H84" s="90"/>
      <c r="I84" s="87"/>
      <c r="J84" s="88"/>
      <c r="K84" s="304">
        <v>0.05</v>
      </c>
      <c r="L84" s="862">
        <f>N78*K84</f>
        <v>286.14768381319277</v>
      </c>
      <c r="M84" s="863"/>
      <c r="N84" s="51"/>
    </row>
    <row r="85" spans="1:14" ht="15.75" thickBot="1">
      <c r="B85" s="91" t="s">
        <v>974</v>
      </c>
      <c r="C85" s="92"/>
      <c r="D85" s="92"/>
      <c r="E85" s="92"/>
      <c r="F85" s="92"/>
      <c r="G85" s="92"/>
      <c r="H85" s="92"/>
      <c r="I85" s="93"/>
      <c r="J85" s="94"/>
      <c r="K85" s="305">
        <v>0.05</v>
      </c>
      <c r="L85" s="864">
        <f>N78*K85</f>
        <v>286.14768381319277</v>
      </c>
      <c r="M85" s="865"/>
      <c r="N85" s="51"/>
    </row>
    <row r="86" spans="1:14" ht="15.75" thickBot="1">
      <c r="B86" s="828" t="s">
        <v>953</v>
      </c>
      <c r="C86" s="829"/>
      <c r="D86" s="829"/>
      <c r="E86" s="829"/>
      <c r="F86" s="829"/>
      <c r="G86" s="829"/>
      <c r="H86" s="829"/>
      <c r="I86" s="829"/>
      <c r="J86" s="829"/>
      <c r="K86" s="829"/>
      <c r="L86" s="829"/>
      <c r="M86" s="830"/>
      <c r="N86" s="52">
        <f>L83+L84+L85</f>
        <v>1716.8861028791566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7439.8397791430125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400</v>
      </c>
      <c r="N36" s="272">
        <f>K36/M36</f>
        <v>249.87514470316248</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400</v>
      </c>
      <c r="N37" s="272">
        <f>K37/M37</f>
        <v>376.51989621056373</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63094.029825401594</v>
      </c>
      <c r="L38" s="270"/>
      <c r="M38" s="271">
        <v>400</v>
      </c>
      <c r="N38" s="272">
        <f>K38/M38</f>
        <v>157.73507456350399</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105031.55671582915</v>
      </c>
      <c r="L39" s="845">
        <v>400</v>
      </c>
      <c r="M39" s="846"/>
      <c r="N39" s="272">
        <f>K39/L39</f>
        <v>262.57889178957288</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1.010032011295025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1047.7190392780981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69852.749023400058</v>
      </c>
      <c r="N48" s="272">
        <f>K48*M48</f>
        <v>908.08573730420073</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1761.4335861227823</v>
      </c>
      <c r="N49" s="272">
        <f>K49*M49</f>
        <v>2642.1503791841733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3550.2361164883741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2">
        <f>VLOOKUP(A58,TRANSPORTE!A5:D117,4,FALSE)</f>
        <v>1242.4074635243128</v>
      </c>
      <c r="M58" s="833"/>
      <c r="N58" s="287">
        <f>K58*L58</f>
        <v>16.151297025816067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16.151297025816067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101.00320112950249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4715.1096539217915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943.02193078435835</v>
      </c>
      <c r="M83" s="863"/>
      <c r="N83" s="51"/>
    </row>
    <row r="84" spans="1:14">
      <c r="B84" s="89" t="s">
        <v>973</v>
      </c>
      <c r="C84" s="90"/>
      <c r="D84" s="90"/>
      <c r="E84" s="90"/>
      <c r="F84" s="90"/>
      <c r="G84" s="90"/>
      <c r="H84" s="90"/>
      <c r="I84" s="87"/>
      <c r="J84" s="88"/>
      <c r="K84" s="304">
        <v>0.05</v>
      </c>
      <c r="L84" s="862">
        <f>N78*K84</f>
        <v>235.75548269608959</v>
      </c>
      <c r="M84" s="863"/>
      <c r="N84" s="51"/>
    </row>
    <row r="85" spans="1:14" ht="15.75" thickBot="1">
      <c r="B85" s="91" t="s">
        <v>974</v>
      </c>
      <c r="C85" s="92"/>
      <c r="D85" s="92"/>
      <c r="E85" s="92"/>
      <c r="F85" s="92"/>
      <c r="G85" s="92"/>
      <c r="H85" s="92"/>
      <c r="I85" s="93"/>
      <c r="J85" s="94"/>
      <c r="K85" s="305">
        <v>0.05</v>
      </c>
      <c r="L85" s="864">
        <f>N78*K85</f>
        <v>235.75548269608959</v>
      </c>
      <c r="M85" s="865"/>
      <c r="N85" s="51"/>
    </row>
    <row r="86" spans="1:14" ht="15.75" thickBot="1">
      <c r="B86" s="828" t="s">
        <v>953</v>
      </c>
      <c r="C86" s="829"/>
      <c r="D86" s="829"/>
      <c r="E86" s="829"/>
      <c r="F86" s="829"/>
      <c r="G86" s="829"/>
      <c r="H86" s="829"/>
      <c r="I86" s="829"/>
      <c r="J86" s="829"/>
      <c r="K86" s="829"/>
      <c r="L86" s="829"/>
      <c r="M86" s="830"/>
      <c r="N86" s="52">
        <f>L83+L84+L85</f>
        <v>1414.5328961765374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6129.6425500983287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83">
        <v>275</v>
      </c>
      <c r="N36" s="272">
        <f>K36/M36</f>
        <v>363.45475593187268</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83">
        <f>M36</f>
        <v>275</v>
      </c>
      <c r="N37" s="272">
        <f>K37/M37</f>
        <v>547.66530357900183</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63094.029825401594</v>
      </c>
      <c r="L38" s="270"/>
      <c r="M38" s="283">
        <v>275</v>
      </c>
      <c r="N38" s="272">
        <f>K38/M38</f>
        <v>229.43283572873307</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105031.55671582915</v>
      </c>
      <c r="L39" s="956">
        <v>275</v>
      </c>
      <c r="M39" s="957"/>
      <c r="N39" s="272">
        <f>K39/L39</f>
        <v>381.93293351210599</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1.4691374709745819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1523.9549662226882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50505.372621967224</v>
      </c>
      <c r="N48" s="272">
        <f>K48*M48</f>
        <v>1262.6343155491807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51845.879302359273</v>
      </c>
      <c r="N49" s="272">
        <f>K49*M49</f>
        <v>673.9964309306705</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1761.4335861227823</v>
      </c>
      <c r="N50" s="272">
        <f>K50*M50</f>
        <v>7468.4784051605975</v>
      </c>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9405.1091516404485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2">
        <f>VLOOKUP(A58,TRANSPORTE!A5:D117,4,FALSE)</f>
        <v>1242.4074635243128</v>
      </c>
      <c r="M58" s="833"/>
      <c r="N58" s="287">
        <f>K58*L58</f>
        <v>47.211483613923882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47.211483613923882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SUM(N69:N75)</f>
        <v>146.91374709745818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11123.18934857452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2224.6378697149044</v>
      </c>
      <c r="M83" s="863"/>
      <c r="N83" s="51"/>
    </row>
    <row r="84" spans="1:14">
      <c r="B84" s="89" t="s">
        <v>973</v>
      </c>
      <c r="C84" s="90"/>
      <c r="D84" s="90"/>
      <c r="E84" s="90"/>
      <c r="F84" s="90"/>
      <c r="G84" s="90"/>
      <c r="H84" s="90"/>
      <c r="I84" s="87"/>
      <c r="J84" s="88"/>
      <c r="K84" s="304">
        <v>0.05</v>
      </c>
      <c r="L84" s="862">
        <f>N78*K84</f>
        <v>556.15946742872609</v>
      </c>
      <c r="M84" s="863"/>
      <c r="N84" s="51"/>
    </row>
    <row r="85" spans="1:14" ht="15.75" thickBot="1">
      <c r="B85" s="91" t="s">
        <v>974</v>
      </c>
      <c r="C85" s="92"/>
      <c r="D85" s="92"/>
      <c r="E85" s="92"/>
      <c r="F85" s="92"/>
      <c r="G85" s="92"/>
      <c r="H85" s="92"/>
      <c r="I85" s="93"/>
      <c r="J85" s="94"/>
      <c r="K85" s="305">
        <v>0.05</v>
      </c>
      <c r="L85" s="864">
        <f>N78*K85</f>
        <v>556.15946742872609</v>
      </c>
      <c r="M85" s="865"/>
      <c r="N85" s="51"/>
    </row>
    <row r="86" spans="1:14" ht="15.75" thickBot="1">
      <c r="B86" s="828" t="s">
        <v>953</v>
      </c>
      <c r="C86" s="829"/>
      <c r="D86" s="829"/>
      <c r="E86" s="829"/>
      <c r="F86" s="829"/>
      <c r="G86" s="829"/>
      <c r="H86" s="829"/>
      <c r="I86" s="829"/>
      <c r="J86" s="829"/>
      <c r="K86" s="829"/>
      <c r="L86" s="829"/>
      <c r="M86" s="830"/>
      <c r="N86" s="52">
        <f>L83+L84+L85</f>
        <v>3336.9568045723568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14460.146153146878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83">
        <v>275</v>
      </c>
      <c r="N36" s="272">
        <f>K36/M36</f>
        <v>363.45475593187268</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83">
        <v>275</v>
      </c>
      <c r="N37" s="272">
        <f>K37/M37</f>
        <v>547.66530357900183</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63094.029825401594</v>
      </c>
      <c r="L38" s="270"/>
      <c r="M38" s="283">
        <v>275</v>
      </c>
      <c r="N38" s="272">
        <f>K38/M38</f>
        <v>229.43283572873307</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105031.55671582915</v>
      </c>
      <c r="L39" s="956">
        <v>275</v>
      </c>
      <c r="M39" s="957"/>
      <c r="N39" s="272">
        <f>K39/L39</f>
        <v>381.93293351210599</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1.4691374709745819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1523.9549662226882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50505.372621967224</v>
      </c>
      <c r="N48" s="272">
        <f>K48*M48</f>
        <v>959.60207981737722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51845.879302359273</v>
      </c>
      <c r="N49" s="272">
        <f>K49*M49</f>
        <v>518.45879302359276</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1761.4335861227823</v>
      </c>
      <c r="N50" s="272">
        <f>K50*M50</f>
        <v>5707.0448190378156</v>
      </c>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7185.1056918787854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2">
        <f>VLOOKUP(A58,TRANSPORTE!A5:D117,4,FALSE)</f>
        <v>1242.4074635243128</v>
      </c>
      <c r="M58" s="833"/>
      <c r="N58" s="287">
        <f>K58*L58</f>
        <v>36.029816442205075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36.029816442205075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146.91374709745818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8892.0042216411366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1778.4008443282273</v>
      </c>
      <c r="M83" s="863"/>
      <c r="N83" s="51"/>
    </row>
    <row r="84" spans="1:14">
      <c r="B84" s="89" t="s">
        <v>973</v>
      </c>
      <c r="C84" s="90"/>
      <c r="D84" s="90"/>
      <c r="E84" s="90"/>
      <c r="F84" s="90"/>
      <c r="G84" s="90"/>
      <c r="H84" s="90"/>
      <c r="I84" s="87"/>
      <c r="J84" s="88"/>
      <c r="K84" s="304">
        <v>0.05</v>
      </c>
      <c r="L84" s="862">
        <f>N78*K84</f>
        <v>444.60021108205683</v>
      </c>
      <c r="M84" s="863"/>
      <c r="N84" s="51"/>
    </row>
    <row r="85" spans="1:14" ht="15.75" thickBot="1">
      <c r="B85" s="91" t="s">
        <v>974</v>
      </c>
      <c r="C85" s="92"/>
      <c r="D85" s="92"/>
      <c r="E85" s="92"/>
      <c r="F85" s="92"/>
      <c r="G85" s="92"/>
      <c r="H85" s="92"/>
      <c r="I85" s="93"/>
      <c r="J85" s="94"/>
      <c r="K85" s="305">
        <v>0.05</v>
      </c>
      <c r="L85" s="864">
        <f>N78*K85</f>
        <v>444.60021108205683</v>
      </c>
      <c r="M85" s="865"/>
      <c r="N85" s="51"/>
    </row>
    <row r="86" spans="1:14" ht="15.75" thickBot="1">
      <c r="B86" s="828" t="s">
        <v>953</v>
      </c>
      <c r="C86" s="829"/>
      <c r="D86" s="829"/>
      <c r="E86" s="829"/>
      <c r="F86" s="829"/>
      <c r="G86" s="829"/>
      <c r="H86" s="829"/>
      <c r="I86" s="829"/>
      <c r="J86" s="829"/>
      <c r="K86" s="829"/>
      <c r="L86" s="829"/>
      <c r="M86" s="830"/>
      <c r="N86" s="52">
        <f>L83+L84+L85</f>
        <v>2667.601266492341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11559.605488133479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275</v>
      </c>
      <c r="N36" s="272">
        <f>K36/M36</f>
        <v>363.45475593187268</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275</v>
      </c>
      <c r="N37" s="272">
        <f>K37/M37</f>
        <v>547.66530357900183</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63094.029825401594</v>
      </c>
      <c r="L38" s="270"/>
      <c r="M38" s="271">
        <v>275</v>
      </c>
      <c r="N38" s="272">
        <f>K38/M38</f>
        <v>229.43283572873307</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105031.55671582915</v>
      </c>
      <c r="L39" s="845">
        <v>275</v>
      </c>
      <c r="M39" s="846"/>
      <c r="N39" s="272">
        <f>K39/L39</f>
        <v>381.93293351210599</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1.4691374709745819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1523.9549662226882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50505.372621967224</v>
      </c>
      <c r="N48" s="272">
        <f>K48*M48</f>
        <v>1262.6343155491807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51845.879302359273</v>
      </c>
      <c r="N49" s="272">
        <f>K49*M49</f>
        <v>673.9964309306705</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2616.2417247842204</v>
      </c>
      <c r="N50" s="272">
        <f>K50*M50</f>
        <v>11092.864913085095</v>
      </c>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13029.495659564946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2">
        <f>VLOOKUP(A58,TRANSPORTE!A5:D117,4,FALSE)</f>
        <v>1242.4074635243128</v>
      </c>
      <c r="M58" s="833"/>
      <c r="N58" s="287">
        <f>K58*L58</f>
        <v>47.211483613923882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47.211483613923882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146.91374709745818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14747.575856499017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2949.5151712998036</v>
      </c>
      <c r="M83" s="863"/>
      <c r="N83" s="51"/>
    </row>
    <row r="84" spans="1:14">
      <c r="B84" s="89" t="s">
        <v>973</v>
      </c>
      <c r="C84" s="90"/>
      <c r="D84" s="90"/>
      <c r="E84" s="90"/>
      <c r="F84" s="90"/>
      <c r="G84" s="90"/>
      <c r="H84" s="90"/>
      <c r="I84" s="87"/>
      <c r="J84" s="88"/>
      <c r="K84" s="304">
        <v>0.05</v>
      </c>
      <c r="L84" s="862">
        <f>N78*K84</f>
        <v>737.37879282495089</v>
      </c>
      <c r="M84" s="863"/>
      <c r="N84" s="51"/>
    </row>
    <row r="85" spans="1:14" ht="15.75" thickBot="1">
      <c r="B85" s="91" t="s">
        <v>974</v>
      </c>
      <c r="C85" s="92"/>
      <c r="D85" s="92"/>
      <c r="E85" s="92"/>
      <c r="F85" s="92"/>
      <c r="G85" s="92"/>
      <c r="H85" s="92"/>
      <c r="I85" s="93"/>
      <c r="J85" s="94"/>
      <c r="K85" s="305">
        <v>0.05</v>
      </c>
      <c r="L85" s="864">
        <f>N78*K85</f>
        <v>737.37879282495089</v>
      </c>
      <c r="M85" s="865"/>
      <c r="N85" s="51"/>
    </row>
    <row r="86" spans="1:14" ht="15.75" thickBot="1">
      <c r="B86" s="828" t="s">
        <v>953</v>
      </c>
      <c r="C86" s="829"/>
      <c r="D86" s="829"/>
      <c r="E86" s="829"/>
      <c r="F86" s="829"/>
      <c r="G86" s="829"/>
      <c r="H86" s="829"/>
      <c r="I86" s="829"/>
      <c r="J86" s="829"/>
      <c r="K86" s="829"/>
      <c r="L86" s="829"/>
      <c r="M86" s="830"/>
      <c r="N86" s="52">
        <f>L83+L84+L85</f>
        <v>4424.2727569497056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19171.848613448725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275</v>
      </c>
      <c r="N36" s="272">
        <f>K36/M36</f>
        <v>363.45475593187268</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275</v>
      </c>
      <c r="N37" s="272">
        <f>K37/M37</f>
        <v>547.66530357900183</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63094.029825401594</v>
      </c>
      <c r="L38" s="270"/>
      <c r="M38" s="271">
        <v>275</v>
      </c>
      <c r="N38" s="272">
        <f>K38/M38</f>
        <v>229.43283572873307</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105031.55671582915</v>
      </c>
      <c r="L39" s="845">
        <v>275</v>
      </c>
      <c r="M39" s="846"/>
      <c r="N39" s="272">
        <f>K39/L39</f>
        <v>381.93293351210599</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1.4691374709745819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1523.9549662226882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50505.372621967224</v>
      </c>
      <c r="N48" s="272">
        <f>K48*M48</f>
        <v>959.60207981737722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51845.879302359273</v>
      </c>
      <c r="N49" s="272">
        <f>K49*M49</f>
        <v>518.45879302359276</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2616.2417247842204</v>
      </c>
      <c r="N50" s="272">
        <f>K50*M50</f>
        <v>8476.623188300875</v>
      </c>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9954.6840611418447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2">
        <f>VLOOKUP(A58,TRANSPORTE!A5:D117,4,FALSE)</f>
        <v>1242.4074635243128</v>
      </c>
      <c r="M58" s="833"/>
      <c r="N58" s="287">
        <f>K58*L58</f>
        <v>36.029816442205075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36.029816442205075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146.91374709745818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11661.582590904198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2332.3165181808395</v>
      </c>
      <c r="M83" s="863"/>
      <c r="N83" s="51"/>
    </row>
    <row r="84" spans="1:14">
      <c r="B84" s="89" t="s">
        <v>973</v>
      </c>
      <c r="C84" s="90"/>
      <c r="D84" s="90"/>
      <c r="E84" s="90"/>
      <c r="F84" s="90"/>
      <c r="G84" s="90"/>
      <c r="H84" s="90"/>
      <c r="I84" s="87"/>
      <c r="J84" s="88"/>
      <c r="K84" s="304">
        <v>0.05</v>
      </c>
      <c r="L84" s="862">
        <f>N78*K84</f>
        <v>583.07912954520987</v>
      </c>
      <c r="M84" s="863"/>
      <c r="N84" s="51"/>
    </row>
    <row r="85" spans="1:14" ht="15.75" thickBot="1">
      <c r="B85" s="91" t="s">
        <v>974</v>
      </c>
      <c r="C85" s="92"/>
      <c r="D85" s="92"/>
      <c r="E85" s="92"/>
      <c r="F85" s="92"/>
      <c r="G85" s="92"/>
      <c r="H85" s="92"/>
      <c r="I85" s="93"/>
      <c r="J85" s="94"/>
      <c r="K85" s="305">
        <v>0.05</v>
      </c>
      <c r="L85" s="864">
        <f>N78*K85</f>
        <v>583.07912954520987</v>
      </c>
      <c r="M85" s="865"/>
      <c r="N85" s="51"/>
    </row>
    <row r="86" spans="1:14" ht="15.75" thickBot="1">
      <c r="B86" s="828" t="s">
        <v>953</v>
      </c>
      <c r="C86" s="829"/>
      <c r="D86" s="829"/>
      <c r="E86" s="829"/>
      <c r="F86" s="829"/>
      <c r="G86" s="829"/>
      <c r="H86" s="829"/>
      <c r="I86" s="829"/>
      <c r="J86" s="829"/>
      <c r="K86" s="829"/>
      <c r="L86" s="829"/>
      <c r="M86" s="830"/>
      <c r="N86" s="52">
        <f>L83+L84+L85</f>
        <v>3498.4747772712594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15160.057368175458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418</v>
      </c>
      <c r="N36" s="272">
        <f>K36/M36</f>
        <v>239.11497100781099</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418</v>
      </c>
      <c r="N37" s="272">
        <f>K37/M37</f>
        <v>360.30612077565911</v>
      </c>
    </row>
    <row r="38" spans="1:14">
      <c r="A38" t="s">
        <v>225</v>
      </c>
      <c r="B38" s="841" t="str">
        <f>VLOOKUP(A38,EQUIPOS!A8:D154,3,FALSE)</f>
        <v>Esparcidor de gravilla, Ancho de esparcimiento 3100mm, Velocidad de trabajo 10—20km2/h</v>
      </c>
      <c r="C38" s="842"/>
      <c r="D38" s="842"/>
      <c r="E38" s="842"/>
      <c r="F38" s="842"/>
      <c r="G38" s="842"/>
      <c r="H38" s="843"/>
      <c r="I38" s="267"/>
      <c r="J38" s="268"/>
      <c r="K38" s="269">
        <f>VLOOKUP(A38,EQUIPOS!A8:D165,4,FALSE)</f>
        <v>105031.55671582915</v>
      </c>
      <c r="L38" s="270"/>
      <c r="M38" s="271">
        <v>418</v>
      </c>
      <c r="N38" s="272">
        <f>K38/M38</f>
        <v>251.27166678428026</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0.96653780985169846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851.659296377602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61344.240444533549</v>
      </c>
      <c r="N48" s="272">
        <f>K48*M48</f>
        <v>613.44240444533546</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1761.4335861227823</v>
      </c>
      <c r="N49" s="272">
        <f>K49*M49</f>
        <v>2201.791982653478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2815.2343870988134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32">
        <f>VLOOKUP(A58,TRANSPORTE!A5:D117,4,FALSE)</f>
        <v>1242.4074635243128</v>
      </c>
      <c r="M58" s="833"/>
      <c r="N58" s="287">
        <f>K58*L58</f>
        <v>12.424074635243128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12.424074635243128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96.653780985169846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3775.9715390968281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755.19430781936569</v>
      </c>
      <c r="M83" s="863"/>
      <c r="N83" s="51"/>
    </row>
    <row r="84" spans="1:14">
      <c r="B84" s="89" t="s">
        <v>973</v>
      </c>
      <c r="C84" s="90"/>
      <c r="D84" s="90"/>
      <c r="E84" s="90"/>
      <c r="F84" s="90"/>
      <c r="G84" s="90"/>
      <c r="H84" s="90"/>
      <c r="I84" s="87"/>
      <c r="J84" s="88"/>
      <c r="K84" s="304">
        <v>0.05</v>
      </c>
      <c r="L84" s="862">
        <f>N78*K84</f>
        <v>188.79857695484142</v>
      </c>
      <c r="M84" s="863"/>
      <c r="N84" s="51"/>
    </row>
    <row r="85" spans="1:14" ht="15.75" thickBot="1">
      <c r="B85" s="91" t="s">
        <v>974</v>
      </c>
      <c r="C85" s="92"/>
      <c r="D85" s="92"/>
      <c r="E85" s="92"/>
      <c r="F85" s="92"/>
      <c r="G85" s="92"/>
      <c r="H85" s="92"/>
      <c r="I85" s="93"/>
      <c r="J85" s="94"/>
      <c r="K85" s="305">
        <v>0.05</v>
      </c>
      <c r="L85" s="864">
        <f>N78*K85</f>
        <v>188.79857695484142</v>
      </c>
      <c r="M85" s="865"/>
      <c r="N85" s="51"/>
    </row>
    <row r="86" spans="1:14" ht="15.75" thickBot="1">
      <c r="B86" s="828" t="s">
        <v>953</v>
      </c>
      <c r="C86" s="829"/>
      <c r="D86" s="829"/>
      <c r="E86" s="829"/>
      <c r="F86" s="829"/>
      <c r="G86" s="829"/>
      <c r="H86" s="829"/>
      <c r="I86" s="829"/>
      <c r="J86" s="829"/>
      <c r="K86" s="829"/>
      <c r="L86" s="829"/>
      <c r="M86" s="830"/>
      <c r="N86" s="52">
        <f>L83+L84+L85</f>
        <v>1132.7914617290485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4908.7630008258766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99950.057881264991</v>
      </c>
      <c r="L36" s="270"/>
      <c r="M36" s="271">
        <v>418</v>
      </c>
      <c r="N36" s="272">
        <f>K36/M36</f>
        <v>239.11497100781099</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418</v>
      </c>
      <c r="N37" s="272">
        <f>K37/M37</f>
        <v>360.30612077565911</v>
      </c>
    </row>
    <row r="38" spans="1:14">
      <c r="A38" t="s">
        <v>225</v>
      </c>
      <c r="B38" s="841" t="str">
        <f>VLOOKUP(A38,EQUIPOS!A8:D154,3,FALSE)</f>
        <v>Esparcidor de gravilla, Ancho de esparcimiento 3100mm, Velocidad de trabajo 10—20km2/h</v>
      </c>
      <c r="C38" s="842"/>
      <c r="D38" s="842"/>
      <c r="E38" s="842"/>
      <c r="F38" s="842"/>
      <c r="G38" s="842"/>
      <c r="H38" s="843"/>
      <c r="I38" s="267"/>
      <c r="J38" s="268"/>
      <c r="K38" s="269">
        <f>VLOOKUP(A38,EQUIPOS!A8:D165,4,FALSE)</f>
        <v>105031.55671582915</v>
      </c>
      <c r="L38" s="270"/>
      <c r="M38" s="271">
        <v>418</v>
      </c>
      <c r="N38" s="272">
        <f>K38/M38</f>
        <v>251.27166678428026</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0.96653780985169846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851.659296377602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61344.240444533549</v>
      </c>
      <c r="N48" s="272">
        <f>K48*M48</f>
        <v>613.44240444533546</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1800.4740242596963</v>
      </c>
      <c r="N49" s="272">
        <f>K49*M49</f>
        <v>2250.5925303246204</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3"/>
      <c r="C52" s="824"/>
      <c r="D52" s="824"/>
      <c r="E52" s="824"/>
      <c r="F52" s="824"/>
      <c r="G52" s="824"/>
      <c r="H52" s="824"/>
      <c r="I52" s="825"/>
      <c r="J52" s="42"/>
      <c r="K52" s="44"/>
      <c r="L52" s="826"/>
      <c r="M52" s="827"/>
      <c r="N52" s="45"/>
    </row>
    <row r="53" spans="1:72" ht="15.75" thickBot="1">
      <c r="B53" s="828" t="s">
        <v>953</v>
      </c>
      <c r="C53" s="829"/>
      <c r="D53" s="829"/>
      <c r="E53" s="829"/>
      <c r="F53" s="829"/>
      <c r="G53" s="829"/>
      <c r="H53" s="829"/>
      <c r="I53" s="829"/>
      <c r="J53" s="829"/>
      <c r="K53" s="829"/>
      <c r="L53" s="829"/>
      <c r="M53" s="830"/>
      <c r="N53" s="394">
        <f>SUM(N48:N52)</f>
        <v>2864.0349347699557</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31" t="s">
        <v>961</v>
      </c>
      <c r="M57" s="804"/>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32">
        <f>VLOOKUP(A58,TRANSPORTE!A5:D117,4,FALSE)</f>
        <v>1242.4074635243128</v>
      </c>
      <c r="M58" s="833"/>
      <c r="N58" s="287">
        <f>K58*L58</f>
        <v>12.424074635243128</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7"/>
      <c r="M63" s="818"/>
      <c r="N63" s="127"/>
    </row>
    <row r="64" spans="1:72" ht="15.75" thickBot="1">
      <c r="B64" s="834" t="s">
        <v>953</v>
      </c>
      <c r="C64" s="835"/>
      <c r="D64" s="835"/>
      <c r="E64" s="835"/>
      <c r="F64" s="835"/>
      <c r="G64" s="835"/>
      <c r="H64" s="835"/>
      <c r="I64" s="835"/>
      <c r="J64" s="835"/>
      <c r="K64" s="835"/>
      <c r="L64" s="835"/>
      <c r="M64" s="836"/>
      <c r="N64" s="104">
        <f>N58+N59+N60+N61+N62</f>
        <v>12.424074635243128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96.653780985169846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3824.7720867679704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764.95441735359418</v>
      </c>
      <c r="M83" s="863"/>
      <c r="N83" s="51"/>
    </row>
    <row r="84" spans="1:14">
      <c r="B84" s="89" t="s">
        <v>973</v>
      </c>
      <c r="C84" s="90"/>
      <c r="D84" s="90"/>
      <c r="E84" s="90"/>
      <c r="F84" s="90"/>
      <c r="G84" s="90"/>
      <c r="H84" s="90"/>
      <c r="I84" s="87"/>
      <c r="J84" s="88"/>
      <c r="K84" s="304">
        <v>0.05</v>
      </c>
      <c r="L84" s="862">
        <f>N78*K84</f>
        <v>191.23860433839855</v>
      </c>
      <c r="M84" s="863"/>
      <c r="N84" s="51"/>
    </row>
    <row r="85" spans="1:14" ht="15.75" thickBot="1">
      <c r="B85" s="91" t="s">
        <v>974</v>
      </c>
      <c r="C85" s="92"/>
      <c r="D85" s="92"/>
      <c r="E85" s="92"/>
      <c r="F85" s="92"/>
      <c r="G85" s="92"/>
      <c r="H85" s="92"/>
      <c r="I85" s="93"/>
      <c r="J85" s="94"/>
      <c r="K85" s="305">
        <v>0.05</v>
      </c>
      <c r="L85" s="864">
        <f>N78*K85</f>
        <v>191.23860433839855</v>
      </c>
      <c r="M85" s="865"/>
      <c r="N85" s="51"/>
    </row>
    <row r="86" spans="1:14" ht="15.75" thickBot="1">
      <c r="B86" s="828" t="s">
        <v>953</v>
      </c>
      <c r="C86" s="829"/>
      <c r="D86" s="829"/>
      <c r="E86" s="829"/>
      <c r="F86" s="829"/>
      <c r="G86" s="829"/>
      <c r="H86" s="829"/>
      <c r="I86" s="829"/>
      <c r="J86" s="829"/>
      <c r="K86" s="829"/>
      <c r="L86" s="829"/>
      <c r="M86" s="830"/>
      <c r="N86" s="52">
        <f>L83+L84+L85</f>
        <v>1147.4316260303913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4972.2037127983622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190151.30497242342</v>
      </c>
      <c r="L36" s="270"/>
      <c r="M36" s="271">
        <v>600</v>
      </c>
      <c r="N36" s="272">
        <f>K36/M36</f>
        <v>316.91884162070568</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600</v>
      </c>
      <c r="N37" s="272">
        <f>K37/M37</f>
        <v>105.15671637566932</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422.74891267057166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64451.149494083984</v>
      </c>
      <c r="N48" s="272">
        <f>K48*M48</f>
        <v>805.6393686760498</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1700.9209070105646</v>
      </c>
      <c r="N49" s="272">
        <f>K49*M49</f>
        <v>2487.596826502951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3293.2361951790008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2">
        <f>VLOOKUP(A58,TRANSPORTE!A5:D117,4,FALSE)</f>
        <v>1242.4074635243128</v>
      </c>
      <c r="M58" s="833"/>
      <c r="N58" s="287">
        <f>K58*L58</f>
        <v>15.530093294053911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15.530093294053911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3798.8506685632951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759.77013371265912</v>
      </c>
      <c r="M83" s="863"/>
      <c r="N83" s="51"/>
    </row>
    <row r="84" spans="1:14">
      <c r="B84" s="89" t="s">
        <v>973</v>
      </c>
      <c r="C84" s="90"/>
      <c r="D84" s="90"/>
      <c r="E84" s="90"/>
      <c r="F84" s="90"/>
      <c r="G84" s="90"/>
      <c r="H84" s="90"/>
      <c r="I84" s="87"/>
      <c r="J84" s="88"/>
      <c r="K84" s="304">
        <v>0.05</v>
      </c>
      <c r="L84" s="862">
        <f>N78*K84</f>
        <v>189.94253342816478</v>
      </c>
      <c r="M84" s="863"/>
      <c r="N84" s="51"/>
    </row>
    <row r="85" spans="1:14" ht="15.75" thickBot="1">
      <c r="B85" s="91" t="s">
        <v>974</v>
      </c>
      <c r="C85" s="92"/>
      <c r="D85" s="92"/>
      <c r="E85" s="92"/>
      <c r="F85" s="92"/>
      <c r="G85" s="92"/>
      <c r="H85" s="92"/>
      <c r="I85" s="93"/>
      <c r="J85" s="94"/>
      <c r="K85" s="305">
        <v>0.05</v>
      </c>
      <c r="L85" s="864">
        <f>N78*K85</f>
        <v>189.94253342816478</v>
      </c>
      <c r="M85" s="865"/>
      <c r="N85" s="51"/>
    </row>
    <row r="86" spans="1:14" ht="15.75" thickBot="1">
      <c r="B86" s="828" t="s">
        <v>953</v>
      </c>
      <c r="C86" s="829"/>
      <c r="D86" s="829"/>
      <c r="E86" s="829"/>
      <c r="F86" s="829"/>
      <c r="G86" s="829"/>
      <c r="H86" s="829"/>
      <c r="I86" s="829"/>
      <c r="J86" s="829"/>
      <c r="K86" s="829"/>
      <c r="L86" s="829"/>
      <c r="M86" s="830"/>
      <c r="N86" s="52">
        <f>L83+L84+L85</f>
        <v>1139.6552005689887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4938.5058691322838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190151.30497242342</v>
      </c>
      <c r="L36" s="270"/>
      <c r="M36" s="271">
        <v>600</v>
      </c>
      <c r="N36" s="272">
        <f>K36/M36</f>
        <v>316.91884162070568</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600</v>
      </c>
      <c r="N37" s="272">
        <f>K37/M37</f>
        <v>105.15671637566932</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422.74891267057166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57374.892625231274</v>
      </c>
      <c r="N48" s="272">
        <f>K48*M48</f>
        <v>545.06147993969705</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1700.9209070105646</v>
      </c>
      <c r="N49" s="272">
        <f>K49*M49</f>
        <v>2399.5741695651541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2944.6356495048512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2">
        <f>VLOOKUP(A58,TRANSPORTE!A5:D117,4,FALSE)</f>
        <v>1242.4074635243128</v>
      </c>
      <c r="M58" s="833"/>
      <c r="N58" s="287">
        <f>K58*L58</f>
        <v>11.80287090348097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11.80287090348097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3446.5229004985727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689.3045800997146</v>
      </c>
      <c r="M83" s="863"/>
      <c r="N83" s="51"/>
    </row>
    <row r="84" spans="1:14">
      <c r="B84" s="89" t="s">
        <v>973</v>
      </c>
      <c r="C84" s="90"/>
      <c r="D84" s="90"/>
      <c r="E84" s="90"/>
      <c r="F84" s="90"/>
      <c r="G84" s="90"/>
      <c r="H84" s="90"/>
      <c r="I84" s="87"/>
      <c r="J84" s="88"/>
      <c r="K84" s="304">
        <v>0.05</v>
      </c>
      <c r="L84" s="862">
        <f>N78*K84</f>
        <v>172.32614502492865</v>
      </c>
      <c r="M84" s="863"/>
      <c r="N84" s="51"/>
    </row>
    <row r="85" spans="1:14" ht="15.75" thickBot="1">
      <c r="B85" s="91" t="s">
        <v>974</v>
      </c>
      <c r="C85" s="92"/>
      <c r="D85" s="92"/>
      <c r="E85" s="92"/>
      <c r="F85" s="92"/>
      <c r="G85" s="92"/>
      <c r="H85" s="92"/>
      <c r="I85" s="93"/>
      <c r="J85" s="94"/>
      <c r="K85" s="305">
        <v>0.05</v>
      </c>
      <c r="L85" s="864">
        <f>N78*K85</f>
        <v>172.32614502492865</v>
      </c>
      <c r="M85" s="865"/>
      <c r="N85" s="51"/>
    </row>
    <row r="86" spans="1:14" ht="15.75" thickBot="1">
      <c r="B86" s="828" t="s">
        <v>953</v>
      </c>
      <c r="C86" s="829"/>
      <c r="D86" s="829"/>
      <c r="E86" s="829"/>
      <c r="F86" s="829"/>
      <c r="G86" s="829"/>
      <c r="H86" s="829"/>
      <c r="I86" s="829"/>
      <c r="J86" s="829"/>
      <c r="K86" s="829"/>
      <c r="L86" s="829"/>
      <c r="M86" s="830"/>
      <c r="N86" s="52">
        <f>L83+L84+L85</f>
        <v>1033.9568701495718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4480.479770648144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190151.30497242342</v>
      </c>
      <c r="L36" s="270"/>
      <c r="M36" s="271">
        <v>600</v>
      </c>
      <c r="N36" s="272">
        <f>K36/M36</f>
        <v>316.91884162070568</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600</v>
      </c>
      <c r="N37" s="272">
        <f>K37/M37</f>
        <v>105.15671637566932</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422.74891267057166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63783.558001942758</v>
      </c>
      <c r="N48" s="272">
        <f>K48*M48</f>
        <v>605.94380101845616</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1700.9209070105646</v>
      </c>
      <c r="N49" s="272">
        <f>K49*M49</f>
        <v>2908.5747509880653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3514.5185520065215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32">
        <f>VLOOKUP(A59,TRANSPORTE!A5:D117,4,FALSE)</f>
        <v>1242.4074635243128</v>
      </c>
      <c r="M59" s="833"/>
      <c r="N59" s="287">
        <f>K59*L59</f>
        <v>11.80287090348097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11.80287090348097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4016.4058030002429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803.28116060004868</v>
      </c>
      <c r="M83" s="863"/>
      <c r="N83" s="51"/>
    </row>
    <row r="84" spans="1:14">
      <c r="B84" s="89" t="s">
        <v>973</v>
      </c>
      <c r="C84" s="90"/>
      <c r="D84" s="90"/>
      <c r="E84" s="90"/>
      <c r="F84" s="90"/>
      <c r="G84" s="90"/>
      <c r="H84" s="90"/>
      <c r="I84" s="87"/>
      <c r="J84" s="88"/>
      <c r="K84" s="304">
        <v>0.05</v>
      </c>
      <c r="L84" s="862">
        <f>N78*K84</f>
        <v>200.82029015001217</v>
      </c>
      <c r="M84" s="863"/>
      <c r="N84" s="51"/>
    </row>
    <row r="85" spans="1:14" ht="15.75" thickBot="1">
      <c r="B85" s="91" t="s">
        <v>974</v>
      </c>
      <c r="C85" s="92"/>
      <c r="D85" s="92"/>
      <c r="E85" s="92"/>
      <c r="F85" s="92"/>
      <c r="G85" s="92"/>
      <c r="H85" s="92"/>
      <c r="I85" s="93"/>
      <c r="J85" s="94"/>
      <c r="K85" s="305">
        <v>0.05</v>
      </c>
      <c r="L85" s="864">
        <f>N78*K85</f>
        <v>200.82029015001217</v>
      </c>
      <c r="M85" s="865"/>
      <c r="N85" s="51"/>
    </row>
    <row r="86" spans="1:14" ht="15.75" thickBot="1">
      <c r="B86" s="828" t="s">
        <v>953</v>
      </c>
      <c r="C86" s="829"/>
      <c r="D86" s="829"/>
      <c r="E86" s="829"/>
      <c r="F86" s="829"/>
      <c r="G86" s="829"/>
      <c r="H86" s="829"/>
      <c r="I86" s="829"/>
      <c r="J86" s="829"/>
      <c r="K86" s="829"/>
      <c r="L86" s="829"/>
      <c r="M86" s="830"/>
      <c r="N86" s="52">
        <f>L83+L84+L85</f>
        <v>1204.921740900073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5221.3275439003155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190151.30497242342</v>
      </c>
      <c r="L36" s="270"/>
      <c r="M36" s="271">
        <v>600</v>
      </c>
      <c r="N36" s="272">
        <f>K36/M36</f>
        <v>316.91884162070568</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600</v>
      </c>
      <c r="N37" s="272">
        <f>K37/M37</f>
        <v>105.15671637566932</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422.74891267057166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65548.895631879219</v>
      </c>
      <c r="N48" s="272">
        <f>K48*M48</f>
        <v>311.3572542514263</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1700.9209070105646</v>
      </c>
      <c r="N49" s="272">
        <f>K49*M49</f>
        <v>1817.8592193675406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2129.216473618967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2">
        <f>VLOOKUP(A58,TRANSPORTE!A5:D117,4,FALSE)</f>
        <v>1242.4074635243128</v>
      </c>
      <c r="M58" s="833"/>
      <c r="N58" s="287">
        <f>K58*L58</f>
        <v>5.9014354517404852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5.9014354517404852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2625.2022891609477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525.04045783218953</v>
      </c>
      <c r="M83" s="863"/>
      <c r="N83" s="51"/>
    </row>
    <row r="84" spans="1:14">
      <c r="B84" s="89" t="s">
        <v>973</v>
      </c>
      <c r="C84" s="90"/>
      <c r="D84" s="90"/>
      <c r="E84" s="90"/>
      <c r="F84" s="90"/>
      <c r="G84" s="90"/>
      <c r="H84" s="90"/>
      <c r="I84" s="87"/>
      <c r="J84" s="88"/>
      <c r="K84" s="304">
        <v>0.05</v>
      </c>
      <c r="L84" s="862">
        <f>N78*K84</f>
        <v>131.26011445804738</v>
      </c>
      <c r="M84" s="863"/>
      <c r="N84" s="51"/>
    </row>
    <row r="85" spans="1:14" ht="15.75" thickBot="1">
      <c r="B85" s="91" t="s">
        <v>974</v>
      </c>
      <c r="C85" s="92"/>
      <c r="D85" s="92"/>
      <c r="E85" s="92"/>
      <c r="F85" s="92"/>
      <c r="G85" s="92"/>
      <c r="H85" s="92"/>
      <c r="I85" s="93"/>
      <c r="J85" s="94"/>
      <c r="K85" s="305">
        <v>0.05</v>
      </c>
      <c r="L85" s="864">
        <f>N78*K85</f>
        <v>131.26011445804738</v>
      </c>
      <c r="M85" s="865"/>
      <c r="N85" s="51"/>
    </row>
    <row r="86" spans="1:14" ht="15.75" thickBot="1">
      <c r="B86" s="828" t="s">
        <v>953</v>
      </c>
      <c r="C86" s="829"/>
      <c r="D86" s="829"/>
      <c r="E86" s="829"/>
      <c r="F86" s="829"/>
      <c r="G86" s="829"/>
      <c r="H86" s="829"/>
      <c r="I86" s="829"/>
      <c r="J86" s="829"/>
      <c r="K86" s="829"/>
      <c r="L86" s="829"/>
      <c r="M86" s="830"/>
      <c r="N86" s="52">
        <f>L83+L84+L85</f>
        <v>787.5606867482843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3412.762975909232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190151.30497242342</v>
      </c>
      <c r="L36" s="270"/>
      <c r="M36" s="271">
        <v>600</v>
      </c>
      <c r="N36" s="272">
        <f>K36/M36</f>
        <v>316.91884162070568</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600</v>
      </c>
      <c r="N37" s="272">
        <f>K37/M37</f>
        <v>105.15671637566932</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422.74891267057166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64451.149494083984</v>
      </c>
      <c r="N48" s="272">
        <f>K48*M48</f>
        <v>805.6393686760498</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3555.3417185139979</v>
      </c>
      <c r="N49" s="272">
        <f>K49*M49</f>
        <v>5199.6872633267221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6005.3266320027724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2">
        <f>VLOOKUP(A58,TRANSPORTE!A5:D117,4,FALSE)</f>
        <v>1242.4074635243128</v>
      </c>
      <c r="M58" s="833"/>
      <c r="N58" s="287">
        <f>K58*L58</f>
        <v>15.530093294053911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15.530093294053911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6510.9411053870654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1302.1882210774131</v>
      </c>
      <c r="M83" s="863"/>
      <c r="N83" s="51"/>
    </row>
    <row r="84" spans="1:14">
      <c r="B84" s="89" t="s">
        <v>973</v>
      </c>
      <c r="C84" s="90"/>
      <c r="D84" s="90"/>
      <c r="E84" s="90"/>
      <c r="F84" s="90"/>
      <c r="G84" s="90"/>
      <c r="H84" s="90"/>
      <c r="I84" s="87"/>
      <c r="J84" s="88"/>
      <c r="K84" s="304">
        <v>0.05</v>
      </c>
      <c r="L84" s="862">
        <f>N78*K84</f>
        <v>325.54705526935328</v>
      </c>
      <c r="M84" s="863"/>
      <c r="N84" s="51"/>
    </row>
    <row r="85" spans="1:14" ht="15.75" thickBot="1">
      <c r="B85" s="91" t="s">
        <v>974</v>
      </c>
      <c r="C85" s="92"/>
      <c r="D85" s="92"/>
      <c r="E85" s="92"/>
      <c r="F85" s="92"/>
      <c r="G85" s="92"/>
      <c r="H85" s="92"/>
      <c r="I85" s="93"/>
      <c r="J85" s="94"/>
      <c r="K85" s="305">
        <v>0.05</v>
      </c>
      <c r="L85" s="864">
        <f>N78*K85</f>
        <v>325.54705526935328</v>
      </c>
      <c r="M85" s="865"/>
      <c r="N85" s="51"/>
    </row>
    <row r="86" spans="1:14" ht="15.75" thickBot="1">
      <c r="B86" s="828" t="s">
        <v>953</v>
      </c>
      <c r="C86" s="829"/>
      <c r="D86" s="829"/>
      <c r="E86" s="829"/>
      <c r="F86" s="829"/>
      <c r="G86" s="829"/>
      <c r="H86" s="829"/>
      <c r="I86" s="829"/>
      <c r="J86" s="829"/>
      <c r="K86" s="829"/>
      <c r="L86" s="829"/>
      <c r="M86" s="830"/>
      <c r="N86" s="52">
        <f>L83+L84+L85</f>
        <v>1953.2823316161196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8464.2234370031856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190151.30497242342</v>
      </c>
      <c r="L36" s="270"/>
      <c r="M36" s="271">
        <v>600</v>
      </c>
      <c r="N36" s="272">
        <f>K36/M36</f>
        <v>316.91884162070568</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600</v>
      </c>
      <c r="N37" s="272">
        <f>K37/M37</f>
        <v>105.15671637566932</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422.74891267057166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57374.892625231274</v>
      </c>
      <c r="N48" s="272">
        <f>K48*M48</f>
        <v>545.06147993969705</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3555.3417185139979</v>
      </c>
      <c r="N49" s="272">
        <f>K49*M49</f>
        <v>5015.6983293936228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5560.7598093333199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2">
        <f>VLOOKUP(A58,TRANSPORTE!A5:D117,4,FALSE)</f>
        <v>1242.4074635243128</v>
      </c>
      <c r="M58" s="833"/>
      <c r="N58" s="287">
        <f>K58*L58</f>
        <v>11.80287090348097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11.80287090348097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6062.64706032704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1212.529412065408</v>
      </c>
      <c r="M83" s="863"/>
      <c r="N83" s="51"/>
    </row>
    <row r="84" spans="1:14">
      <c r="B84" s="89" t="s">
        <v>973</v>
      </c>
      <c r="C84" s="90"/>
      <c r="D84" s="90"/>
      <c r="E84" s="90"/>
      <c r="F84" s="90"/>
      <c r="G84" s="90"/>
      <c r="H84" s="90"/>
      <c r="I84" s="87"/>
      <c r="J84" s="88"/>
      <c r="K84" s="304">
        <v>0.05</v>
      </c>
      <c r="L84" s="862">
        <f>N78*K84</f>
        <v>303.132353016352</v>
      </c>
      <c r="M84" s="863"/>
      <c r="N84" s="51"/>
    </row>
    <row r="85" spans="1:14" ht="15.75" thickBot="1">
      <c r="B85" s="91" t="s">
        <v>974</v>
      </c>
      <c r="C85" s="92"/>
      <c r="D85" s="92"/>
      <c r="E85" s="92"/>
      <c r="F85" s="92"/>
      <c r="G85" s="92"/>
      <c r="H85" s="92"/>
      <c r="I85" s="93"/>
      <c r="J85" s="94"/>
      <c r="K85" s="305">
        <v>0.05</v>
      </c>
      <c r="L85" s="864">
        <f>N78*K85</f>
        <v>303.132353016352</v>
      </c>
      <c r="M85" s="865"/>
      <c r="N85" s="51"/>
    </row>
    <row r="86" spans="1:14" ht="15.75" thickBot="1">
      <c r="B86" s="828" t="s">
        <v>953</v>
      </c>
      <c r="C86" s="829"/>
      <c r="D86" s="829"/>
      <c r="E86" s="829"/>
      <c r="F86" s="829"/>
      <c r="G86" s="829"/>
      <c r="H86" s="829"/>
      <c r="I86" s="829"/>
      <c r="J86" s="829"/>
      <c r="K86" s="829"/>
      <c r="L86" s="829"/>
      <c r="M86" s="830"/>
      <c r="N86" s="52">
        <f>L83+L84+L85</f>
        <v>1818.794118098112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7881.4411784251515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190151.30497242342</v>
      </c>
      <c r="L36" s="270"/>
      <c r="M36" s="271">
        <v>600</v>
      </c>
      <c r="N36" s="272">
        <f>K36/M36</f>
        <v>316.91884162070568</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600</v>
      </c>
      <c r="N37" s="272">
        <f>K37/M37</f>
        <v>105.15671637566932</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422.74891267057166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63783.558001942758</v>
      </c>
      <c r="N48" s="272">
        <f>K48*M48</f>
        <v>605.94380101845616</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3555.3417185139979</v>
      </c>
      <c r="N49" s="272">
        <f>K49*M49</f>
        <v>6079.634338658936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6685.5781396773918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32">
        <f>VLOOKUP(A58,TRANSPORTE!A5:D117,4,FALSE)</f>
        <v>1242.4074635243128</v>
      </c>
      <c r="M58" s="833"/>
      <c r="N58" s="287">
        <f>K58*L58</f>
        <v>11.80287090348097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11.80287090348097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7187.4653906711119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1437.4930781342225</v>
      </c>
      <c r="M83" s="863"/>
      <c r="N83" s="51"/>
    </row>
    <row r="84" spans="1:14">
      <c r="B84" s="89" t="s">
        <v>973</v>
      </c>
      <c r="C84" s="90"/>
      <c r="D84" s="90"/>
      <c r="E84" s="90"/>
      <c r="F84" s="90"/>
      <c r="G84" s="90"/>
      <c r="H84" s="90"/>
      <c r="I84" s="87"/>
      <c r="J84" s="88"/>
      <c r="K84" s="304">
        <v>0.05</v>
      </c>
      <c r="L84" s="862">
        <f>N78*K84</f>
        <v>359.37326953355563</v>
      </c>
      <c r="M84" s="863"/>
      <c r="N84" s="51"/>
    </row>
    <row r="85" spans="1:14" ht="15.75" thickBot="1">
      <c r="B85" s="91" t="s">
        <v>974</v>
      </c>
      <c r="C85" s="92"/>
      <c r="D85" s="92"/>
      <c r="E85" s="92"/>
      <c r="F85" s="92"/>
      <c r="G85" s="92"/>
      <c r="H85" s="92"/>
      <c r="I85" s="93"/>
      <c r="J85" s="94"/>
      <c r="K85" s="305">
        <v>0.05</v>
      </c>
      <c r="L85" s="864">
        <f>N78*K85</f>
        <v>359.37326953355563</v>
      </c>
      <c r="M85" s="865"/>
      <c r="N85" s="51"/>
    </row>
    <row r="86" spans="1:14" ht="15.75" thickBot="1">
      <c r="B86" s="828" t="s">
        <v>953</v>
      </c>
      <c r="C86" s="829"/>
      <c r="D86" s="829"/>
      <c r="E86" s="829"/>
      <c r="F86" s="829"/>
      <c r="G86" s="829"/>
      <c r="H86" s="829"/>
      <c r="I86" s="829"/>
      <c r="J86" s="829"/>
      <c r="K86" s="829"/>
      <c r="L86" s="829"/>
      <c r="M86" s="830"/>
      <c r="N86" s="52">
        <f>L83+L84+L85</f>
        <v>2156.2396172013337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9343.705007872446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190151.30497242342</v>
      </c>
      <c r="L36" s="270"/>
      <c r="M36" s="271">
        <v>600</v>
      </c>
      <c r="N36" s="272">
        <f>K36/M36</f>
        <v>316.91884162070568</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600</v>
      </c>
      <c r="N37" s="272">
        <f>K37/M37</f>
        <v>105.15671637566932</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422.74891267057166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65548.895631879219</v>
      </c>
      <c r="N48" s="272">
        <f>K48*M48</f>
        <v>311.3572542514263</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3555.3417185139979</v>
      </c>
      <c r="N49" s="272">
        <f>K49*M49</f>
        <v>3799.7714616618346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4111.1287159132607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2">
        <f>VLOOKUP(A58,TRANSPORTE!A5:D117,4,FALSE)</f>
        <v>1242.4074635243128</v>
      </c>
      <c r="M58" s="833"/>
      <c r="N58" s="287">
        <f>K58*L58</f>
        <v>5.9014354517404852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5.9014354517404852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4607.1145314552405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921.42290629104809</v>
      </c>
      <c r="M83" s="863"/>
      <c r="N83" s="51"/>
    </row>
    <row r="84" spans="1:14">
      <c r="B84" s="89" t="s">
        <v>973</v>
      </c>
      <c r="C84" s="90"/>
      <c r="D84" s="90"/>
      <c r="E84" s="90"/>
      <c r="F84" s="90"/>
      <c r="G84" s="90"/>
      <c r="H84" s="90"/>
      <c r="I84" s="87"/>
      <c r="J84" s="88"/>
      <c r="K84" s="304">
        <v>0.05</v>
      </c>
      <c r="L84" s="862">
        <f>N78*K84</f>
        <v>230.35572657276202</v>
      </c>
      <c r="M84" s="863"/>
      <c r="N84" s="51"/>
    </row>
    <row r="85" spans="1:14" ht="15.75" thickBot="1">
      <c r="B85" s="91" t="s">
        <v>974</v>
      </c>
      <c r="C85" s="92"/>
      <c r="D85" s="92"/>
      <c r="E85" s="92"/>
      <c r="F85" s="92"/>
      <c r="G85" s="92"/>
      <c r="H85" s="92"/>
      <c r="I85" s="93"/>
      <c r="J85" s="94"/>
      <c r="K85" s="305">
        <v>0.05</v>
      </c>
      <c r="L85" s="864">
        <f>N78*K85</f>
        <v>230.35572657276202</v>
      </c>
      <c r="M85" s="865"/>
      <c r="N85" s="51"/>
    </row>
    <row r="86" spans="1:14" ht="15.75" thickBot="1">
      <c r="B86" s="828" t="s">
        <v>953</v>
      </c>
      <c r="C86" s="829"/>
      <c r="D86" s="829"/>
      <c r="E86" s="829"/>
      <c r="F86" s="829"/>
      <c r="G86" s="829"/>
      <c r="H86" s="829"/>
      <c r="I86" s="829"/>
      <c r="J86" s="829"/>
      <c r="K86" s="829"/>
      <c r="L86" s="829"/>
      <c r="M86" s="830"/>
      <c r="N86" s="52">
        <f>L83+L84+L85</f>
        <v>1382.1343594365721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5989.2488908918131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290</v>
      </c>
      <c r="B37" s="841" t="str">
        <f>VLOOKUP(A37,EQUIPOS!A7:D154,3,FALSE)</f>
        <v>Planta trituradora</v>
      </c>
      <c r="C37" s="842"/>
      <c r="D37" s="842"/>
      <c r="E37" s="842"/>
      <c r="F37" s="842"/>
      <c r="G37" s="842"/>
      <c r="H37" s="843"/>
      <c r="I37" s="267"/>
      <c r="J37" s="268"/>
      <c r="K37" s="269">
        <f>VLOOKUP(A37,EQUIPOS!A7:D164,4,FALSE)</f>
        <v>519297.83149478701</v>
      </c>
      <c r="L37" s="270"/>
      <c r="M37" s="271">
        <v>30</v>
      </c>
      <c r="N37" s="272">
        <f t="shared" ref="N37:N43" si="0">K37/M37</f>
        <v>17309.927716492901</v>
      </c>
    </row>
    <row r="38" spans="1:14">
      <c r="A38" t="s">
        <v>168</v>
      </c>
      <c r="B38" s="841" t="str">
        <f>VLOOKUP(A38,EQUIPOS!A8:D154,3,FALSE)</f>
        <v>Compactador tipo  POTENCIA: 105 HP, PESO: 6 ton</v>
      </c>
      <c r="C38" s="842"/>
      <c r="D38" s="842"/>
      <c r="E38" s="842"/>
      <c r="F38" s="842"/>
      <c r="G38" s="842"/>
      <c r="H38" s="843"/>
      <c r="I38" s="267"/>
      <c r="J38" s="268"/>
      <c r="K38" s="269">
        <f>VLOOKUP(A38,EQUIPOS!A8:D165,4,FALSE)</f>
        <v>114751.31819994096</v>
      </c>
      <c r="L38" s="270"/>
      <c r="M38" s="271">
        <v>9</v>
      </c>
      <c r="N38" s="272">
        <f t="shared" si="0"/>
        <v>12750.146466660106</v>
      </c>
    </row>
    <row r="39" spans="1:14">
      <c r="A39" t="s">
        <v>173</v>
      </c>
      <c r="B39" s="841" t="str">
        <f>VLOOKUP(A39,EQUIPOS!A9:D154,3,FALSE)</f>
        <v>Compactador neumático de Potencia 70 HP, peso de 13 ton</v>
      </c>
      <c r="C39" s="842"/>
      <c r="D39" s="842"/>
      <c r="E39" s="842"/>
      <c r="F39" s="842"/>
      <c r="G39" s="842"/>
      <c r="H39" s="843"/>
      <c r="I39" s="267"/>
      <c r="J39" s="268"/>
      <c r="K39" s="269">
        <f>VLOOKUP(A39,EQUIPOS!A9:D166,4,FALSE)</f>
        <v>150607.9584842255</v>
      </c>
      <c r="L39" s="270"/>
      <c r="M39" s="271">
        <v>9</v>
      </c>
      <c r="N39" s="272">
        <f t="shared" si="0"/>
        <v>16734.217609358388</v>
      </c>
    </row>
    <row r="40" spans="1:14">
      <c r="A40" t="s">
        <v>286</v>
      </c>
      <c r="B40" s="841" t="str">
        <f>VLOOKUP(A40,EQUIPOS!A10:D154,3,FALSE)</f>
        <v>Planta de asfalto en frio</v>
      </c>
      <c r="C40" s="842"/>
      <c r="D40" s="842"/>
      <c r="E40" s="842"/>
      <c r="F40" s="842"/>
      <c r="G40" s="842"/>
      <c r="H40" s="843"/>
      <c r="I40" s="267"/>
      <c r="J40" s="268"/>
      <c r="K40" s="269">
        <f>VLOOKUP(A40,EQUIPOS!A10:D167,4,FALSE)</f>
        <v>400093.79137391003</v>
      </c>
      <c r="L40" s="270"/>
      <c r="M40" s="271">
        <v>9</v>
      </c>
      <c r="N40" s="272">
        <f t="shared" si="0"/>
        <v>44454.865708212223</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9</v>
      </c>
      <c r="N42" s="272">
        <f t="shared" si="0"/>
        <v>24089.901327016341</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9</v>
      </c>
      <c r="N43" s="272">
        <f t="shared" si="0"/>
        <v>9365.5662966490199</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N77*M46</f>
        <v>971.8939014389166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138898.65566308645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22436.184884210717</v>
      </c>
      <c r="N53" s="272">
        <f>K53*M53</f>
        <v>31410.658837895004</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54.834069928666089</v>
      </c>
      <c r="N54" s="272">
        <f>K54*M54</f>
        <v>1370.8517482166521</v>
      </c>
    </row>
    <row r="55" spans="1:14" ht="15.75" thickBot="1">
      <c r="B55" s="43"/>
      <c r="C55" s="281"/>
      <c r="D55" s="281"/>
      <c r="E55" s="281"/>
      <c r="F55" s="281"/>
      <c r="G55" s="281"/>
      <c r="H55" s="281"/>
      <c r="I55" s="268"/>
      <c r="J55" s="224"/>
      <c r="K55" s="282"/>
      <c r="L55" s="267"/>
      <c r="M55" s="283"/>
      <c r="N55" s="284"/>
    </row>
    <row r="56" spans="1:14" ht="15.75" thickBot="1">
      <c r="B56" s="828" t="s">
        <v>953</v>
      </c>
      <c r="C56" s="829"/>
      <c r="D56" s="829"/>
      <c r="E56" s="829"/>
      <c r="F56" s="829"/>
      <c r="G56" s="829"/>
      <c r="H56" s="829"/>
      <c r="I56" s="829"/>
      <c r="J56" s="829"/>
      <c r="K56" s="829"/>
      <c r="L56" s="829"/>
      <c r="M56" s="830"/>
      <c r="N56" s="394">
        <f>SUM(N53:N55)</f>
        <v>32781.510586111654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32">
        <f>VLOOKUP(A61,TRANSPORTE!A5:D117,4,FALSE)</f>
        <v>1242.4074635243128</v>
      </c>
      <c r="M61" s="833"/>
      <c r="N61" s="287">
        <f>K61*L61</f>
        <v>1553.0093294053909</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32">
        <f>VLOOKUP(A62,TRANSPORTE!A6:D117,4,FALSE)</f>
        <v>1242.4074635243128</v>
      </c>
      <c r="M62" s="833"/>
      <c r="N62" s="287">
        <f>K62*L62</f>
        <v>1739.3704489340378</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3292.3797783394284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SUM(N72:N76)</f>
        <v>9718.9390143891651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N48+N56+N67+N77</f>
        <v>184691.48504192673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36938.297008385351</v>
      </c>
      <c r="M84" s="863"/>
      <c r="N84" s="51"/>
    </row>
    <row r="85" spans="1:14">
      <c r="B85" s="89" t="s">
        <v>973</v>
      </c>
      <c r="C85" s="90"/>
      <c r="D85" s="90"/>
      <c r="E85" s="90"/>
      <c r="F85" s="90"/>
      <c r="G85" s="90"/>
      <c r="H85" s="90"/>
      <c r="I85" s="87"/>
      <c r="J85" s="88"/>
      <c r="K85" s="304">
        <v>0.05</v>
      </c>
      <c r="L85" s="862">
        <f>N79*K85</f>
        <v>9234.5742520963377</v>
      </c>
      <c r="M85" s="863"/>
      <c r="N85" s="51"/>
    </row>
    <row r="86" spans="1:14" ht="15.75" thickBot="1">
      <c r="B86" s="91" t="s">
        <v>974</v>
      </c>
      <c r="C86" s="92"/>
      <c r="D86" s="92"/>
      <c r="E86" s="92"/>
      <c r="F86" s="92"/>
      <c r="G86" s="92"/>
      <c r="H86" s="92"/>
      <c r="I86" s="93"/>
      <c r="J86" s="94"/>
      <c r="K86" s="305">
        <v>0.05</v>
      </c>
      <c r="L86" s="864">
        <f>N79*K86</f>
        <v>9234.5742520963377</v>
      </c>
      <c r="M86" s="865"/>
      <c r="N86" s="51"/>
    </row>
    <row r="87" spans="1:14" ht="15.75" thickBot="1">
      <c r="B87" s="828" t="s">
        <v>953</v>
      </c>
      <c r="C87" s="829"/>
      <c r="D87" s="829"/>
      <c r="E87" s="829"/>
      <c r="F87" s="829"/>
      <c r="G87" s="829"/>
      <c r="H87" s="829"/>
      <c r="I87" s="829"/>
      <c r="J87" s="829"/>
      <c r="K87" s="829"/>
      <c r="L87" s="829"/>
      <c r="M87" s="830"/>
      <c r="N87" s="52">
        <f>L84+L85+L86</f>
        <v>55407.44551257803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240098.93055450477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6" t="s">
        <v>2218</v>
      </c>
      <c r="C106" s="867"/>
      <c r="D106" s="867"/>
      <c r="E106" s="867"/>
      <c r="F106" s="867"/>
      <c r="G106" s="867"/>
      <c r="H106" s="867"/>
      <c r="I106" s="867"/>
      <c r="J106" s="867"/>
      <c r="K106" s="867"/>
      <c r="L106" s="867"/>
      <c r="M106" s="867"/>
      <c r="N106" s="868"/>
    </row>
    <row r="107" spans="2:14" ht="15" customHeight="1">
      <c r="B107" s="866"/>
      <c r="C107" s="867"/>
      <c r="D107" s="867"/>
      <c r="E107" s="867"/>
      <c r="F107" s="867"/>
      <c r="G107" s="867"/>
      <c r="H107" s="867"/>
      <c r="I107" s="867"/>
      <c r="J107" s="867"/>
      <c r="K107" s="867"/>
      <c r="L107" s="867"/>
      <c r="M107" s="867"/>
      <c r="N107" s="868"/>
    </row>
    <row r="108" spans="2:14" ht="30" customHeight="1">
      <c r="B108" s="869" t="s">
        <v>2219</v>
      </c>
      <c r="C108" s="870"/>
      <c r="D108" s="870"/>
      <c r="E108" s="870"/>
      <c r="F108" s="870"/>
      <c r="G108" s="870"/>
      <c r="H108" s="870"/>
      <c r="I108" s="870"/>
      <c r="J108" s="870"/>
      <c r="K108" s="870"/>
      <c r="L108" s="870"/>
      <c r="M108" s="870"/>
      <c r="N108" s="871"/>
    </row>
    <row r="109" spans="2:14">
      <c r="B109" s="869"/>
      <c r="C109" s="870"/>
      <c r="D109" s="870"/>
      <c r="E109" s="870"/>
      <c r="F109" s="870"/>
      <c r="G109" s="870"/>
      <c r="H109" s="870"/>
      <c r="I109" s="870"/>
      <c r="J109" s="870"/>
      <c r="K109" s="870"/>
      <c r="L109" s="870"/>
      <c r="M109" s="870"/>
      <c r="N109" s="87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5"/>
      <c r="K119" s="805"/>
      <c r="L119" s="805"/>
      <c r="M119" s="805"/>
      <c r="N119" s="806"/>
    </row>
    <row r="120" spans="2:14" ht="15.75" thickBot="1">
      <c r="B120" s="261" t="s">
        <v>2221</v>
      </c>
      <c r="C120" s="393"/>
      <c r="D120" s="393"/>
      <c r="E120" s="57"/>
      <c r="F120" s="57"/>
      <c r="G120" s="57"/>
      <c r="H120" s="57"/>
      <c r="I120" s="57"/>
      <c r="J120" s="807"/>
      <c r="K120" s="807"/>
      <c r="L120" s="807"/>
      <c r="M120" s="807"/>
      <c r="N120" s="808"/>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168</v>
      </c>
      <c r="B37" s="841" t="str">
        <f>VLOOKUP(A37,EQUIPOS!A7:D154,3,FALSE)</f>
        <v>Compactador tipo  POTENCIA: 105 HP, PESO: 6 ton</v>
      </c>
      <c r="C37" s="842"/>
      <c r="D37" s="842"/>
      <c r="E37" s="842"/>
      <c r="F37" s="842"/>
      <c r="G37" s="842"/>
      <c r="H37" s="843"/>
      <c r="I37" s="267"/>
      <c r="J37" s="268"/>
      <c r="K37" s="269">
        <f>VLOOKUP(A37,EQUIPOS!A7:D164,4,FALSE)</f>
        <v>114751.31819994096</v>
      </c>
      <c r="L37" s="270"/>
      <c r="M37" s="271">
        <v>9</v>
      </c>
      <c r="N37" s="272">
        <f t="shared" ref="N37:N43" si="0">K37/M37</f>
        <v>12750.146466660106</v>
      </c>
    </row>
    <row r="38" spans="1:14">
      <c r="A38" t="s">
        <v>173</v>
      </c>
      <c r="B38" s="841" t="str">
        <f>VLOOKUP(A38,EQUIPOS!A8:D154,3,FALSE)</f>
        <v>Compactador neumático de Potencia 70 HP, peso de 13 ton</v>
      </c>
      <c r="C38" s="842"/>
      <c r="D38" s="842"/>
      <c r="E38" s="842"/>
      <c r="F38" s="842"/>
      <c r="G38" s="842"/>
      <c r="H38" s="843"/>
      <c r="I38" s="267"/>
      <c r="J38" s="268"/>
      <c r="K38" s="269">
        <f>VLOOKUP(A38,EQUIPOS!A8:D165,4,FALSE)</f>
        <v>150607.9584842255</v>
      </c>
      <c r="L38" s="270"/>
      <c r="M38" s="271">
        <v>9</v>
      </c>
      <c r="N38" s="272">
        <f t="shared" si="0"/>
        <v>16734.217609358388</v>
      </c>
    </row>
    <row r="39" spans="1:14">
      <c r="A39" t="s">
        <v>286</v>
      </c>
      <c r="B39" s="841" t="str">
        <f>VLOOKUP(A39,EQUIPOS!A9:D154,3,FALSE)</f>
        <v>Planta de asfalto en frio</v>
      </c>
      <c r="C39" s="842"/>
      <c r="D39" s="842"/>
      <c r="E39" s="842"/>
      <c r="F39" s="842"/>
      <c r="G39" s="842"/>
      <c r="H39" s="843"/>
      <c r="I39" s="267"/>
      <c r="J39" s="268"/>
      <c r="K39" s="269">
        <f>VLOOKUP(A39,EQUIPOS!A9:D166,4,FALSE)</f>
        <v>400093.79137391003</v>
      </c>
      <c r="L39" s="270"/>
      <c r="M39" s="271">
        <v>9</v>
      </c>
      <c r="N39" s="272">
        <f t="shared" si="0"/>
        <v>44454.865708212223</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9</v>
      </c>
      <c r="N42" s="272">
        <f t="shared" si="0"/>
        <v>24089.901327016341</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9</v>
      </c>
      <c r="N43" s="272">
        <f t="shared" si="0"/>
        <v>9365.5662966490199</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971.8939014389166</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138898.65566308645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1242.4074635243128</v>
      </c>
      <c r="M64" s="833"/>
      <c r="N64" s="287">
        <f>K64*L64</f>
        <v>1739.3704489340378</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32">
        <f>VLOOKUP(A65,TRANSPORTE!A6:D117,4,FALSE)</f>
        <v>1242.4074635243128</v>
      </c>
      <c r="M65" s="833"/>
      <c r="N65" s="287">
        <f>K65*L65</f>
        <v>1553.0093294053909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9718.9390143891651</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184691.48504192673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36938.297008385351</v>
      </c>
      <c r="M88" s="863"/>
      <c r="N88" s="51"/>
    </row>
    <row r="89" spans="1:14">
      <c r="B89" s="89" t="s">
        <v>973</v>
      </c>
      <c r="C89" s="90"/>
      <c r="D89" s="90"/>
      <c r="E89" s="90"/>
      <c r="F89" s="90"/>
      <c r="G89" s="90"/>
      <c r="H89" s="90"/>
      <c r="I89" s="87"/>
      <c r="J89" s="88"/>
      <c r="K89" s="304">
        <v>0.05</v>
      </c>
      <c r="L89" s="862">
        <f>N83*K89</f>
        <v>9234.5742520963377</v>
      </c>
      <c r="M89" s="863"/>
      <c r="N89" s="51"/>
    </row>
    <row r="90" spans="1:14" ht="15.75" thickBot="1">
      <c r="B90" s="91" t="s">
        <v>974</v>
      </c>
      <c r="C90" s="92"/>
      <c r="D90" s="92"/>
      <c r="E90" s="92"/>
      <c r="F90" s="92"/>
      <c r="G90" s="92"/>
      <c r="H90" s="92"/>
      <c r="I90" s="93"/>
      <c r="J90" s="94"/>
      <c r="K90" s="305">
        <v>0.05</v>
      </c>
      <c r="L90" s="864">
        <f>N83*K90</f>
        <v>9234.5742520963377</v>
      </c>
      <c r="M90" s="865"/>
      <c r="N90" s="51"/>
    </row>
    <row r="91" spans="1:14" ht="15.75" thickBot="1">
      <c r="B91" s="828" t="s">
        <v>953</v>
      </c>
      <c r="C91" s="829"/>
      <c r="D91" s="829"/>
      <c r="E91" s="829"/>
      <c r="F91" s="829"/>
      <c r="G91" s="829"/>
      <c r="H91" s="829"/>
      <c r="I91" s="829"/>
      <c r="J91" s="829"/>
      <c r="K91" s="829"/>
      <c r="L91" s="829"/>
      <c r="M91" s="830"/>
      <c r="N91" s="52">
        <f>L88+L89+L90</f>
        <v>55407.44551257803</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240098.93055450477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168</v>
      </c>
      <c r="B37" s="841" t="str">
        <f>VLOOKUP(A37,EQUIPOS!A7:D154,3,FALSE)</f>
        <v>Compactador tipo  POTENCIA: 105 HP, PESO: 6 ton</v>
      </c>
      <c r="C37" s="842"/>
      <c r="D37" s="842"/>
      <c r="E37" s="842"/>
      <c r="F37" s="842"/>
      <c r="G37" s="842"/>
      <c r="H37" s="843"/>
      <c r="I37" s="267"/>
      <c r="J37" s="268"/>
      <c r="K37" s="269">
        <f>VLOOKUP(A37,EQUIPOS!A7:D164,4,FALSE)</f>
        <v>114751.31819994096</v>
      </c>
      <c r="L37" s="270"/>
      <c r="M37" s="271">
        <v>9</v>
      </c>
      <c r="N37" s="272">
        <f t="shared" ref="N37:N43" si="0">K37/M37</f>
        <v>12750.146466660106</v>
      </c>
    </row>
    <row r="38" spans="1:14">
      <c r="A38" t="s">
        <v>173</v>
      </c>
      <c r="B38" s="841" t="str">
        <f>VLOOKUP(A38,EQUIPOS!A8:D154,3,FALSE)</f>
        <v>Compactador neumático de Potencia 70 HP, peso de 13 ton</v>
      </c>
      <c r="C38" s="842"/>
      <c r="D38" s="842"/>
      <c r="E38" s="842"/>
      <c r="F38" s="842"/>
      <c r="G38" s="842"/>
      <c r="H38" s="843"/>
      <c r="I38" s="267"/>
      <c r="J38" s="268"/>
      <c r="K38" s="269">
        <f>VLOOKUP(A38,EQUIPOS!A8:D165,4,FALSE)</f>
        <v>150607.9584842255</v>
      </c>
      <c r="L38" s="270"/>
      <c r="M38" s="271">
        <v>9</v>
      </c>
      <c r="N38" s="272">
        <f t="shared" si="0"/>
        <v>16734.217609358388</v>
      </c>
    </row>
    <row r="39" spans="1:14">
      <c r="A39" t="s">
        <v>286</v>
      </c>
      <c r="B39" s="841" t="str">
        <f>VLOOKUP(A39,EQUIPOS!A9:D154,3,FALSE)</f>
        <v>Planta de asfalto en frio</v>
      </c>
      <c r="C39" s="842"/>
      <c r="D39" s="842"/>
      <c r="E39" s="842"/>
      <c r="F39" s="842"/>
      <c r="G39" s="842"/>
      <c r="H39" s="843"/>
      <c r="I39" s="267"/>
      <c r="J39" s="268"/>
      <c r="K39" s="269">
        <f>VLOOKUP(A39,EQUIPOS!A9:D166,4,FALSE)</f>
        <v>400093.79137391003</v>
      </c>
      <c r="L39" s="270"/>
      <c r="M39" s="271">
        <v>9</v>
      </c>
      <c r="N39" s="272">
        <f t="shared" si="0"/>
        <v>44454.865708212223</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9</v>
      </c>
      <c r="N42" s="272">
        <f t="shared" si="0"/>
        <v>24089.901327016341</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9</v>
      </c>
      <c r="N43" s="272">
        <f t="shared" si="0"/>
        <v>9365.5662966490199</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971.8939014389166</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138898.65566308645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411">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32">
        <f>VLOOKUP(A64,TRANSPORTE!A5:D117,4,FALSE)</f>
        <v>1242.4074635243128</v>
      </c>
      <c r="M64" s="833"/>
      <c r="N64" s="287">
        <f>K64*L64</f>
        <v>1739.3704489340378</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32">
        <f>VLOOKUP(A65,TRANSPORTE!A6:D117,4,FALSE)</f>
        <v>1242.4074635243128</v>
      </c>
      <c r="M65" s="833"/>
      <c r="N65" s="287">
        <f>K65*L65</f>
        <v>1553.0093294053909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9718.9390143891651</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184691.48504192673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36938.297008385351</v>
      </c>
      <c r="M88" s="863"/>
      <c r="N88" s="51"/>
    </row>
    <row r="89" spans="1:14">
      <c r="B89" s="89" t="s">
        <v>973</v>
      </c>
      <c r="C89" s="90"/>
      <c r="D89" s="90"/>
      <c r="E89" s="90"/>
      <c r="F89" s="90"/>
      <c r="G89" s="90"/>
      <c r="H89" s="90"/>
      <c r="I89" s="87"/>
      <c r="J89" s="88"/>
      <c r="K89" s="304">
        <v>0.05</v>
      </c>
      <c r="L89" s="862">
        <f>N83*K89</f>
        <v>9234.5742520963377</v>
      </c>
      <c r="M89" s="863"/>
      <c r="N89" s="51"/>
    </row>
    <row r="90" spans="1:14" ht="15.75" thickBot="1">
      <c r="B90" s="91" t="s">
        <v>974</v>
      </c>
      <c r="C90" s="92"/>
      <c r="D90" s="92"/>
      <c r="E90" s="92"/>
      <c r="F90" s="92"/>
      <c r="G90" s="92"/>
      <c r="H90" s="92"/>
      <c r="I90" s="93"/>
      <c r="J90" s="94"/>
      <c r="K90" s="305">
        <v>0.05</v>
      </c>
      <c r="L90" s="864">
        <f>N83*K90</f>
        <v>9234.5742520963377</v>
      </c>
      <c r="M90" s="865"/>
      <c r="N90" s="51"/>
    </row>
    <row r="91" spans="1:14" ht="15.75" thickBot="1">
      <c r="B91" s="828" t="s">
        <v>953</v>
      </c>
      <c r="C91" s="829"/>
      <c r="D91" s="829"/>
      <c r="E91" s="829"/>
      <c r="F91" s="829"/>
      <c r="G91" s="829"/>
      <c r="H91" s="829"/>
      <c r="I91" s="829"/>
      <c r="J91" s="829"/>
      <c r="K91" s="829"/>
      <c r="L91" s="829"/>
      <c r="M91" s="830"/>
      <c r="N91" s="52">
        <f>L88+L89+L90</f>
        <v>55407.44551257803</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52">
        <f>N83+N91</f>
        <v>240098.93055450477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168</v>
      </c>
      <c r="B37" s="841" t="str">
        <f>VLOOKUP(A37,EQUIPOS!A7:D154,3,FALSE)</f>
        <v>Compactador tipo  POTENCIA: 105 HP, PESO: 6 ton</v>
      </c>
      <c r="C37" s="842"/>
      <c r="D37" s="842"/>
      <c r="E37" s="842"/>
      <c r="F37" s="842"/>
      <c r="G37" s="842"/>
      <c r="H37" s="843"/>
      <c r="I37" s="267"/>
      <c r="J37" s="268"/>
      <c r="K37" s="269">
        <f>VLOOKUP(A37,EQUIPOS!A7:D164,4,FALSE)</f>
        <v>114751.31819994096</v>
      </c>
      <c r="L37" s="270"/>
      <c r="M37" s="271">
        <v>7</v>
      </c>
      <c r="N37" s="272">
        <f t="shared" ref="N37:N43" si="0">K37/M37</f>
        <v>16393.045457134423</v>
      </c>
    </row>
    <row r="38" spans="1:14">
      <c r="A38" t="s">
        <v>173</v>
      </c>
      <c r="B38" s="841" t="str">
        <f>VLOOKUP(A38,EQUIPOS!A8:D154,3,FALSE)</f>
        <v>Compactador neumático de Potencia 70 HP, peso de 13 ton</v>
      </c>
      <c r="C38" s="842"/>
      <c r="D38" s="842"/>
      <c r="E38" s="842"/>
      <c r="F38" s="842"/>
      <c r="G38" s="842"/>
      <c r="H38" s="843"/>
      <c r="I38" s="267"/>
      <c r="J38" s="268"/>
      <c r="K38" s="269">
        <f>VLOOKUP(A38,EQUIPOS!A8:D165,4,FALSE)</f>
        <v>150607.9584842255</v>
      </c>
      <c r="L38" s="270"/>
      <c r="M38" s="271">
        <v>7</v>
      </c>
      <c r="N38" s="272">
        <f t="shared" si="0"/>
        <v>21515.422640603643</v>
      </c>
    </row>
    <row r="39" spans="1:14">
      <c r="A39" t="s">
        <v>286</v>
      </c>
      <c r="B39" s="841" t="str">
        <f>VLOOKUP(A39,EQUIPOS!A9:D154,3,FALSE)</f>
        <v>Planta de asfalto en frio</v>
      </c>
      <c r="C39" s="842"/>
      <c r="D39" s="842"/>
      <c r="E39" s="842"/>
      <c r="F39" s="842"/>
      <c r="G39" s="842"/>
      <c r="H39" s="843"/>
      <c r="I39" s="267"/>
      <c r="J39" s="268"/>
      <c r="K39" s="269">
        <f>VLOOKUP(A39,EQUIPOS!A9:D166,4,FALSE)</f>
        <v>400093.79137391003</v>
      </c>
      <c r="L39" s="270"/>
      <c r="M39" s="271">
        <v>9</v>
      </c>
      <c r="N39" s="272">
        <f t="shared" si="0"/>
        <v>44454.865708212223</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7</v>
      </c>
      <c r="N42" s="272">
        <f t="shared" si="0"/>
        <v>30972.730277592436</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9</v>
      </c>
      <c r="N43" s="272">
        <f t="shared" si="0"/>
        <v>9365.5662966490199</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1110.7358873587618</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154344.43062130196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1242.4074635243128</v>
      </c>
      <c r="M64" s="833"/>
      <c r="N64" s="287">
        <f>K64*L64</f>
        <v>1739.3704489340378</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1242.4074635243128</v>
      </c>
      <c r="N65" s="412">
        <f>K65*M65</f>
        <v>1553.0093294053909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11107.358873587618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201525.67985934069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40305.135971868141</v>
      </c>
      <c r="M88" s="863"/>
      <c r="N88" s="51"/>
    </row>
    <row r="89" spans="1:14">
      <c r="B89" s="89" t="s">
        <v>973</v>
      </c>
      <c r="C89" s="90"/>
      <c r="D89" s="90"/>
      <c r="E89" s="90"/>
      <c r="F89" s="90"/>
      <c r="G89" s="90"/>
      <c r="H89" s="90"/>
      <c r="I89" s="87"/>
      <c r="J89" s="88"/>
      <c r="K89" s="304">
        <v>0.05</v>
      </c>
      <c r="L89" s="862">
        <f>N83*K89</f>
        <v>10076.283992967035</v>
      </c>
      <c r="M89" s="863"/>
      <c r="N89" s="51"/>
    </row>
    <row r="90" spans="1:14" ht="15.75" thickBot="1">
      <c r="B90" s="91" t="s">
        <v>974</v>
      </c>
      <c r="C90" s="92"/>
      <c r="D90" s="92"/>
      <c r="E90" s="92"/>
      <c r="F90" s="92"/>
      <c r="G90" s="92"/>
      <c r="H90" s="92"/>
      <c r="I90" s="93"/>
      <c r="J90" s="94"/>
      <c r="K90" s="305">
        <v>0.05</v>
      </c>
      <c r="L90" s="864">
        <f>N83*K90</f>
        <v>10076.283992967035</v>
      </c>
      <c r="M90" s="865"/>
      <c r="N90" s="51"/>
    </row>
    <row r="91" spans="1:14" ht="15.75" thickBot="1">
      <c r="B91" s="828" t="s">
        <v>953</v>
      </c>
      <c r="C91" s="829"/>
      <c r="D91" s="829"/>
      <c r="E91" s="829"/>
      <c r="F91" s="829"/>
      <c r="G91" s="829"/>
      <c r="H91" s="829"/>
      <c r="I91" s="829"/>
      <c r="J91" s="829"/>
      <c r="K91" s="829"/>
      <c r="L91" s="829"/>
      <c r="M91" s="830"/>
      <c r="N91" s="52">
        <f>L88+L89+L90</f>
        <v>60457.703957802216</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261983.38381714289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9</v>
      </c>
      <c r="N37" s="272">
        <f t="shared" ref="N37:N43" si="0">K37/M37</f>
        <v>16734.217609358388</v>
      </c>
    </row>
    <row r="38" spans="1:14">
      <c r="A38" t="s">
        <v>168</v>
      </c>
      <c r="B38" s="841" t="str">
        <f>VLOOKUP(A38,EQUIPOS!A8:D154,3,FALSE)</f>
        <v>Compactador tipo  POTENCIA: 105 HP, PESO: 6 ton</v>
      </c>
      <c r="C38" s="842"/>
      <c r="D38" s="842"/>
      <c r="E38" s="842"/>
      <c r="F38" s="842"/>
      <c r="G38" s="842"/>
      <c r="H38" s="843"/>
      <c r="I38" s="267"/>
      <c r="J38" s="268"/>
      <c r="K38" s="269">
        <f>VLOOKUP(A38,EQUIPOS!A8:D165,4,FALSE)</f>
        <v>114751.31819994096</v>
      </c>
      <c r="L38" s="270"/>
      <c r="M38" s="271">
        <v>9</v>
      </c>
      <c r="N38" s="272">
        <f t="shared" si="0"/>
        <v>12750.146466660106</v>
      </c>
    </row>
    <row r="39" spans="1:14">
      <c r="A39" t="s">
        <v>286</v>
      </c>
      <c r="B39" s="841" t="str">
        <f>VLOOKUP(A39,EQUIPOS!A9:D154,3,FALSE)</f>
        <v>Planta de asfalto en frio</v>
      </c>
      <c r="C39" s="842"/>
      <c r="D39" s="842"/>
      <c r="E39" s="842"/>
      <c r="F39" s="842"/>
      <c r="G39" s="842"/>
      <c r="H39" s="843"/>
      <c r="I39" s="267"/>
      <c r="J39" s="268"/>
      <c r="K39" s="269">
        <f>VLOOKUP(A39,EQUIPOS!A9:D166,4,FALSE)</f>
        <v>400093.79137391003</v>
      </c>
      <c r="L39" s="270"/>
      <c r="M39" s="271">
        <v>9</v>
      </c>
      <c r="N39" s="272">
        <f t="shared" si="0"/>
        <v>44454.865708212223</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9</v>
      </c>
      <c r="N42" s="272">
        <f t="shared" si="0"/>
        <v>24089.901327016341</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9</v>
      </c>
      <c r="N43" s="272">
        <f t="shared" si="0"/>
        <v>9365.5662966490199</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2"/>
      <c r="F46" s="842"/>
      <c r="G46" s="842"/>
      <c r="H46" s="843"/>
      <c r="I46" s="36"/>
      <c r="J46" s="37"/>
      <c r="K46" s="274"/>
      <c r="L46" s="276"/>
      <c r="M46" s="277"/>
      <c r="N46" s="278"/>
    </row>
    <row r="47" spans="1:14">
      <c r="B47" s="848" t="s">
        <v>952</v>
      </c>
      <c r="C47" s="961"/>
      <c r="D47" s="961"/>
      <c r="E47" s="38"/>
      <c r="F47" s="39"/>
      <c r="G47" s="39"/>
      <c r="H47" s="40"/>
      <c r="I47" s="36"/>
      <c r="J47" s="37"/>
      <c r="K47" s="279"/>
      <c r="L47" s="276"/>
      <c r="M47" s="401">
        <v>0.1</v>
      </c>
      <c r="N47" s="344">
        <f>N81*M47</f>
        <v>971.8939014389166</v>
      </c>
    </row>
    <row r="48" spans="1:14" ht="15.75" thickBot="1">
      <c r="B48" s="962"/>
      <c r="C48" s="963"/>
      <c r="D48" s="963"/>
      <c r="E48" s="963"/>
      <c r="F48" s="963"/>
      <c r="G48" s="963"/>
      <c r="H48" s="964"/>
      <c r="I48" s="850"/>
      <c r="J48" s="851"/>
      <c r="K48" s="41"/>
      <c r="L48" s="852"/>
      <c r="M48" s="965"/>
      <c r="N48" s="105"/>
    </row>
    <row r="49" spans="1:14" ht="15.75" thickBot="1">
      <c r="B49" s="828" t="s">
        <v>953</v>
      </c>
      <c r="C49" s="829"/>
      <c r="D49" s="829"/>
      <c r="E49" s="829"/>
      <c r="F49" s="829"/>
      <c r="G49" s="829"/>
      <c r="H49" s="829"/>
      <c r="I49" s="829"/>
      <c r="J49" s="829"/>
      <c r="K49" s="829"/>
      <c r="L49" s="829"/>
      <c r="M49" s="830"/>
      <c r="N49" s="394">
        <f>SUM(N36:N48)</f>
        <v>138898.65566308645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1242.4074635243128</v>
      </c>
      <c r="M64" s="833"/>
      <c r="N64" s="287">
        <f>K64*L64</f>
        <v>1739.3704489340378</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32">
        <f>VLOOKUP(A65,TRANSPORTE!A6:D117,4,FALSE)</f>
        <v>1242.4074635243128</v>
      </c>
      <c r="M65" s="833"/>
      <c r="N65" s="287">
        <f>K65*L65</f>
        <v>1553.0093294053909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9718.9390143891651</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184691.48504192673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36938.297008385351</v>
      </c>
      <c r="M88" s="863"/>
      <c r="N88" s="51"/>
    </row>
    <row r="89" spans="1:14">
      <c r="B89" s="89" t="s">
        <v>973</v>
      </c>
      <c r="C89" s="90"/>
      <c r="D89" s="90"/>
      <c r="E89" s="90"/>
      <c r="F89" s="90"/>
      <c r="G89" s="90"/>
      <c r="H89" s="90"/>
      <c r="I89" s="87"/>
      <c r="J89" s="88"/>
      <c r="K89" s="304">
        <v>0.05</v>
      </c>
      <c r="L89" s="862">
        <f>N83*K89</f>
        <v>9234.5742520963377</v>
      </c>
      <c r="M89" s="863"/>
      <c r="N89" s="51"/>
    </row>
    <row r="90" spans="1:14" ht="15.75" thickBot="1">
      <c r="B90" s="91" t="s">
        <v>974</v>
      </c>
      <c r="C90" s="92"/>
      <c r="D90" s="92"/>
      <c r="E90" s="92"/>
      <c r="F90" s="92"/>
      <c r="G90" s="92"/>
      <c r="H90" s="92"/>
      <c r="I90" s="93"/>
      <c r="J90" s="94"/>
      <c r="K90" s="305">
        <v>0.05</v>
      </c>
      <c r="L90" s="864">
        <f>N83*K90</f>
        <v>9234.5742520963377</v>
      </c>
      <c r="M90" s="865"/>
      <c r="N90" s="51"/>
    </row>
    <row r="91" spans="1:14" ht="15.75" thickBot="1">
      <c r="B91" s="828" t="s">
        <v>953</v>
      </c>
      <c r="C91" s="829"/>
      <c r="D91" s="829"/>
      <c r="E91" s="829"/>
      <c r="F91" s="829"/>
      <c r="G91" s="829"/>
      <c r="H91" s="829"/>
      <c r="I91" s="829"/>
      <c r="J91" s="829"/>
      <c r="K91" s="829"/>
      <c r="L91" s="829"/>
      <c r="M91" s="830"/>
      <c r="N91" s="52">
        <f>L88+L89+L90</f>
        <v>55407.44551257803</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240098.93055450477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9</v>
      </c>
      <c r="N37" s="272">
        <f t="shared" ref="N37:N43" si="0">K37/M37</f>
        <v>16734.217609358388</v>
      </c>
    </row>
    <row r="38" spans="1:14">
      <c r="A38" t="s">
        <v>168</v>
      </c>
      <c r="B38" s="841" t="str">
        <f>VLOOKUP(A38,EQUIPOS!A8:D154,3,FALSE)</f>
        <v>Compactador tipo  POTENCIA: 105 HP, PESO: 6 ton</v>
      </c>
      <c r="C38" s="842"/>
      <c r="D38" s="842"/>
      <c r="E38" s="842"/>
      <c r="F38" s="842"/>
      <c r="G38" s="842"/>
      <c r="H38" s="843"/>
      <c r="I38" s="267"/>
      <c r="J38" s="268"/>
      <c r="K38" s="269">
        <f>VLOOKUP(A38,EQUIPOS!A8:D165,4,FALSE)</f>
        <v>114751.31819994096</v>
      </c>
      <c r="L38" s="270"/>
      <c r="M38" s="271">
        <v>9</v>
      </c>
      <c r="N38" s="272">
        <f t="shared" si="0"/>
        <v>12750.146466660106</v>
      </c>
    </row>
    <row r="39" spans="1:14">
      <c r="A39" t="s">
        <v>286</v>
      </c>
      <c r="B39" s="841" t="str">
        <f>VLOOKUP(A39,EQUIPOS!A9:D154,3,FALSE)</f>
        <v>Planta de asfalto en frio</v>
      </c>
      <c r="C39" s="842"/>
      <c r="D39" s="842"/>
      <c r="E39" s="842"/>
      <c r="F39" s="842"/>
      <c r="G39" s="842"/>
      <c r="H39" s="843"/>
      <c r="I39" s="267"/>
      <c r="J39" s="268"/>
      <c r="K39" s="269">
        <f>VLOOKUP(A39,EQUIPOS!A9:D166,4,FALSE)</f>
        <v>400093.79137391003</v>
      </c>
      <c r="L39" s="270"/>
      <c r="M39" s="271">
        <v>9</v>
      </c>
      <c r="N39" s="272">
        <f t="shared" si="0"/>
        <v>44454.865708212223</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9</v>
      </c>
      <c r="N42" s="272">
        <f t="shared" si="0"/>
        <v>24089.901327016341</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9</v>
      </c>
      <c r="N43" s="272">
        <f t="shared" si="0"/>
        <v>9365.5662966490199</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971.8939014389166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138898.65566308645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22436.184884210717</v>
      </c>
      <c r="N53" s="272">
        <f>K53*M53</f>
        <v>31410.658837895004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54.834069928666089</v>
      </c>
      <c r="N54" s="272">
        <f>K54*M54</f>
        <v>1370.8517482166521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32781.510586111654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1242.4074635243128</v>
      </c>
      <c r="M63" s="833"/>
      <c r="N63" s="287">
        <f>K63*L63</f>
        <v>1739.3704489340378</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32">
        <f>VLOOKUP(A64,TRANSPORTE!A6:D117,4,FALSE)</f>
        <v>1242.4074635243128</v>
      </c>
      <c r="M64" s="833"/>
      <c r="N64" s="287">
        <f>K64*L64</f>
        <v>1553.0093294053909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3292.3797783394284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9718.9390143891651</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184691.48504192673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36938.297008385351</v>
      </c>
      <c r="M87" s="863"/>
      <c r="N87" s="51"/>
    </row>
    <row r="88" spans="1:14">
      <c r="B88" s="89" t="s">
        <v>973</v>
      </c>
      <c r="C88" s="90"/>
      <c r="D88" s="90"/>
      <c r="E88" s="90"/>
      <c r="F88" s="90"/>
      <c r="G88" s="90"/>
      <c r="H88" s="90"/>
      <c r="I88" s="87"/>
      <c r="J88" s="88"/>
      <c r="K88" s="304">
        <v>0.05</v>
      </c>
      <c r="L88" s="862">
        <f>N82*K88</f>
        <v>9234.5742520963377</v>
      </c>
      <c r="M88" s="863"/>
      <c r="N88" s="51"/>
    </row>
    <row r="89" spans="1:14" ht="15.75" thickBot="1">
      <c r="B89" s="91" t="s">
        <v>974</v>
      </c>
      <c r="C89" s="92"/>
      <c r="D89" s="92"/>
      <c r="E89" s="92"/>
      <c r="F89" s="92"/>
      <c r="G89" s="92"/>
      <c r="H89" s="92"/>
      <c r="I89" s="93"/>
      <c r="J89" s="94"/>
      <c r="K89" s="305">
        <v>0.05</v>
      </c>
      <c r="L89" s="864">
        <f>N82*K89</f>
        <v>9234.5742520963377</v>
      </c>
      <c r="M89" s="865"/>
      <c r="N89" s="51"/>
    </row>
    <row r="90" spans="1:14" ht="15.75" thickBot="1">
      <c r="B90" s="828" t="s">
        <v>953</v>
      </c>
      <c r="C90" s="829"/>
      <c r="D90" s="829"/>
      <c r="E90" s="829"/>
      <c r="F90" s="829"/>
      <c r="G90" s="829"/>
      <c r="H90" s="829"/>
      <c r="I90" s="829"/>
      <c r="J90" s="829"/>
      <c r="K90" s="829"/>
      <c r="L90" s="829"/>
      <c r="M90" s="830"/>
      <c r="N90" s="52">
        <f>L87+L88+L89</f>
        <v>55407.44551257803</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240098.93055450477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9</v>
      </c>
      <c r="N37" s="272">
        <f t="shared" ref="N37:N43" si="0">K37/M37</f>
        <v>16734.217609358388</v>
      </c>
    </row>
    <row r="38" spans="1:14">
      <c r="A38" t="s">
        <v>168</v>
      </c>
      <c r="B38" s="841" t="str">
        <f>VLOOKUP(A38,EQUIPOS!A8:D154,3,FALSE)</f>
        <v>Compactador tipo  POTENCIA: 105 HP, PESO: 6 ton</v>
      </c>
      <c r="C38" s="842"/>
      <c r="D38" s="842"/>
      <c r="E38" s="842"/>
      <c r="F38" s="842"/>
      <c r="G38" s="842"/>
      <c r="H38" s="843"/>
      <c r="I38" s="267"/>
      <c r="J38" s="268"/>
      <c r="K38" s="269">
        <f>VLOOKUP(A38,EQUIPOS!A8:D165,4,FALSE)</f>
        <v>114751.31819994096</v>
      </c>
      <c r="L38" s="270"/>
      <c r="M38" s="271">
        <v>9</v>
      </c>
      <c r="N38" s="272">
        <f t="shared" si="0"/>
        <v>12750.146466660106</v>
      </c>
    </row>
    <row r="39" spans="1:14">
      <c r="A39" t="s">
        <v>286</v>
      </c>
      <c r="B39" s="841" t="str">
        <f>VLOOKUP(A39,EQUIPOS!A9:D154,3,FALSE)</f>
        <v>Planta de asfalto en frio</v>
      </c>
      <c r="C39" s="842"/>
      <c r="D39" s="842"/>
      <c r="E39" s="842"/>
      <c r="F39" s="842"/>
      <c r="G39" s="842"/>
      <c r="H39" s="843"/>
      <c r="I39" s="267"/>
      <c r="J39" s="268"/>
      <c r="K39" s="269">
        <f>VLOOKUP(A39,EQUIPOS!A9:D166,4,FALSE)</f>
        <v>400093.79137391003</v>
      </c>
      <c r="L39" s="270"/>
      <c r="M39" s="271">
        <v>9</v>
      </c>
      <c r="N39" s="272">
        <f t="shared" si="0"/>
        <v>44454.865708212223</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9</v>
      </c>
      <c r="N42" s="272">
        <f t="shared" si="0"/>
        <v>24089.901327016341</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9</v>
      </c>
      <c r="N43" s="272">
        <f t="shared" si="0"/>
        <v>9365.5662966490199</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2"/>
      <c r="F46" s="842"/>
      <c r="G46" s="842"/>
      <c r="H46" s="843"/>
      <c r="I46" s="36"/>
      <c r="J46" s="37"/>
      <c r="K46" s="274"/>
      <c r="L46" s="276"/>
      <c r="M46" s="277"/>
      <c r="N46" s="278"/>
    </row>
    <row r="47" spans="1:14">
      <c r="B47" s="848" t="s">
        <v>952</v>
      </c>
      <c r="C47" s="961"/>
      <c r="D47" s="961"/>
      <c r="E47" s="38"/>
      <c r="F47" s="39"/>
      <c r="G47" s="39"/>
      <c r="H47" s="40"/>
      <c r="I47" s="36"/>
      <c r="J47" s="37"/>
      <c r="K47" s="279"/>
      <c r="L47" s="276"/>
      <c r="M47" s="401">
        <v>0.1</v>
      </c>
      <c r="N47" s="344">
        <f>N81*M47</f>
        <v>971.8939014389166</v>
      </c>
    </row>
    <row r="48" spans="1:14" ht="15.75" thickBot="1">
      <c r="B48" s="962"/>
      <c r="C48" s="963"/>
      <c r="D48" s="963"/>
      <c r="E48" s="963"/>
      <c r="F48" s="963"/>
      <c r="G48" s="963"/>
      <c r="H48" s="964"/>
      <c r="I48" s="850"/>
      <c r="J48" s="851"/>
      <c r="K48" s="41"/>
      <c r="L48" s="852"/>
      <c r="M48" s="965"/>
      <c r="N48" s="105"/>
    </row>
    <row r="49" spans="1:14" ht="15.75" thickBot="1">
      <c r="B49" s="828" t="s">
        <v>953</v>
      </c>
      <c r="C49" s="829"/>
      <c r="D49" s="829"/>
      <c r="E49" s="829"/>
      <c r="F49" s="829"/>
      <c r="G49" s="829"/>
      <c r="H49" s="829"/>
      <c r="I49" s="829"/>
      <c r="J49" s="829"/>
      <c r="K49" s="829"/>
      <c r="L49" s="829"/>
      <c r="M49" s="830"/>
      <c r="N49" s="394">
        <f>SUM(N36:N48)</f>
        <v>138898.65566308645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1242.4074635243128</v>
      </c>
      <c r="M64" s="833"/>
      <c r="N64" s="287">
        <f>K64*L64</f>
        <v>1739.3704489340378</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32">
        <f>VLOOKUP(A65,TRANSPORTE!A6:D117,4,FALSE)</f>
        <v>1242.4074635243128</v>
      </c>
      <c r="M65" s="833"/>
      <c r="N65" s="287">
        <f>K65*L65</f>
        <v>1553.0093294053909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9718.9390143891651</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184691.48504192673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36938.297008385351</v>
      </c>
      <c r="M88" s="863"/>
      <c r="N88" s="51"/>
    </row>
    <row r="89" spans="1:14">
      <c r="B89" s="89" t="s">
        <v>973</v>
      </c>
      <c r="C89" s="90"/>
      <c r="D89" s="90"/>
      <c r="E89" s="90"/>
      <c r="F89" s="90"/>
      <c r="G89" s="90"/>
      <c r="H89" s="90"/>
      <c r="I89" s="87"/>
      <c r="J89" s="88"/>
      <c r="K89" s="304">
        <v>0.05</v>
      </c>
      <c r="L89" s="862">
        <f>N83*K89</f>
        <v>9234.5742520963377</v>
      </c>
      <c r="M89" s="863"/>
      <c r="N89" s="51"/>
    </row>
    <row r="90" spans="1:14" ht="15.75" thickBot="1">
      <c r="B90" s="91" t="s">
        <v>974</v>
      </c>
      <c r="C90" s="92"/>
      <c r="D90" s="92"/>
      <c r="E90" s="92"/>
      <c r="F90" s="92"/>
      <c r="G90" s="92"/>
      <c r="H90" s="92"/>
      <c r="I90" s="93"/>
      <c r="J90" s="94"/>
      <c r="K90" s="305">
        <v>0.05</v>
      </c>
      <c r="L90" s="864">
        <f>N83*K90</f>
        <v>9234.5742520963377</v>
      </c>
      <c r="M90" s="865"/>
      <c r="N90" s="51"/>
    </row>
    <row r="91" spans="1:14" ht="15.75" thickBot="1">
      <c r="B91" s="828" t="s">
        <v>953</v>
      </c>
      <c r="C91" s="829"/>
      <c r="D91" s="829"/>
      <c r="E91" s="829"/>
      <c r="F91" s="829"/>
      <c r="G91" s="829"/>
      <c r="H91" s="829"/>
      <c r="I91" s="829"/>
      <c r="J91" s="829"/>
      <c r="K91" s="829"/>
      <c r="L91" s="829"/>
      <c r="M91" s="830"/>
      <c r="N91" s="52">
        <f>L88+L89+L90</f>
        <v>55407.44551257803</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240098.93055450477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 customHeight="1" thickBot="1">
      <c r="A31" t="s">
        <v>1845</v>
      </c>
      <c r="B31" s="80" t="s">
        <v>1067</v>
      </c>
      <c r="C31" s="966" t="s">
        <v>1580</v>
      </c>
      <c r="D31" s="966"/>
      <c r="E31" s="966"/>
      <c r="F31" s="967"/>
      <c r="G31" s="967"/>
      <c r="H31" s="967"/>
      <c r="I31" s="967"/>
      <c r="J31" s="967"/>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7</v>
      </c>
      <c r="N37" s="272">
        <f t="shared" ref="N37:N43" si="0">K37/M37</f>
        <v>21515.422640603643</v>
      </c>
    </row>
    <row r="38" spans="1:14">
      <c r="A38" t="s">
        <v>168</v>
      </c>
      <c r="B38" s="841" t="str">
        <f>VLOOKUP(A38,EQUIPOS!A8:D154,3,FALSE)</f>
        <v>Compactador tipo  POTENCIA: 105 HP, PESO: 6 ton</v>
      </c>
      <c r="C38" s="842"/>
      <c r="D38" s="842"/>
      <c r="E38" s="842"/>
      <c r="F38" s="842"/>
      <c r="G38" s="842"/>
      <c r="H38" s="843"/>
      <c r="I38" s="267"/>
      <c r="J38" s="268"/>
      <c r="K38" s="269">
        <f>VLOOKUP(A38,EQUIPOS!A8:D165,4,FALSE)</f>
        <v>114751.31819994096</v>
      </c>
      <c r="L38" s="270"/>
      <c r="M38" s="271">
        <v>7</v>
      </c>
      <c r="N38" s="272">
        <f t="shared" si="0"/>
        <v>16393.045457134423</v>
      </c>
    </row>
    <row r="39" spans="1:14">
      <c r="A39" t="s">
        <v>286</v>
      </c>
      <c r="B39" s="841" t="str">
        <f>VLOOKUP(A39,EQUIPOS!A9:D154,3,FALSE)</f>
        <v>Planta de asfalto en frio</v>
      </c>
      <c r="C39" s="842"/>
      <c r="D39" s="842"/>
      <c r="E39" s="842"/>
      <c r="F39" s="842"/>
      <c r="G39" s="842"/>
      <c r="H39" s="843"/>
      <c r="I39" s="267"/>
      <c r="J39" s="268"/>
      <c r="K39" s="269">
        <f>VLOOKUP(A39,EQUIPOS!A9:D166,4,FALSE)</f>
        <v>400093.79137391003</v>
      </c>
      <c r="L39" s="270"/>
      <c r="M39" s="271">
        <v>9</v>
      </c>
      <c r="N39" s="272">
        <f t="shared" si="0"/>
        <v>44454.865708212223</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7</v>
      </c>
      <c r="N42" s="272">
        <f t="shared" si="0"/>
        <v>30972.730277592436</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9</v>
      </c>
      <c r="N43" s="272">
        <f t="shared" si="0"/>
        <v>9365.5662966490199</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1110.7358873587618</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154344.43062130196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22436.184884210717</v>
      </c>
      <c r="N53" s="272">
        <f>K53*M53</f>
        <v>31410.658837895004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54.834069928666089</v>
      </c>
      <c r="N54" s="272">
        <f>K54*M54</f>
        <v>1370.8517482166521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32781.510586111654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1242.4074635243128</v>
      </c>
      <c r="M63" s="833"/>
      <c r="N63" s="287">
        <f>K63*L63</f>
        <v>1739.3704489340378</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32">
        <f>VLOOKUP(A64,TRANSPORTE!A6:D117,4,FALSE)</f>
        <v>1242.4074635243128</v>
      </c>
      <c r="M64" s="833"/>
      <c r="N64" s="287">
        <f>K64*L64</f>
        <v>1553.0093294053909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3292.3797783394284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11107.358873587618</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201525.67985934069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40305.135971868141</v>
      </c>
      <c r="M87" s="863"/>
      <c r="N87" s="51"/>
    </row>
    <row r="88" spans="1:14">
      <c r="B88" s="89" t="s">
        <v>973</v>
      </c>
      <c r="C88" s="90"/>
      <c r="D88" s="90"/>
      <c r="E88" s="90"/>
      <c r="F88" s="90"/>
      <c r="G88" s="90"/>
      <c r="H88" s="90"/>
      <c r="I88" s="87"/>
      <c r="J88" s="88"/>
      <c r="K88" s="304">
        <v>0.05</v>
      </c>
      <c r="L88" s="862">
        <f>N82*K88</f>
        <v>10076.283992967035</v>
      </c>
      <c r="M88" s="863"/>
      <c r="N88" s="51"/>
    </row>
    <row r="89" spans="1:14" ht="15.75" thickBot="1">
      <c r="B89" s="91" t="s">
        <v>974</v>
      </c>
      <c r="C89" s="92"/>
      <c r="D89" s="92"/>
      <c r="E89" s="92"/>
      <c r="F89" s="92"/>
      <c r="G89" s="92"/>
      <c r="H89" s="92"/>
      <c r="I89" s="93"/>
      <c r="J89" s="94"/>
      <c r="K89" s="305">
        <v>0.05</v>
      </c>
      <c r="L89" s="864">
        <f>N82*K89</f>
        <v>10076.283992967035</v>
      </c>
      <c r="M89" s="865"/>
      <c r="N89" s="51"/>
    </row>
    <row r="90" spans="1:14" ht="15.75" thickBot="1">
      <c r="B90" s="828" t="s">
        <v>953</v>
      </c>
      <c r="C90" s="829"/>
      <c r="D90" s="829"/>
      <c r="E90" s="829"/>
      <c r="F90" s="829"/>
      <c r="G90" s="829"/>
      <c r="H90" s="829"/>
      <c r="I90" s="829"/>
      <c r="J90" s="829"/>
      <c r="K90" s="829"/>
      <c r="L90" s="829"/>
      <c r="M90" s="830"/>
      <c r="N90" s="52">
        <f>L87+L88+L89</f>
        <v>60457.703957802216</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261983.38381714289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41"/>
      <c r="C47" s="842"/>
      <c r="D47" s="842"/>
      <c r="E47" s="842"/>
      <c r="F47" s="842"/>
      <c r="G47" s="842"/>
      <c r="H47" s="843"/>
      <c r="I47" s="844"/>
      <c r="J47" s="825"/>
      <c r="K47" s="269"/>
      <c r="L47" s="845"/>
      <c r="M47" s="846"/>
      <c r="N47" s="272"/>
    </row>
    <row r="48" spans="1:14">
      <c r="B48" s="841"/>
      <c r="C48" s="842"/>
      <c r="D48" s="842"/>
      <c r="E48" s="847"/>
      <c r="F48" s="842"/>
      <c r="G48" s="842"/>
      <c r="H48" s="843"/>
      <c r="I48" s="36"/>
      <c r="J48" s="37"/>
      <c r="K48" s="274"/>
      <c r="L48" s="276"/>
      <c r="M48" s="277"/>
      <c r="N48" s="278"/>
    </row>
    <row r="49" spans="1:14">
      <c r="B49" s="848" t="s">
        <v>952</v>
      </c>
      <c r="C49" s="849"/>
      <c r="D49" s="849"/>
      <c r="E49" s="38"/>
      <c r="F49" s="39"/>
      <c r="G49" s="39"/>
      <c r="H49" s="40"/>
      <c r="I49" s="36"/>
      <c r="J49" s="37"/>
      <c r="K49" s="279"/>
      <c r="L49" s="276"/>
      <c r="M49" s="401">
        <v>0.1</v>
      </c>
      <c r="N49" s="344">
        <f>N83*M49</f>
        <v>874.7045112950251</v>
      </c>
    </row>
    <row r="50" spans="1:14" ht="15.75" thickBot="1">
      <c r="B50" s="841"/>
      <c r="C50" s="842"/>
      <c r="D50" s="842"/>
      <c r="E50" s="842"/>
      <c r="F50" s="842"/>
      <c r="G50" s="842"/>
      <c r="H50" s="843"/>
      <c r="I50" s="850"/>
      <c r="J50" s="851"/>
      <c r="K50" s="41"/>
      <c r="L50" s="852"/>
      <c r="M50" s="853"/>
      <c r="N50" s="105"/>
    </row>
    <row r="51" spans="1:14" ht="15.75" thickBot="1">
      <c r="B51" s="828" t="s">
        <v>953</v>
      </c>
      <c r="C51" s="829"/>
      <c r="D51" s="829"/>
      <c r="E51" s="829"/>
      <c r="F51" s="829"/>
      <c r="G51" s="829"/>
      <c r="H51" s="829"/>
      <c r="I51" s="829"/>
      <c r="J51" s="829"/>
      <c r="K51" s="829"/>
      <c r="L51" s="829"/>
      <c r="M51" s="830"/>
      <c r="N51" s="394">
        <f>SUM(N36:N50)</f>
        <v>149338.347157057</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9" t="s">
        <v>944</v>
      </c>
      <c r="C55" s="820"/>
      <c r="D55" s="820"/>
      <c r="E55" s="820"/>
      <c r="F55" s="820"/>
      <c r="G55" s="820"/>
      <c r="H55" s="820"/>
      <c r="I55" s="821"/>
      <c r="J55" s="315" t="s">
        <v>945</v>
      </c>
      <c r="K55" s="85" t="s">
        <v>946</v>
      </c>
      <c r="L55" s="822" t="s">
        <v>955</v>
      </c>
      <c r="M55" s="821"/>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22436.184884210717</v>
      </c>
      <c r="N56" s="272">
        <f>K56*M56</f>
        <v>31410.658837895004</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54.834069928666089</v>
      </c>
      <c r="N57" s="272">
        <f>K57*M57</f>
        <v>1370.8517482166521</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3"/>
      <c r="C60" s="824"/>
      <c r="D60" s="824"/>
      <c r="E60" s="824"/>
      <c r="F60" s="824"/>
      <c r="G60" s="824"/>
      <c r="H60" s="824"/>
      <c r="I60" s="825"/>
      <c r="J60" s="42"/>
      <c r="K60" s="44"/>
      <c r="L60" s="826"/>
      <c r="M60" s="827"/>
      <c r="N60" s="45"/>
    </row>
    <row r="61" spans="1:14" ht="15.75" thickBot="1">
      <c r="B61" s="828" t="s">
        <v>953</v>
      </c>
      <c r="C61" s="829"/>
      <c r="D61" s="829"/>
      <c r="E61" s="829"/>
      <c r="F61" s="829"/>
      <c r="G61" s="829"/>
      <c r="H61" s="829"/>
      <c r="I61" s="829"/>
      <c r="J61" s="829"/>
      <c r="K61" s="829"/>
      <c r="L61" s="829"/>
      <c r="M61" s="830"/>
      <c r="N61" s="394">
        <f>SUM(N56:N60)</f>
        <v>32781.510586111654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1" t="s">
        <v>961</v>
      </c>
      <c r="M65" s="804"/>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32">
        <f>VLOOKUP(A66,TRANSPORTE!A5:D117,4,FALSE)</f>
        <v>1242.4074635243128</v>
      </c>
      <c r="M66" s="833"/>
      <c r="N66" s="287">
        <f>K66*L66</f>
        <v>1739.3704489340378</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32">
        <f>VLOOKUP(A67,TRANSPORTE!A6:D117,4,FALSE)</f>
        <v>1242.4074635243128</v>
      </c>
      <c r="M67" s="833"/>
      <c r="N67" s="287">
        <f>K67*L67</f>
        <v>1553.0093294053909</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7"/>
      <c r="M71" s="818"/>
      <c r="N71" s="127"/>
    </row>
    <row r="72" spans="1:15" ht="15.75" thickBot="1">
      <c r="B72" s="834" t="s">
        <v>953</v>
      </c>
      <c r="C72" s="835"/>
      <c r="D72" s="835"/>
      <c r="E72" s="835"/>
      <c r="F72" s="835"/>
      <c r="G72" s="835"/>
      <c r="H72" s="835"/>
      <c r="I72" s="835"/>
      <c r="J72" s="835"/>
      <c r="K72" s="835"/>
      <c r="L72" s="835"/>
      <c r="M72" s="836"/>
      <c r="N72" s="104">
        <f>N66+N67+N68+N69+N70</f>
        <v>3292.3797783394284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4" t="s">
        <v>963</v>
      </c>
      <c r="C76" s="855"/>
      <c r="D76" s="855"/>
      <c r="E76" s="855"/>
      <c r="F76" s="855"/>
      <c r="G76" s="855"/>
      <c r="H76" s="855"/>
      <c r="I76" s="73" t="s">
        <v>964</v>
      </c>
      <c r="J76" s="75" t="s">
        <v>1410</v>
      </c>
      <c r="K76" s="74" t="s">
        <v>966</v>
      </c>
      <c r="L76" s="856" t="s">
        <v>950</v>
      </c>
      <c r="M76" s="857"/>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5"/>
      <c r="C82" s="816"/>
      <c r="D82" s="816"/>
      <c r="E82" s="816"/>
      <c r="F82" s="816"/>
      <c r="G82" s="816"/>
      <c r="H82" s="816"/>
      <c r="I82" s="126"/>
      <c r="J82" s="126"/>
      <c r="K82" s="126"/>
      <c r="L82" s="916"/>
      <c r="M82" s="916"/>
      <c r="N82" s="45"/>
    </row>
    <row r="83" spans="1:14" ht="15.75" thickBot="1">
      <c r="B83" s="834" t="s">
        <v>953</v>
      </c>
      <c r="C83" s="835"/>
      <c r="D83" s="835"/>
      <c r="E83" s="835"/>
      <c r="F83" s="835"/>
      <c r="G83" s="835"/>
      <c r="H83" s="835"/>
      <c r="I83" s="835"/>
      <c r="J83" s="835"/>
      <c r="K83" s="835"/>
      <c r="L83" s="835"/>
      <c r="M83" s="836"/>
      <c r="N83" s="301">
        <f>SUM(N77:N82)</f>
        <v>8747.0451129502508</v>
      </c>
    </row>
    <row r="84" spans="1:14" ht="15.75" thickBot="1">
      <c r="B84" s="33"/>
      <c r="C84" s="34"/>
      <c r="D84" s="34"/>
      <c r="E84" s="34"/>
      <c r="F84" s="34"/>
      <c r="G84" s="34"/>
      <c r="H84" s="34"/>
      <c r="I84" s="34"/>
      <c r="J84" s="34"/>
      <c r="K84" s="34"/>
      <c r="L84" s="34"/>
      <c r="M84" s="34"/>
      <c r="N84" s="35"/>
    </row>
    <row r="85" spans="1:14" ht="15.75" thickBot="1">
      <c r="B85" s="828" t="s">
        <v>967</v>
      </c>
      <c r="C85" s="829"/>
      <c r="D85" s="829"/>
      <c r="E85" s="829"/>
      <c r="F85" s="829"/>
      <c r="G85" s="829"/>
      <c r="H85" s="829"/>
      <c r="I85" s="829"/>
      <c r="J85" s="829"/>
      <c r="K85" s="829"/>
      <c r="L85" s="829"/>
      <c r="M85" s="830"/>
      <c r="N85" s="99">
        <f>N51+N61+N72+N83</f>
        <v>194159.28263445836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9" t="s">
        <v>969</v>
      </c>
      <c r="C89" s="820"/>
      <c r="D89" s="820"/>
      <c r="E89" s="820"/>
      <c r="F89" s="820"/>
      <c r="G89" s="820"/>
      <c r="H89" s="820"/>
      <c r="I89" s="314"/>
      <c r="J89" s="334"/>
      <c r="K89" s="302" t="s">
        <v>970</v>
      </c>
      <c r="L89" s="858" t="s">
        <v>971</v>
      </c>
      <c r="M89" s="859"/>
      <c r="N89" s="303"/>
    </row>
    <row r="90" spans="1:14">
      <c r="B90" s="860" t="s">
        <v>972</v>
      </c>
      <c r="C90" s="861"/>
      <c r="D90" s="861"/>
      <c r="E90" s="861"/>
      <c r="F90" s="861"/>
      <c r="G90" s="861"/>
      <c r="H90" s="861"/>
      <c r="I90" s="87"/>
      <c r="J90" s="88"/>
      <c r="K90" s="304">
        <v>0.2</v>
      </c>
      <c r="L90" s="862">
        <f>N85*K90</f>
        <v>38831.856526891672</v>
      </c>
      <c r="M90" s="863"/>
      <c r="N90" s="51"/>
    </row>
    <row r="91" spans="1:14">
      <c r="B91" s="89" t="s">
        <v>973</v>
      </c>
      <c r="C91" s="90"/>
      <c r="D91" s="90"/>
      <c r="E91" s="90"/>
      <c r="F91" s="90"/>
      <c r="G91" s="90"/>
      <c r="H91" s="90"/>
      <c r="I91" s="87"/>
      <c r="J91" s="88"/>
      <c r="K91" s="304">
        <v>0.05</v>
      </c>
      <c r="L91" s="862">
        <f>N85*K91</f>
        <v>9707.964131722918</v>
      </c>
      <c r="M91" s="863"/>
      <c r="N91" s="51"/>
    </row>
    <row r="92" spans="1:14" ht="15.75" thickBot="1">
      <c r="B92" s="91" t="s">
        <v>974</v>
      </c>
      <c r="C92" s="92"/>
      <c r="D92" s="92"/>
      <c r="E92" s="92"/>
      <c r="F92" s="92"/>
      <c r="G92" s="92"/>
      <c r="H92" s="92"/>
      <c r="I92" s="93"/>
      <c r="J92" s="94"/>
      <c r="K92" s="305">
        <v>0.05</v>
      </c>
      <c r="L92" s="864">
        <f>N85*K92</f>
        <v>9707.964131722918</v>
      </c>
      <c r="M92" s="865"/>
      <c r="N92" s="51"/>
    </row>
    <row r="93" spans="1:14" ht="15.75" thickBot="1">
      <c r="B93" s="828" t="s">
        <v>953</v>
      </c>
      <c r="C93" s="829"/>
      <c r="D93" s="829"/>
      <c r="E93" s="829"/>
      <c r="F93" s="829"/>
      <c r="G93" s="829"/>
      <c r="H93" s="829"/>
      <c r="I93" s="829"/>
      <c r="J93" s="829"/>
      <c r="K93" s="829"/>
      <c r="L93" s="829"/>
      <c r="M93" s="830"/>
      <c r="N93" s="52">
        <f>L90+L91+L92</f>
        <v>58247.784790337508</v>
      </c>
    </row>
    <row r="94" spans="1:14" ht="15.75" thickBot="1">
      <c r="B94" s="33"/>
      <c r="C94" s="34"/>
      <c r="D94" s="34"/>
      <c r="E94" s="34"/>
      <c r="F94" s="34"/>
      <c r="G94" s="34"/>
      <c r="H94" s="34"/>
      <c r="I94" s="34"/>
      <c r="J94" s="34"/>
      <c r="K94" s="34"/>
      <c r="L94" s="34"/>
      <c r="M94" s="34"/>
      <c r="N94" s="35"/>
    </row>
    <row r="95" spans="1:14" ht="15.75" thickBot="1">
      <c r="A95" t="s">
        <v>2016</v>
      </c>
      <c r="B95" s="828" t="s">
        <v>975</v>
      </c>
      <c r="C95" s="829"/>
      <c r="D95" s="829"/>
      <c r="E95" s="829"/>
      <c r="F95" s="829"/>
      <c r="G95" s="829"/>
      <c r="H95" s="829"/>
      <c r="I95" s="829"/>
      <c r="J95" s="829"/>
      <c r="K95" s="829"/>
      <c r="L95" s="829"/>
      <c r="M95" s="830"/>
      <c r="N95" s="188">
        <f>N85+N93</f>
        <v>252407.06742479588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6" t="s">
        <v>2218</v>
      </c>
      <c r="C112" s="867"/>
      <c r="D112" s="867"/>
      <c r="E112" s="867"/>
      <c r="F112" s="867"/>
      <c r="G112" s="867"/>
      <c r="H112" s="867"/>
      <c r="I112" s="867"/>
      <c r="J112" s="867"/>
      <c r="K112" s="867"/>
      <c r="L112" s="867"/>
      <c r="M112" s="867"/>
      <c r="N112" s="868"/>
    </row>
    <row r="113" spans="2:14" ht="15" customHeight="1">
      <c r="B113" s="866"/>
      <c r="C113" s="867"/>
      <c r="D113" s="867"/>
      <c r="E113" s="867"/>
      <c r="F113" s="867"/>
      <c r="G113" s="867"/>
      <c r="H113" s="867"/>
      <c r="I113" s="867"/>
      <c r="J113" s="867"/>
      <c r="K113" s="867"/>
      <c r="L113" s="867"/>
      <c r="M113" s="867"/>
      <c r="N113" s="868"/>
    </row>
    <row r="114" spans="2:14" ht="30" customHeight="1">
      <c r="B114" s="869" t="s">
        <v>2219</v>
      </c>
      <c r="C114" s="870"/>
      <c r="D114" s="870"/>
      <c r="E114" s="870"/>
      <c r="F114" s="870"/>
      <c r="G114" s="870"/>
      <c r="H114" s="870"/>
      <c r="I114" s="870"/>
      <c r="J114" s="870"/>
      <c r="K114" s="870"/>
      <c r="L114" s="870"/>
      <c r="M114" s="870"/>
      <c r="N114" s="871"/>
    </row>
    <row r="115" spans="2:14">
      <c r="B115" s="869"/>
      <c r="C115" s="870"/>
      <c r="D115" s="870"/>
      <c r="E115" s="870"/>
      <c r="F115" s="870"/>
      <c r="G115" s="870"/>
      <c r="H115" s="870"/>
      <c r="I115" s="870"/>
      <c r="J115" s="870"/>
      <c r="K115" s="870"/>
      <c r="L115" s="870"/>
      <c r="M115" s="870"/>
      <c r="N115" s="87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5"/>
      <c r="K125" s="805"/>
      <c r="L125" s="805"/>
      <c r="M125" s="805"/>
      <c r="N125" s="806"/>
    </row>
    <row r="126" spans="2:14" ht="15.75" thickBot="1">
      <c r="B126" s="261" t="s">
        <v>2221</v>
      </c>
      <c r="C126" s="393"/>
      <c r="D126" s="393"/>
      <c r="E126" s="57"/>
      <c r="F126" s="57"/>
      <c r="G126" s="57"/>
      <c r="H126" s="57"/>
      <c r="I126" s="57"/>
      <c r="J126" s="807"/>
      <c r="K126" s="807"/>
      <c r="L126" s="807"/>
      <c r="M126" s="807"/>
      <c r="N126"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149338.347157057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1242.4074635243128</v>
      </c>
      <c r="M64" s="833"/>
      <c r="N64" s="287">
        <f>K64*L64</f>
        <v>1739.3704489340378</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32">
        <f>VLOOKUP(A65,TRANSPORTE!A6:D117,4,FALSE)</f>
        <v>1242.4074635243128</v>
      </c>
      <c r="M65" s="833"/>
      <c r="N65" s="287">
        <f>K65*L65</f>
        <v>1553.0093294053909</v>
      </c>
    </row>
    <row r="66" spans="1:15">
      <c r="B66" s="46"/>
      <c r="C66" s="47"/>
      <c r="D66" s="47"/>
      <c r="E66" s="47"/>
      <c r="F66" s="47"/>
      <c r="G66" s="47"/>
      <c r="H66" s="288"/>
      <c r="I66" s="279"/>
      <c r="J66" s="279"/>
      <c r="K66" s="279"/>
      <c r="L66" s="832"/>
      <c r="M66" s="833"/>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194159.28263445836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38831.856526891672</v>
      </c>
      <c r="M88" s="863"/>
      <c r="N88" s="51"/>
    </row>
    <row r="89" spans="1:14">
      <c r="B89" s="89" t="s">
        <v>973</v>
      </c>
      <c r="C89" s="90"/>
      <c r="D89" s="90"/>
      <c r="E89" s="90"/>
      <c r="F89" s="90"/>
      <c r="G89" s="90"/>
      <c r="H89" s="90"/>
      <c r="I89" s="87"/>
      <c r="J89" s="88"/>
      <c r="K89" s="304">
        <v>0.05</v>
      </c>
      <c r="L89" s="862">
        <f>N83*K89</f>
        <v>9707.964131722918</v>
      </c>
      <c r="M89" s="863"/>
      <c r="N89" s="51"/>
    </row>
    <row r="90" spans="1:14" ht="15.75" thickBot="1">
      <c r="B90" s="91" t="s">
        <v>974</v>
      </c>
      <c r="C90" s="92"/>
      <c r="D90" s="92"/>
      <c r="E90" s="92"/>
      <c r="F90" s="92"/>
      <c r="G90" s="92"/>
      <c r="H90" s="92"/>
      <c r="I90" s="93"/>
      <c r="J90" s="94"/>
      <c r="K90" s="305">
        <v>0.05</v>
      </c>
      <c r="L90" s="864">
        <f>N83*K90</f>
        <v>9707.964131722918</v>
      </c>
      <c r="M90" s="865"/>
      <c r="N90" s="51"/>
    </row>
    <row r="91" spans="1:14" ht="15.75" thickBot="1">
      <c r="B91" s="828" t="s">
        <v>953</v>
      </c>
      <c r="C91" s="829"/>
      <c r="D91" s="829"/>
      <c r="E91" s="829"/>
      <c r="F91" s="829"/>
      <c r="G91" s="829"/>
      <c r="H91" s="829"/>
      <c r="I91" s="829"/>
      <c r="J91" s="829"/>
      <c r="K91" s="829"/>
      <c r="L91" s="829"/>
      <c r="M91" s="830"/>
      <c r="N91" s="52">
        <f>L88+L89+L90</f>
        <v>58247.784790337508</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252407.06742479588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149338.347157057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1242.4074635243128</v>
      </c>
      <c r="M64" s="833"/>
      <c r="N64" s="287">
        <f>K64*L64</f>
        <v>1739.3704489340378</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32">
        <f>VLOOKUP(A65,TRANSPORTE!A6:D117,4,FALSE)</f>
        <v>1242.4074635243128</v>
      </c>
      <c r="M65" s="833"/>
      <c r="N65" s="287">
        <f>K65*L65</f>
        <v>1553.0093294053909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194159.28263445836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38831.856526891672</v>
      </c>
      <c r="M88" s="863"/>
      <c r="N88" s="51"/>
    </row>
    <row r="89" spans="1:14">
      <c r="B89" s="89" t="s">
        <v>973</v>
      </c>
      <c r="C89" s="90"/>
      <c r="D89" s="90"/>
      <c r="E89" s="90"/>
      <c r="F89" s="90"/>
      <c r="G89" s="90"/>
      <c r="H89" s="90"/>
      <c r="I89" s="87"/>
      <c r="J89" s="88"/>
      <c r="K89" s="304">
        <v>0.05</v>
      </c>
      <c r="L89" s="862">
        <f>N83*K89</f>
        <v>9707.964131722918</v>
      </c>
      <c r="M89" s="863"/>
      <c r="N89" s="51"/>
    </row>
    <row r="90" spans="1:14" ht="15.75" thickBot="1">
      <c r="B90" s="91" t="s">
        <v>974</v>
      </c>
      <c r="C90" s="92"/>
      <c r="D90" s="92"/>
      <c r="E90" s="92"/>
      <c r="F90" s="92"/>
      <c r="G90" s="92"/>
      <c r="H90" s="92"/>
      <c r="I90" s="93"/>
      <c r="J90" s="94"/>
      <c r="K90" s="305">
        <v>0.05</v>
      </c>
      <c r="L90" s="864">
        <f>N83*K90</f>
        <v>9707.964131722918</v>
      </c>
      <c r="M90" s="865"/>
      <c r="N90" s="51"/>
    </row>
    <row r="91" spans="1:14" ht="15.75" thickBot="1">
      <c r="B91" s="828" t="s">
        <v>953</v>
      </c>
      <c r="C91" s="829"/>
      <c r="D91" s="829"/>
      <c r="E91" s="829"/>
      <c r="F91" s="829"/>
      <c r="G91" s="829"/>
      <c r="H91" s="829"/>
      <c r="I91" s="829"/>
      <c r="J91" s="829"/>
      <c r="K91" s="829"/>
      <c r="L91" s="829"/>
      <c r="M91" s="830"/>
      <c r="N91" s="52">
        <f>L88+L89+L90</f>
        <v>58247.784790337508</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252407.06742479588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ht="15" customHeight="1">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874.7045112950251</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149338.347157057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22436.184884210717</v>
      </c>
      <c r="N53" s="272">
        <f>K53*M53</f>
        <v>31410.658837895004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54.834069928666089</v>
      </c>
      <c r="N54" s="272">
        <f>K54*M54</f>
        <v>1370.8517482166521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32781.510586111654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1242.4074635243128</v>
      </c>
      <c r="M63" s="833"/>
      <c r="N63" s="287">
        <f>K63*L63</f>
        <v>1739.3704489340378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2">
        <f>VLOOKUP(A64,TRANSPORTE!A6:D117,4,FALSE)</f>
        <v>1242.4074635243128</v>
      </c>
      <c r="M64" s="833"/>
      <c r="N64" s="287">
        <f>K64*L64</f>
        <v>1553.0093294053909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3292.3797783394284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8747.0451129502508</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194159.28263445836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38831.856526891672</v>
      </c>
      <c r="M87" s="863"/>
      <c r="N87" s="51"/>
    </row>
    <row r="88" spans="1:14">
      <c r="B88" s="89" t="s">
        <v>973</v>
      </c>
      <c r="C88" s="90"/>
      <c r="D88" s="90"/>
      <c r="E88" s="90"/>
      <c r="F88" s="90"/>
      <c r="G88" s="90"/>
      <c r="H88" s="90"/>
      <c r="I88" s="87"/>
      <c r="J88" s="88"/>
      <c r="K88" s="304">
        <v>0.05</v>
      </c>
      <c r="L88" s="862">
        <f>N82*K88</f>
        <v>9707.964131722918</v>
      </c>
      <c r="M88" s="863"/>
      <c r="N88" s="51"/>
    </row>
    <row r="89" spans="1:14" ht="15.75" thickBot="1">
      <c r="B89" s="91" t="s">
        <v>974</v>
      </c>
      <c r="C89" s="92"/>
      <c r="D89" s="92"/>
      <c r="E89" s="92"/>
      <c r="F89" s="92"/>
      <c r="G89" s="92"/>
      <c r="H89" s="92"/>
      <c r="I89" s="93"/>
      <c r="J89" s="94"/>
      <c r="K89" s="305">
        <v>0.05</v>
      </c>
      <c r="L89" s="864">
        <f>N82*K89</f>
        <v>9707.964131722918</v>
      </c>
      <c r="M89" s="865"/>
      <c r="N89" s="51"/>
    </row>
    <row r="90" spans="1:14" ht="15.75" thickBot="1">
      <c r="B90" s="828" t="s">
        <v>953</v>
      </c>
      <c r="C90" s="829"/>
      <c r="D90" s="829"/>
      <c r="E90" s="829"/>
      <c r="F90" s="829"/>
      <c r="G90" s="829"/>
      <c r="H90" s="829"/>
      <c r="I90" s="829"/>
      <c r="J90" s="829"/>
      <c r="K90" s="829"/>
      <c r="L90" s="829"/>
      <c r="M90" s="830"/>
      <c r="N90" s="52">
        <f>L87+L88+L89</f>
        <v>58247.784790337508</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252407.06742479588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874.7045112950251</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149338.347157057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22436.184884210717</v>
      </c>
      <c r="N53" s="272">
        <f>K53*M53</f>
        <v>31410.658837895004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54.834069928666089</v>
      </c>
      <c r="N54" s="272">
        <f>K54*M54</f>
        <v>1370.8517482166521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32781.510586111654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1242.4074635243128</v>
      </c>
      <c r="M63" s="833"/>
      <c r="N63" s="287">
        <f>K63*L63</f>
        <v>1739.3704489340378</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32">
        <f>VLOOKUP(A64,TRANSPORTE!A6:D117,4,FALSE)</f>
        <v>1242.4074635243128</v>
      </c>
      <c r="M64" s="833"/>
      <c r="N64" s="287">
        <f>K64*L64</f>
        <v>1553.0093294053909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3292.3797783394284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8747.0451129502508</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194159.28263445836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38831.856526891672</v>
      </c>
      <c r="M87" s="863"/>
      <c r="N87" s="51"/>
    </row>
    <row r="88" spans="1:14">
      <c r="B88" s="89" t="s">
        <v>973</v>
      </c>
      <c r="C88" s="90"/>
      <c r="D88" s="90"/>
      <c r="E88" s="90"/>
      <c r="F88" s="90"/>
      <c r="G88" s="90"/>
      <c r="H88" s="90"/>
      <c r="I88" s="87"/>
      <c r="J88" s="88"/>
      <c r="K88" s="304">
        <v>0.05</v>
      </c>
      <c r="L88" s="862">
        <f>N82*K88</f>
        <v>9707.964131722918</v>
      </c>
      <c r="M88" s="863"/>
      <c r="N88" s="51"/>
    </row>
    <row r="89" spans="1:14" ht="15.75" thickBot="1">
      <c r="B89" s="91" t="s">
        <v>974</v>
      </c>
      <c r="C89" s="92"/>
      <c r="D89" s="92"/>
      <c r="E89" s="92"/>
      <c r="F89" s="92"/>
      <c r="G89" s="92"/>
      <c r="H89" s="92"/>
      <c r="I89" s="93"/>
      <c r="J89" s="94"/>
      <c r="K89" s="305">
        <v>0.05</v>
      </c>
      <c r="L89" s="864">
        <f>N82*K89</f>
        <v>9707.964131722918</v>
      </c>
      <c r="M89" s="865"/>
      <c r="N89" s="51"/>
    </row>
    <row r="90" spans="1:14" ht="15.75" thickBot="1">
      <c r="B90" s="828" t="s">
        <v>953</v>
      </c>
      <c r="C90" s="829"/>
      <c r="D90" s="829"/>
      <c r="E90" s="829"/>
      <c r="F90" s="829"/>
      <c r="G90" s="829"/>
      <c r="H90" s="829"/>
      <c r="I90" s="829"/>
      <c r="J90" s="829"/>
      <c r="K90" s="829"/>
      <c r="L90" s="829"/>
      <c r="M90" s="830"/>
      <c r="N90" s="52">
        <f>L87+L88+L89</f>
        <v>58247.784790337508</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252407.06742479588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149338.347157057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1242.4074635243128</v>
      </c>
      <c r="M64" s="833"/>
      <c r="N64" s="287">
        <f>K64*L64</f>
        <v>1739.3704489340378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2">
        <f>VLOOKUP(A65,TRANSPORTE!A6:D117,4,FALSE)</f>
        <v>1242.4074635243128</v>
      </c>
      <c r="M65" s="833"/>
      <c r="N65" s="287">
        <f>K65*L65</f>
        <v>1553.0093294053909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194159.28263445836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38831.856526891672</v>
      </c>
      <c r="M88" s="863"/>
      <c r="N88" s="51"/>
    </row>
    <row r="89" spans="1:14">
      <c r="B89" s="89" t="s">
        <v>973</v>
      </c>
      <c r="C89" s="90"/>
      <c r="D89" s="90"/>
      <c r="E89" s="90"/>
      <c r="F89" s="90"/>
      <c r="G89" s="90"/>
      <c r="H89" s="90"/>
      <c r="I89" s="87"/>
      <c r="J89" s="88"/>
      <c r="K89" s="304">
        <v>0.05</v>
      </c>
      <c r="L89" s="862">
        <f>N83*K89</f>
        <v>9707.964131722918</v>
      </c>
      <c r="M89" s="863"/>
      <c r="N89" s="51"/>
    </row>
    <row r="90" spans="1:14" ht="15.75" thickBot="1">
      <c r="B90" s="91" t="s">
        <v>974</v>
      </c>
      <c r="C90" s="92"/>
      <c r="D90" s="92"/>
      <c r="E90" s="92"/>
      <c r="F90" s="92"/>
      <c r="G90" s="92"/>
      <c r="H90" s="92"/>
      <c r="I90" s="93"/>
      <c r="J90" s="94"/>
      <c r="K90" s="305">
        <v>0.05</v>
      </c>
      <c r="L90" s="864">
        <f>N83*K90</f>
        <v>9707.964131722918</v>
      </c>
      <c r="M90" s="865"/>
      <c r="N90" s="51"/>
    </row>
    <row r="91" spans="1:14" ht="15.75" thickBot="1">
      <c r="B91" s="828" t="s">
        <v>953</v>
      </c>
      <c r="C91" s="829"/>
      <c r="D91" s="829"/>
      <c r="E91" s="829"/>
      <c r="F91" s="829"/>
      <c r="G91" s="829"/>
      <c r="H91" s="829"/>
      <c r="I91" s="829"/>
      <c r="J91" s="829"/>
      <c r="K91" s="829"/>
      <c r="L91" s="829"/>
      <c r="M91" s="830"/>
      <c r="N91" s="52">
        <f>L88+L89+L90</f>
        <v>58247.784790337508</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252407.06742479588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149338.347157057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1242.4074635243128</v>
      </c>
      <c r="M64" s="833"/>
      <c r="N64" s="287">
        <f>K64*L64</f>
        <v>1739.3704489340378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2">
        <f>VLOOKUP(A65,TRANSPORTE!A6:D117,4,FALSE)</f>
        <v>1242.4074635243128</v>
      </c>
      <c r="M65" s="833"/>
      <c r="N65" s="287">
        <f>K65*L65</f>
        <v>1553.0093294053909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194159.28263445836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38831.856526891672</v>
      </c>
      <c r="M88" s="863"/>
      <c r="N88" s="51"/>
    </row>
    <row r="89" spans="1:14">
      <c r="B89" s="89" t="s">
        <v>973</v>
      </c>
      <c r="C89" s="90"/>
      <c r="D89" s="90"/>
      <c r="E89" s="90"/>
      <c r="F89" s="90"/>
      <c r="G89" s="90"/>
      <c r="H89" s="90"/>
      <c r="I89" s="87"/>
      <c r="J89" s="88"/>
      <c r="K89" s="304">
        <v>0.05</v>
      </c>
      <c r="L89" s="862">
        <f>N83*K89</f>
        <v>9707.964131722918</v>
      </c>
      <c r="M89" s="863"/>
      <c r="N89" s="51"/>
    </row>
    <row r="90" spans="1:14" ht="15.75" thickBot="1">
      <c r="B90" s="91" t="s">
        <v>974</v>
      </c>
      <c r="C90" s="92"/>
      <c r="D90" s="92"/>
      <c r="E90" s="92"/>
      <c r="F90" s="92"/>
      <c r="G90" s="92"/>
      <c r="H90" s="92"/>
      <c r="I90" s="93"/>
      <c r="J90" s="94"/>
      <c r="K90" s="305">
        <v>0.05</v>
      </c>
      <c r="L90" s="864">
        <f>N83*K90</f>
        <v>9707.964131722918</v>
      </c>
      <c r="M90" s="865"/>
      <c r="N90" s="51"/>
    </row>
    <row r="91" spans="1:14" ht="15.75" thickBot="1">
      <c r="B91" s="828" t="s">
        <v>953</v>
      </c>
      <c r="C91" s="829"/>
      <c r="D91" s="829"/>
      <c r="E91" s="829"/>
      <c r="F91" s="829"/>
      <c r="G91" s="829"/>
      <c r="H91" s="829"/>
      <c r="I91" s="829"/>
      <c r="J91" s="829"/>
      <c r="K91" s="829"/>
      <c r="L91" s="829"/>
      <c r="M91" s="830"/>
      <c r="N91" s="52">
        <f>L88+L89+L90</f>
        <v>58247.784790337508</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252407.06742479588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149338.347157057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1242.4074635243128</v>
      </c>
      <c r="M64" s="833"/>
      <c r="N64" s="287">
        <f>K64*L64</f>
        <v>1739.3704489340378</v>
      </c>
    </row>
    <row r="65" spans="1:15">
      <c r="A65" t="s">
        <v>1293</v>
      </c>
      <c r="B65" s="46" t="str">
        <f>VLOOKUP(A65,TRANSPORTE!A6:D117,3,FALSE)</f>
        <v>Transporte de mezcla</v>
      </c>
      <c r="C65" s="47"/>
      <c r="D65" s="47"/>
      <c r="E65" s="47"/>
      <c r="F65" s="47"/>
      <c r="G65" s="47"/>
      <c r="H65" s="311" t="s">
        <v>1468</v>
      </c>
      <c r="I65" s="279">
        <v>1.25</v>
      </c>
      <c r="J65" s="286">
        <v>1</v>
      </c>
      <c r="K65" s="279">
        <f>I65*J65</f>
        <v>1.25</v>
      </c>
      <c r="L65" s="832">
        <f>VLOOKUP(A65,TRANSPORTE!A6:D117,4,FALSE)</f>
        <v>1242.4074635243128</v>
      </c>
      <c r="M65" s="833"/>
      <c r="N65" s="287">
        <f>K65*L65</f>
        <v>1553.0093294053909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194159.28263445836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38831.856526891672</v>
      </c>
      <c r="M88" s="863"/>
      <c r="N88" s="51"/>
    </row>
    <row r="89" spans="1:14">
      <c r="B89" s="89" t="s">
        <v>973</v>
      </c>
      <c r="C89" s="90"/>
      <c r="D89" s="90"/>
      <c r="E89" s="90"/>
      <c r="F89" s="90"/>
      <c r="G89" s="90"/>
      <c r="H89" s="90"/>
      <c r="I89" s="87"/>
      <c r="J89" s="88"/>
      <c r="K89" s="304">
        <v>0.05</v>
      </c>
      <c r="L89" s="862">
        <f>N83*K89</f>
        <v>9707.964131722918</v>
      </c>
      <c r="M89" s="863"/>
      <c r="N89" s="51"/>
    </row>
    <row r="90" spans="1:14" ht="15.75" thickBot="1">
      <c r="B90" s="91" t="s">
        <v>974</v>
      </c>
      <c r="C90" s="92"/>
      <c r="D90" s="92"/>
      <c r="E90" s="92"/>
      <c r="F90" s="92"/>
      <c r="G90" s="92"/>
      <c r="H90" s="92"/>
      <c r="I90" s="93"/>
      <c r="J90" s="94"/>
      <c r="K90" s="305">
        <v>0.05</v>
      </c>
      <c r="L90" s="864">
        <f>N83*K90</f>
        <v>9707.964131722918</v>
      </c>
      <c r="M90" s="865"/>
      <c r="N90" s="51"/>
    </row>
    <row r="91" spans="1:14" ht="15.75" thickBot="1">
      <c r="B91" s="828" t="s">
        <v>953</v>
      </c>
      <c r="C91" s="829"/>
      <c r="D91" s="829"/>
      <c r="E91" s="829"/>
      <c r="F91" s="829"/>
      <c r="G91" s="829"/>
      <c r="H91" s="829"/>
      <c r="I91" s="829"/>
      <c r="J91" s="829"/>
      <c r="K91" s="829"/>
      <c r="L91" s="829"/>
      <c r="M91" s="830"/>
      <c r="N91" s="52">
        <f>L88+L89+L90</f>
        <v>58247.784790337508</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252407.06742479588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8</v>
      </c>
      <c r="N37" s="272">
        <f t="shared" ref="N37:N43" si="0">K37/M37</f>
        <v>18825.994810528187</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8</v>
      </c>
      <c r="N38" s="272">
        <f t="shared" si="0"/>
        <v>15350.343315124985</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8</v>
      </c>
      <c r="N39" s="272">
        <f t="shared" si="0"/>
        <v>75600.733662736457</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8</v>
      </c>
      <c r="N42" s="272">
        <f t="shared" si="0"/>
        <v>27101.138992893382</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8</v>
      </c>
      <c r="N43" s="272">
        <f t="shared" si="0"/>
        <v>10536.262083730147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971.8939014389166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178918.43112020355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22436.184884210717</v>
      </c>
      <c r="N53" s="272">
        <f>K53*M53</f>
        <v>31410.658837895004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54.834069928666089</v>
      </c>
      <c r="N54" s="272">
        <f>K54*M54</f>
        <v>1370.8517482166521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32781.510586111654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1242.4074635243128</v>
      </c>
      <c r="M63" s="833"/>
      <c r="N63" s="287">
        <f>K63*L63</f>
        <v>1739.3704489340378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2">
        <f>VLOOKUP(A64,TRANSPORTE!A6:D117,4,FALSE)</f>
        <v>1242.4074635243128</v>
      </c>
      <c r="M64" s="833"/>
      <c r="N64" s="287">
        <f>K64*L64</f>
        <v>1553.0093294053909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3292.3797783394284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9718.9390143891651</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224711.2604990438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44942.252099808764</v>
      </c>
      <c r="M87" s="863"/>
      <c r="N87" s="51"/>
    </row>
    <row r="88" spans="1:14">
      <c r="B88" s="89" t="s">
        <v>973</v>
      </c>
      <c r="C88" s="90"/>
      <c r="D88" s="90"/>
      <c r="E88" s="90"/>
      <c r="F88" s="90"/>
      <c r="G88" s="90"/>
      <c r="H88" s="90"/>
      <c r="I88" s="87"/>
      <c r="J88" s="88"/>
      <c r="K88" s="304">
        <v>0.05</v>
      </c>
      <c r="L88" s="862">
        <f>N82*K88</f>
        <v>11235.563024952191</v>
      </c>
      <c r="M88" s="863"/>
      <c r="N88" s="51"/>
    </row>
    <row r="89" spans="1:14" ht="15.75" thickBot="1">
      <c r="B89" s="91" t="s">
        <v>974</v>
      </c>
      <c r="C89" s="92"/>
      <c r="D89" s="92"/>
      <c r="E89" s="92"/>
      <c r="F89" s="92"/>
      <c r="G89" s="92"/>
      <c r="H89" s="92"/>
      <c r="I89" s="93"/>
      <c r="J89" s="94"/>
      <c r="K89" s="305">
        <v>0.05</v>
      </c>
      <c r="L89" s="864">
        <f>N82*K89</f>
        <v>11235.563024952191</v>
      </c>
      <c r="M89" s="865"/>
      <c r="N89" s="51"/>
    </row>
    <row r="90" spans="1:14" ht="15.75" thickBot="1">
      <c r="B90" s="828" t="s">
        <v>953</v>
      </c>
      <c r="C90" s="829"/>
      <c r="D90" s="829"/>
      <c r="E90" s="829"/>
      <c r="F90" s="829"/>
      <c r="G90" s="829"/>
      <c r="H90" s="829"/>
      <c r="I90" s="829"/>
      <c r="J90" s="829"/>
      <c r="K90" s="829"/>
      <c r="L90" s="829"/>
      <c r="M90" s="830"/>
      <c r="N90" s="52">
        <f>L87+L88+L89</f>
        <v>67413.378149713142</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292124.63864875695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8</v>
      </c>
      <c r="N37" s="272">
        <f t="shared" ref="N37:N43" si="0">K37/M37</f>
        <v>18825.994810528187</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8</v>
      </c>
      <c r="N38" s="272">
        <f t="shared" si="0"/>
        <v>15350.343315124985</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8</v>
      </c>
      <c r="N39" s="272">
        <f t="shared" si="0"/>
        <v>75600.733662736457</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8</v>
      </c>
      <c r="N42" s="272">
        <f t="shared" si="0"/>
        <v>27101.138992893382</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8</v>
      </c>
      <c r="N43" s="272">
        <f t="shared" si="0"/>
        <v>10536.262083730147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971.8939014389166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178918.43112020355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22436.184884210717</v>
      </c>
      <c r="N53" s="272">
        <f>K53*M53</f>
        <v>31410.658837895004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54.834069928666089</v>
      </c>
      <c r="N54" s="272">
        <f>K54*M54</f>
        <v>1370.8517482166521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32781.510586111654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1242.4074635243128</v>
      </c>
      <c r="M63" s="833"/>
      <c r="N63" s="287">
        <f>K63*L63</f>
        <v>1739.3704489340378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2">
        <f>VLOOKUP(A64,TRANSPORTE!A6:D117,4,FALSE)</f>
        <v>1242.4074635243128</v>
      </c>
      <c r="M64" s="833"/>
      <c r="N64" s="287">
        <f>K64*L64</f>
        <v>1553.0093294053909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3292.3797783394284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127"/>
    </row>
    <row r="80" spans="1:15" ht="15.75" thickBot="1">
      <c r="B80" s="834" t="s">
        <v>953</v>
      </c>
      <c r="C80" s="835"/>
      <c r="D80" s="835"/>
      <c r="E80" s="835"/>
      <c r="F80" s="835"/>
      <c r="G80" s="835"/>
      <c r="H80" s="835"/>
      <c r="I80" s="835"/>
      <c r="J80" s="835"/>
      <c r="K80" s="835"/>
      <c r="L80" s="835"/>
      <c r="M80" s="836"/>
      <c r="N80" s="460">
        <f>SUM(N74:N79)</f>
        <v>9718.9390143891651</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224711.2604990438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44942.252099808764</v>
      </c>
      <c r="M87" s="863"/>
      <c r="N87" s="51"/>
    </row>
    <row r="88" spans="1:14">
      <c r="B88" s="89" t="s">
        <v>973</v>
      </c>
      <c r="C88" s="90"/>
      <c r="D88" s="90"/>
      <c r="E88" s="90"/>
      <c r="F88" s="90"/>
      <c r="G88" s="90"/>
      <c r="H88" s="90"/>
      <c r="I88" s="87"/>
      <c r="J88" s="88"/>
      <c r="K88" s="304">
        <v>0.05</v>
      </c>
      <c r="L88" s="862">
        <f>N82*K88</f>
        <v>11235.563024952191</v>
      </c>
      <c r="M88" s="863"/>
      <c r="N88" s="51"/>
    </row>
    <row r="89" spans="1:14" ht="15.75" thickBot="1">
      <c r="B89" s="91" t="s">
        <v>974</v>
      </c>
      <c r="C89" s="92"/>
      <c r="D89" s="92"/>
      <c r="E89" s="92"/>
      <c r="F89" s="92"/>
      <c r="G89" s="92"/>
      <c r="H89" s="92"/>
      <c r="I89" s="93"/>
      <c r="J89" s="94"/>
      <c r="K89" s="305">
        <v>0.05</v>
      </c>
      <c r="L89" s="864">
        <f>N82*K89</f>
        <v>11235.563024952191</v>
      </c>
      <c r="M89" s="865"/>
      <c r="N89" s="51"/>
    </row>
    <row r="90" spans="1:14" ht="15.75" thickBot="1">
      <c r="B90" s="828" t="s">
        <v>953</v>
      </c>
      <c r="C90" s="829"/>
      <c r="D90" s="829"/>
      <c r="E90" s="829"/>
      <c r="F90" s="829"/>
      <c r="G90" s="829"/>
      <c r="H90" s="829"/>
      <c r="I90" s="829"/>
      <c r="J90" s="829"/>
      <c r="K90" s="829"/>
      <c r="L90" s="829"/>
      <c r="M90" s="830"/>
      <c r="N90" s="52">
        <f>L87+L88+L89</f>
        <v>67413.378149713142</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292124.63864875695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8</v>
      </c>
      <c r="N37" s="272">
        <f t="shared" ref="N37:N43" si="0">K37/M37</f>
        <v>18825.994810528187</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8</v>
      </c>
      <c r="N38" s="272">
        <f t="shared" si="0"/>
        <v>15350.343315124985</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8</v>
      </c>
      <c r="N39" s="272">
        <f t="shared" si="0"/>
        <v>75600.733662736457</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8</v>
      </c>
      <c r="N42" s="272">
        <f t="shared" si="0"/>
        <v>27101.138992893382</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8</v>
      </c>
      <c r="N43" s="272">
        <f t="shared" si="0"/>
        <v>10536.262083730147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971.8939014389166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178918.43112020355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22436.184884210717</v>
      </c>
      <c r="N53" s="272">
        <f>K53*M53</f>
        <v>31410.658837895004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54.834069928666089</v>
      </c>
      <c r="N54" s="272">
        <f>K54*M54</f>
        <v>1370.8517482166521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32781.510586111654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1242.4074635243128</v>
      </c>
      <c r="M63" s="833"/>
      <c r="N63" s="287">
        <f>K63*L63</f>
        <v>1739.3704489340378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2">
        <f>VLOOKUP(A64,TRANSPORTE!A6:D117,4,FALSE)</f>
        <v>1242.4074635243128</v>
      </c>
      <c r="M64" s="833"/>
      <c r="N64" s="287">
        <f>K64*L64</f>
        <v>1553.0093294053909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3292.3797783394284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9718.9390143891651</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224711.2604990438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44942.252099808764</v>
      </c>
      <c r="M87" s="863"/>
      <c r="N87" s="51"/>
    </row>
    <row r="88" spans="1:14">
      <c r="B88" s="89" t="s">
        <v>973</v>
      </c>
      <c r="C88" s="90"/>
      <c r="D88" s="90"/>
      <c r="E88" s="90"/>
      <c r="F88" s="90"/>
      <c r="G88" s="90"/>
      <c r="H88" s="90"/>
      <c r="I88" s="87"/>
      <c r="J88" s="88"/>
      <c r="K88" s="304">
        <v>0.05</v>
      </c>
      <c r="L88" s="862">
        <f>N82*K88</f>
        <v>11235.563024952191</v>
      </c>
      <c r="M88" s="863"/>
      <c r="N88" s="51"/>
    </row>
    <row r="89" spans="1:14" ht="15.75" thickBot="1">
      <c r="B89" s="91" t="s">
        <v>974</v>
      </c>
      <c r="C89" s="92"/>
      <c r="D89" s="92"/>
      <c r="E89" s="92"/>
      <c r="F89" s="92"/>
      <c r="G89" s="92"/>
      <c r="H89" s="92"/>
      <c r="I89" s="93"/>
      <c r="J89" s="94"/>
      <c r="K89" s="305">
        <v>0.05</v>
      </c>
      <c r="L89" s="864">
        <f>N82*K89</f>
        <v>11235.563024952191</v>
      </c>
      <c r="M89" s="865"/>
      <c r="N89" s="51"/>
    </row>
    <row r="90" spans="1:14" ht="15.75" thickBot="1">
      <c r="B90" s="828" t="s">
        <v>953</v>
      </c>
      <c r="C90" s="829"/>
      <c r="D90" s="829"/>
      <c r="E90" s="829"/>
      <c r="F90" s="829"/>
      <c r="G90" s="829"/>
      <c r="H90" s="829"/>
      <c r="I90" s="829"/>
      <c r="J90" s="829"/>
      <c r="K90" s="829"/>
      <c r="L90" s="829"/>
      <c r="M90" s="830"/>
      <c r="N90" s="52">
        <f>L87+L88+L89</f>
        <v>67413.378149713142</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292124.63864875695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874.7045112950251</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149338.347157057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22436.184884210717</v>
      </c>
      <c r="N53" s="272">
        <f>K53*M53</f>
        <v>31410.658837895004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54.834069928666089</v>
      </c>
      <c r="N54" s="272">
        <f>K54*M54</f>
        <v>1370.8517482166521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32781.510586111654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1242.4074635243128</v>
      </c>
      <c r="M63" s="833"/>
      <c r="N63" s="287">
        <f>K63*L63</f>
        <v>1739.3704489340378</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32">
        <f>VLOOKUP(A64,TRANSPORTE!A6:D117,4,FALSE)</f>
        <v>1242.4074635243128</v>
      </c>
      <c r="M64" s="833"/>
      <c r="N64" s="287">
        <f>K64*L64</f>
        <v>1553.0093294053909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3292.3797783394284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8747.0451129502508</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194159.28263445836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38831.856526891672</v>
      </c>
      <c r="M87" s="863"/>
      <c r="N87" s="51"/>
    </row>
    <row r="88" spans="1:14">
      <c r="B88" s="89" t="s">
        <v>973</v>
      </c>
      <c r="C88" s="90"/>
      <c r="D88" s="90"/>
      <c r="E88" s="90"/>
      <c r="F88" s="90"/>
      <c r="G88" s="90"/>
      <c r="H88" s="90"/>
      <c r="I88" s="87"/>
      <c r="J88" s="88"/>
      <c r="K88" s="304">
        <v>0.05</v>
      </c>
      <c r="L88" s="862">
        <f>N82*K88</f>
        <v>9707.964131722918</v>
      </c>
      <c r="M88" s="863"/>
      <c r="N88" s="51"/>
    </row>
    <row r="89" spans="1:14" ht="15.75" thickBot="1">
      <c r="B89" s="91" t="s">
        <v>974</v>
      </c>
      <c r="C89" s="92"/>
      <c r="D89" s="92"/>
      <c r="E89" s="92"/>
      <c r="F89" s="92"/>
      <c r="G89" s="92"/>
      <c r="H89" s="92"/>
      <c r="I89" s="93"/>
      <c r="J89" s="94"/>
      <c r="K89" s="305">
        <v>0.05</v>
      </c>
      <c r="L89" s="864">
        <f>N82*K89</f>
        <v>9707.964131722918</v>
      </c>
      <c r="M89" s="865"/>
      <c r="N89" s="51"/>
    </row>
    <row r="90" spans="1:14" ht="15.75" thickBot="1">
      <c r="B90" s="828" t="s">
        <v>953</v>
      </c>
      <c r="C90" s="829"/>
      <c r="D90" s="829"/>
      <c r="E90" s="829"/>
      <c r="F90" s="829"/>
      <c r="G90" s="829"/>
      <c r="H90" s="829"/>
      <c r="I90" s="829"/>
      <c r="J90" s="829"/>
      <c r="K90" s="829"/>
      <c r="L90" s="829"/>
      <c r="M90" s="830"/>
      <c r="N90" s="52">
        <f>L87+L88+L89</f>
        <v>58247.784790337508</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252407.06742479588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149338.347157057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1242.4074635243128</v>
      </c>
      <c r="M64" s="833"/>
      <c r="N64" s="287">
        <f>K64*L64</f>
        <v>1739.3704489340378</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32">
        <f>VLOOKUP(A65,TRANSPORTE!A6:D117,4,FALSE)</f>
        <v>1242.4074635243128</v>
      </c>
      <c r="M65" s="833"/>
      <c r="N65" s="287">
        <f>K65*L65</f>
        <v>1553.0093294053909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127"/>
    </row>
    <row r="81" spans="1:14" ht="15.75" thickBot="1">
      <c r="B81" s="834" t="s">
        <v>953</v>
      </c>
      <c r="C81" s="835"/>
      <c r="D81" s="835"/>
      <c r="E81" s="835"/>
      <c r="F81" s="835"/>
      <c r="G81" s="835"/>
      <c r="H81" s="835"/>
      <c r="I81" s="835"/>
      <c r="J81" s="835"/>
      <c r="K81" s="835"/>
      <c r="L81" s="835"/>
      <c r="M81" s="836"/>
      <c r="N81" s="460">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194159.28263445836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38831.856526891672</v>
      </c>
      <c r="M88" s="863"/>
      <c r="N88" s="51"/>
    </row>
    <row r="89" spans="1:14">
      <c r="B89" s="89" t="s">
        <v>973</v>
      </c>
      <c r="C89" s="90"/>
      <c r="D89" s="90"/>
      <c r="E89" s="90"/>
      <c r="F89" s="90"/>
      <c r="G89" s="90"/>
      <c r="H89" s="90"/>
      <c r="I89" s="87"/>
      <c r="J89" s="88"/>
      <c r="K89" s="304">
        <v>0.05</v>
      </c>
      <c r="L89" s="862">
        <f>N83*K89</f>
        <v>9707.964131722918</v>
      </c>
      <c r="M89" s="863"/>
      <c r="N89" s="51"/>
    </row>
    <row r="90" spans="1:14" ht="15.75" thickBot="1">
      <c r="B90" s="91" t="s">
        <v>974</v>
      </c>
      <c r="C90" s="92"/>
      <c r="D90" s="92"/>
      <c r="E90" s="92"/>
      <c r="F90" s="92"/>
      <c r="G90" s="92"/>
      <c r="H90" s="92"/>
      <c r="I90" s="93"/>
      <c r="J90" s="94"/>
      <c r="K90" s="305">
        <v>0.05</v>
      </c>
      <c r="L90" s="864">
        <f>N83*K90</f>
        <v>9707.964131722918</v>
      </c>
      <c r="M90" s="865"/>
      <c r="N90" s="51"/>
    </row>
    <row r="91" spans="1:14" ht="15.75" thickBot="1">
      <c r="B91" s="828" t="s">
        <v>953</v>
      </c>
      <c r="C91" s="829"/>
      <c r="D91" s="829"/>
      <c r="E91" s="829"/>
      <c r="F91" s="829"/>
      <c r="G91" s="829"/>
      <c r="H91" s="829"/>
      <c r="I91" s="829"/>
      <c r="J91" s="829"/>
      <c r="K91" s="829"/>
      <c r="L91" s="829"/>
      <c r="M91" s="830"/>
      <c r="N91" s="52">
        <f>L88+L89+L90</f>
        <v>58247.784790337508</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252407.06742479588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874.7045112950251</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149338.347157057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22436.184884210717</v>
      </c>
      <c r="N53" s="272">
        <f>K53*M53</f>
        <v>31410.658837895004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54.834069928666089</v>
      </c>
      <c r="N54" s="272">
        <f>K54*M54</f>
        <v>1370.8517482166521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32781.510586111654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1242.4074635243128</v>
      </c>
      <c r="M63" s="833"/>
      <c r="N63" s="287">
        <f>K63*L63</f>
        <v>1739.3704489340378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2">
        <f>VLOOKUP(A64,TRANSPORTE!A6:D117,4,FALSE)</f>
        <v>1242.4074635243128</v>
      </c>
      <c r="M64" s="833"/>
      <c r="N64" s="287">
        <f>K64*L64</f>
        <v>1553.0093294053909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3292.3797783394284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8747.0451129502508</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194159.28263445836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38831.856526891672</v>
      </c>
      <c r="M87" s="863"/>
      <c r="N87" s="51"/>
    </row>
    <row r="88" spans="1:14">
      <c r="B88" s="89" t="s">
        <v>973</v>
      </c>
      <c r="C88" s="90"/>
      <c r="D88" s="90"/>
      <c r="E88" s="90"/>
      <c r="F88" s="90"/>
      <c r="G88" s="90"/>
      <c r="H88" s="90"/>
      <c r="I88" s="87"/>
      <c r="J88" s="88"/>
      <c r="K88" s="304">
        <v>0.05</v>
      </c>
      <c r="L88" s="862">
        <f>N82*K88</f>
        <v>9707.964131722918</v>
      </c>
      <c r="M88" s="863"/>
      <c r="N88" s="51"/>
    </row>
    <row r="89" spans="1:14" ht="15.75" thickBot="1">
      <c r="B89" s="91" t="s">
        <v>974</v>
      </c>
      <c r="C89" s="92"/>
      <c r="D89" s="92"/>
      <c r="E89" s="92"/>
      <c r="F89" s="92"/>
      <c r="G89" s="92"/>
      <c r="H89" s="92"/>
      <c r="I89" s="93"/>
      <c r="J89" s="94"/>
      <c r="K89" s="305">
        <v>0.05</v>
      </c>
      <c r="L89" s="864">
        <f>N82*K89</f>
        <v>9707.964131722918</v>
      </c>
      <c r="M89" s="865"/>
      <c r="N89" s="51"/>
    </row>
    <row r="90" spans="1:14" ht="15.75" thickBot="1">
      <c r="B90" s="828" t="s">
        <v>953</v>
      </c>
      <c r="C90" s="829"/>
      <c r="D90" s="829"/>
      <c r="E90" s="829"/>
      <c r="F90" s="829"/>
      <c r="G90" s="829"/>
      <c r="H90" s="829"/>
      <c r="I90" s="829"/>
      <c r="J90" s="829"/>
      <c r="K90" s="829"/>
      <c r="L90" s="829"/>
      <c r="M90" s="830"/>
      <c r="N90" s="52">
        <f>L87+L88+L89</f>
        <v>58247.784790337508</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252407.06742479588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8</v>
      </c>
      <c r="N37" s="272">
        <f t="shared" ref="N37:N43" si="0">K37/M37</f>
        <v>18825.994810528187</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8</v>
      </c>
      <c r="N38" s="272">
        <f t="shared" si="0"/>
        <v>15350.343315124985</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8</v>
      </c>
      <c r="N39" s="272">
        <f t="shared" si="0"/>
        <v>75600.733662736457</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8</v>
      </c>
      <c r="N42" s="272">
        <f t="shared" si="0"/>
        <v>27101.138992893382</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8</v>
      </c>
      <c r="N43" s="272">
        <f t="shared" si="0"/>
        <v>10536.262083730147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971.8939014389166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178918.43112020355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22436.184884210717</v>
      </c>
      <c r="N53" s="272">
        <f>K53*M53</f>
        <v>31410.658837895004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54.834069928666089</v>
      </c>
      <c r="N54" s="272">
        <f>K54*M54</f>
        <v>1370.8517482166521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32781.510586111654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1242.4074635243128</v>
      </c>
      <c r="M63" s="833"/>
      <c r="N63" s="287">
        <f>K63*L63</f>
        <v>1739.3704489340378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2">
        <f>VLOOKUP(A64,TRANSPORTE!A6:D117,4,FALSE)</f>
        <v>1242.4074635243128</v>
      </c>
      <c r="M64" s="833"/>
      <c r="N64" s="287">
        <f>K64*L64</f>
        <v>1553.0093294053909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3292.3797783394284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9718.9390143891651</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224711.2604990438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44942.252099808764</v>
      </c>
      <c r="M87" s="863"/>
      <c r="N87" s="51"/>
    </row>
    <row r="88" spans="1:14">
      <c r="B88" s="89" t="s">
        <v>973</v>
      </c>
      <c r="C88" s="90"/>
      <c r="D88" s="90"/>
      <c r="E88" s="90"/>
      <c r="F88" s="90"/>
      <c r="G88" s="90"/>
      <c r="H88" s="90"/>
      <c r="I88" s="87"/>
      <c r="J88" s="88"/>
      <c r="K88" s="304">
        <v>0.05</v>
      </c>
      <c r="L88" s="862">
        <f>N82*K88</f>
        <v>11235.563024952191</v>
      </c>
      <c r="M88" s="863"/>
      <c r="N88" s="51"/>
    </row>
    <row r="89" spans="1:14" ht="15.75" thickBot="1">
      <c r="B89" s="91" t="s">
        <v>974</v>
      </c>
      <c r="C89" s="92"/>
      <c r="D89" s="92"/>
      <c r="E89" s="92"/>
      <c r="F89" s="92"/>
      <c r="G89" s="92"/>
      <c r="H89" s="92"/>
      <c r="I89" s="93"/>
      <c r="J89" s="94"/>
      <c r="K89" s="305">
        <v>0.05</v>
      </c>
      <c r="L89" s="864">
        <f>N82*K89</f>
        <v>11235.563024952191</v>
      </c>
      <c r="M89" s="865"/>
      <c r="N89" s="51"/>
    </row>
    <row r="90" spans="1:14" ht="15.75" thickBot="1">
      <c r="B90" s="828" t="s">
        <v>953</v>
      </c>
      <c r="C90" s="829"/>
      <c r="D90" s="829"/>
      <c r="E90" s="829"/>
      <c r="F90" s="829"/>
      <c r="G90" s="829"/>
      <c r="H90" s="829"/>
      <c r="I90" s="829"/>
      <c r="J90" s="829"/>
      <c r="K90" s="829"/>
      <c r="L90" s="829"/>
      <c r="M90" s="830"/>
      <c r="N90" s="52">
        <f>L87+L88+L89</f>
        <v>67413.378149713142</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292124.63864875695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149338.347157057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1242.4074635243128</v>
      </c>
      <c r="M64" s="833"/>
      <c r="N64" s="287">
        <f>K64*L64</f>
        <v>1739.3704489340378</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32">
        <f>VLOOKUP(A65,TRANSPORTE!A6:D117,4,FALSE)</f>
        <v>1242.4074635243128</v>
      </c>
      <c r="M65" s="833"/>
      <c r="N65" s="287">
        <f>K65*L65</f>
        <v>1553.0093294053909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194159.28263445836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38831.856526891672</v>
      </c>
      <c r="M88" s="863"/>
      <c r="N88" s="51"/>
    </row>
    <row r="89" spans="1:14">
      <c r="B89" s="89" t="s">
        <v>973</v>
      </c>
      <c r="C89" s="90"/>
      <c r="D89" s="90"/>
      <c r="E89" s="90"/>
      <c r="F89" s="90"/>
      <c r="G89" s="90"/>
      <c r="H89" s="90"/>
      <c r="I89" s="87"/>
      <c r="J89" s="88"/>
      <c r="K89" s="304">
        <v>0.05</v>
      </c>
      <c r="L89" s="862">
        <f>N83*K89</f>
        <v>9707.964131722918</v>
      </c>
      <c r="M89" s="863"/>
      <c r="N89" s="51"/>
    </row>
    <row r="90" spans="1:14" ht="15.75" thickBot="1">
      <c r="B90" s="91" t="s">
        <v>974</v>
      </c>
      <c r="C90" s="92"/>
      <c r="D90" s="92"/>
      <c r="E90" s="92"/>
      <c r="F90" s="92"/>
      <c r="G90" s="92"/>
      <c r="H90" s="92"/>
      <c r="I90" s="93"/>
      <c r="J90" s="94"/>
      <c r="K90" s="305">
        <v>0.05</v>
      </c>
      <c r="L90" s="864">
        <f>N83*K90</f>
        <v>9707.964131722918</v>
      </c>
      <c r="M90" s="865"/>
      <c r="N90" s="51"/>
    </row>
    <row r="91" spans="1:14" ht="15.75" thickBot="1">
      <c r="B91" s="828" t="s">
        <v>953</v>
      </c>
      <c r="C91" s="829"/>
      <c r="D91" s="829"/>
      <c r="E91" s="829"/>
      <c r="F91" s="829"/>
      <c r="G91" s="829"/>
      <c r="H91" s="829"/>
      <c r="I91" s="829"/>
      <c r="J91" s="829"/>
      <c r="K91" s="829"/>
      <c r="L91" s="829"/>
      <c r="M91" s="830"/>
      <c r="N91" s="52">
        <f>L88+L89+L90</f>
        <v>58247.784790337508</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252407.06742479588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149338.347157057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1242.4074635243128</v>
      </c>
      <c r="M64" s="833"/>
      <c r="N64" s="287">
        <f>K64*L64</f>
        <v>1739.3704489340378</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32">
        <f>VLOOKUP(A65,TRANSPORTE!A6:D117,4,FALSE)</f>
        <v>1242.4074635243128</v>
      </c>
      <c r="M65" s="833"/>
      <c r="N65" s="287">
        <f>K65*L65</f>
        <v>1553.0093294053909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194159.28263445836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38831.856526891672</v>
      </c>
      <c r="M88" s="863"/>
      <c r="N88" s="51"/>
    </row>
    <row r="89" spans="1:14">
      <c r="B89" s="89" t="s">
        <v>973</v>
      </c>
      <c r="C89" s="90"/>
      <c r="D89" s="90"/>
      <c r="E89" s="90"/>
      <c r="F89" s="90"/>
      <c r="G89" s="90"/>
      <c r="H89" s="90"/>
      <c r="I89" s="87"/>
      <c r="J89" s="88"/>
      <c r="K89" s="304">
        <v>0.05</v>
      </c>
      <c r="L89" s="862">
        <f>N83*K89</f>
        <v>9707.964131722918</v>
      </c>
      <c r="M89" s="863"/>
      <c r="N89" s="51"/>
    </row>
    <row r="90" spans="1:14" ht="15.75" thickBot="1">
      <c r="B90" s="91" t="s">
        <v>974</v>
      </c>
      <c r="C90" s="92"/>
      <c r="D90" s="92"/>
      <c r="E90" s="92"/>
      <c r="F90" s="92"/>
      <c r="G90" s="92"/>
      <c r="H90" s="92"/>
      <c r="I90" s="93"/>
      <c r="J90" s="94"/>
      <c r="K90" s="305">
        <v>0.05</v>
      </c>
      <c r="L90" s="864">
        <f>N83*K90</f>
        <v>9707.964131722918</v>
      </c>
      <c r="M90" s="865"/>
      <c r="N90" s="51"/>
    </row>
    <row r="91" spans="1:14" ht="15.75" thickBot="1">
      <c r="B91" s="828" t="s">
        <v>953</v>
      </c>
      <c r="C91" s="829"/>
      <c r="D91" s="829"/>
      <c r="E91" s="829"/>
      <c r="F91" s="829"/>
      <c r="G91" s="829"/>
      <c r="H91" s="829"/>
      <c r="I91" s="829"/>
      <c r="J91" s="829"/>
      <c r="K91" s="829"/>
      <c r="L91" s="829"/>
      <c r="M91" s="830"/>
      <c r="N91" s="52">
        <f>L88+L89+L90</f>
        <v>58247.784790337508</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252407.06742479588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874.7045112950251</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149338.347157057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22436.184884210717</v>
      </c>
      <c r="N53" s="272">
        <f>K53*M53</f>
        <v>31410.658837895004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54.834069928666089</v>
      </c>
      <c r="N54" s="272">
        <f>K54*M54</f>
        <v>1370.8517482166521</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32781.510586111654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1242.4074635243128</v>
      </c>
      <c r="M63" s="833"/>
      <c r="N63" s="287">
        <f>K63*L63</f>
        <v>1739.3704489340378</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32">
        <f>VLOOKUP(A64,TRANSPORTE!A6:D117,4,FALSE)</f>
        <v>1242.4074635243128</v>
      </c>
      <c r="M64" s="833"/>
      <c r="N64" s="287">
        <f>K64*L64</f>
        <v>1553.0093294053909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3292.3797783394284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8747.0451129502508</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194159.28263445836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38831.856526891672</v>
      </c>
      <c r="M87" s="863"/>
      <c r="N87" s="51"/>
    </row>
    <row r="88" spans="1:14">
      <c r="B88" s="89" t="s">
        <v>973</v>
      </c>
      <c r="C88" s="90"/>
      <c r="D88" s="90"/>
      <c r="E88" s="90"/>
      <c r="F88" s="90"/>
      <c r="G88" s="90"/>
      <c r="H88" s="90"/>
      <c r="I88" s="87"/>
      <c r="J88" s="88"/>
      <c r="K88" s="304">
        <v>0.05</v>
      </c>
      <c r="L88" s="862">
        <f>N82*K88</f>
        <v>9707.964131722918</v>
      </c>
      <c r="M88" s="863"/>
      <c r="N88" s="51"/>
    </row>
    <row r="89" spans="1:14" ht="15.75" thickBot="1">
      <c r="B89" s="91" t="s">
        <v>974</v>
      </c>
      <c r="C89" s="92"/>
      <c r="D89" s="92"/>
      <c r="E89" s="92"/>
      <c r="F89" s="92"/>
      <c r="G89" s="92"/>
      <c r="H89" s="92"/>
      <c r="I89" s="93"/>
      <c r="J89" s="94"/>
      <c r="K89" s="305">
        <v>0.05</v>
      </c>
      <c r="L89" s="864">
        <f>N82*K89</f>
        <v>9707.964131722918</v>
      </c>
      <c r="M89" s="865"/>
      <c r="N89" s="51"/>
    </row>
    <row r="90" spans="1:14" ht="15.75" thickBot="1">
      <c r="B90" s="828" t="s">
        <v>953</v>
      </c>
      <c r="C90" s="829"/>
      <c r="D90" s="829"/>
      <c r="E90" s="829"/>
      <c r="F90" s="829"/>
      <c r="G90" s="829"/>
      <c r="H90" s="829"/>
      <c r="I90" s="829"/>
      <c r="J90" s="829"/>
      <c r="K90" s="829"/>
      <c r="L90" s="829"/>
      <c r="M90" s="830"/>
      <c r="N90" s="52">
        <f>L87+L88+L89</f>
        <v>58247.784790337508</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252407.06742479588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188097.40829344033</v>
      </c>
      <c r="L36" s="270"/>
      <c r="M36" s="271">
        <v>30</v>
      </c>
      <c r="N36" s="272">
        <f>K36/M36</f>
        <v>6269.9136097813443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122802.74652099988</v>
      </c>
      <c r="L38" s="270"/>
      <c r="M38" s="271">
        <v>10</v>
      </c>
      <c r="N38" s="272">
        <f t="shared" si="0"/>
        <v>12280.274652099988</v>
      </c>
    </row>
    <row r="39" spans="1:14">
      <c r="A39" t="s">
        <v>284</v>
      </c>
      <c r="B39" s="841" t="str">
        <f>VLOOKUP(A39,EQUIPOS!A9:D154,3,FALSE)</f>
        <v>Planta de asfalto en caliente</v>
      </c>
      <c r="C39" s="842"/>
      <c r="D39" s="842"/>
      <c r="E39" s="842"/>
      <c r="F39" s="842"/>
      <c r="G39" s="842"/>
      <c r="H39" s="843"/>
      <c r="I39" s="267"/>
      <c r="J39" s="268"/>
      <c r="K39" s="269">
        <f>VLOOKUP(A39,EQUIPOS!A9:D166,4,FALSE)</f>
        <v>604805.86930189165</v>
      </c>
      <c r="L39" s="270"/>
      <c r="M39" s="271">
        <v>10</v>
      </c>
      <c r="N39" s="272">
        <f t="shared" si="0"/>
        <v>60480.586930189165</v>
      </c>
    </row>
    <row r="40" spans="1:14">
      <c r="A40" t="s">
        <v>290</v>
      </c>
      <c r="B40" s="841" t="str">
        <f>VLOOKUP(A40,EQUIPOS!A10:D154,3,FALSE)</f>
        <v>Planta trituradora</v>
      </c>
      <c r="C40" s="842"/>
      <c r="D40" s="842"/>
      <c r="E40" s="842"/>
      <c r="F40" s="842"/>
      <c r="G40" s="842"/>
      <c r="H40" s="843"/>
      <c r="I40" s="267"/>
      <c r="J40" s="268"/>
      <c r="K40" s="269">
        <f>VLOOKUP(A40,EQUIPOS!A10:D167,4,FALSE)</f>
        <v>519297.83149478701</v>
      </c>
      <c r="L40" s="270"/>
      <c r="M40" s="271">
        <v>30</v>
      </c>
      <c r="N40" s="272">
        <f t="shared" si="0"/>
        <v>17309.927716492901</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208566.69082431626</v>
      </c>
      <c r="L41" s="270"/>
      <c r="M41" s="271">
        <v>30</v>
      </c>
      <c r="N41" s="272">
        <f t="shared" si="0"/>
        <v>6952.2230274772091</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216809.11194314706</v>
      </c>
      <c r="L42" s="270"/>
      <c r="M42" s="271">
        <v>10</v>
      </c>
      <c r="N42" s="272">
        <f t="shared" si="0"/>
        <v>21680.911194314707</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149338.347157057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22436.184884210717</v>
      </c>
      <c r="N54" s="272">
        <f>K54*M54</f>
        <v>31410.658837895004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54.834069928666089</v>
      </c>
      <c r="N55" s="272">
        <f>K55*M55</f>
        <v>1370.8517482166521</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32781.510586111654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1242.4074635243128</v>
      </c>
      <c r="M64" s="833"/>
      <c r="N64" s="287">
        <f>K64*L64</f>
        <v>1739.3704489340378</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32">
        <f>VLOOKUP(A65,TRANSPORTE!A6:D117,4,FALSE)</f>
        <v>1242.4074635243128</v>
      </c>
      <c r="M65" s="833"/>
      <c r="N65" s="287">
        <f>K65*L65</f>
        <v>1553.0093294053909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3292.3797783394284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194159.28263445836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38831.856526891672</v>
      </c>
      <c r="M88" s="863"/>
      <c r="N88" s="51"/>
    </row>
    <row r="89" spans="1:14">
      <c r="B89" s="89" t="s">
        <v>973</v>
      </c>
      <c r="C89" s="90"/>
      <c r="D89" s="90"/>
      <c r="E89" s="90"/>
      <c r="F89" s="90"/>
      <c r="G89" s="90"/>
      <c r="H89" s="90"/>
      <c r="I89" s="87"/>
      <c r="J89" s="88"/>
      <c r="K89" s="304">
        <v>0.05</v>
      </c>
      <c r="L89" s="862">
        <f>N83*K89</f>
        <v>9707.964131722918</v>
      </c>
      <c r="M89" s="863"/>
      <c r="N89" s="51"/>
    </row>
    <row r="90" spans="1:14" ht="15.75" thickBot="1">
      <c r="B90" s="91" t="s">
        <v>974</v>
      </c>
      <c r="C90" s="92"/>
      <c r="D90" s="92"/>
      <c r="E90" s="92"/>
      <c r="F90" s="92"/>
      <c r="G90" s="92"/>
      <c r="H90" s="92"/>
      <c r="I90" s="93"/>
      <c r="J90" s="94"/>
      <c r="K90" s="305">
        <v>0.05</v>
      </c>
      <c r="L90" s="864">
        <f>N83*K90</f>
        <v>9707.964131722918</v>
      </c>
      <c r="M90" s="865"/>
      <c r="N90" s="51"/>
    </row>
    <row r="91" spans="1:14" ht="15.75" thickBot="1">
      <c r="B91" s="828" t="s">
        <v>953</v>
      </c>
      <c r="C91" s="829"/>
      <c r="D91" s="829"/>
      <c r="E91" s="829"/>
      <c r="F91" s="829"/>
      <c r="G91" s="829"/>
      <c r="H91" s="829"/>
      <c r="I91" s="829"/>
      <c r="J91" s="829"/>
      <c r="K91" s="829"/>
      <c r="L91" s="829"/>
      <c r="M91" s="830"/>
      <c r="N91" s="52">
        <f>L88+L89+L90</f>
        <v>58247.784790337508</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252407.06742479588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148</v>
      </c>
      <c r="B36" s="841" t="str">
        <f>VLOOKUP(A36,EQUIPOS!A6:D154,3,FALSE)</f>
        <v>Cargador : Potencia en el volante 110 hp, Clasificación de RPM del motor 2300.</v>
      </c>
      <c r="C36" s="842"/>
      <c r="D36" s="842"/>
      <c r="E36" s="842"/>
      <c r="F36" s="842"/>
      <c r="G36" s="842"/>
      <c r="H36" s="843"/>
      <c r="I36" s="267"/>
      <c r="J36" s="268"/>
      <c r="K36" s="269">
        <f>VLOOKUP(A36,EQUIPOS!A6:D163,4,FALSE)</f>
        <v>175683.21719259038</v>
      </c>
      <c r="L36" s="270"/>
      <c r="M36" s="271">
        <v>30</v>
      </c>
      <c r="N36" s="272">
        <f>K36/M36</f>
        <v>5856.1072397530124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150607.9584842255</v>
      </c>
      <c r="L37" s="270"/>
      <c r="M37" s="271">
        <v>10</v>
      </c>
      <c r="N37" s="272">
        <f t="shared" ref="N37:N43" si="0">K37/M37</f>
        <v>15060.795848422549</v>
      </c>
    </row>
    <row r="38" spans="1:14">
      <c r="A38" t="s">
        <v>284</v>
      </c>
      <c r="B38" s="841" t="str">
        <f>VLOOKUP(A38,EQUIPOS!A8:D154,3,FALSE)</f>
        <v>Planta de asfalto en caliente</v>
      </c>
      <c r="C38" s="842"/>
      <c r="D38" s="842"/>
      <c r="E38" s="842"/>
      <c r="F38" s="842"/>
      <c r="G38" s="842"/>
      <c r="H38" s="843"/>
      <c r="I38" s="267"/>
      <c r="J38" s="268"/>
      <c r="K38" s="269">
        <f>VLOOKUP(A38,EQUIPOS!A8:D165,4,FALSE)</f>
        <v>604805.86930189165</v>
      </c>
      <c r="L38" s="270"/>
      <c r="M38" s="271">
        <v>10</v>
      </c>
      <c r="N38" s="272">
        <f t="shared" si="0"/>
        <v>60480.586930189165</v>
      </c>
    </row>
    <row r="39" spans="1:14">
      <c r="A39" t="s">
        <v>290</v>
      </c>
      <c r="B39" s="841" t="str">
        <f>VLOOKUP(A39,EQUIPOS!A9:D154,3,FALSE)</f>
        <v>Planta trituradora</v>
      </c>
      <c r="C39" s="842"/>
      <c r="D39" s="842"/>
      <c r="E39" s="842"/>
      <c r="F39" s="842"/>
      <c r="G39" s="842"/>
      <c r="H39" s="843"/>
      <c r="I39" s="267"/>
      <c r="J39" s="268"/>
      <c r="K39" s="269">
        <f>VLOOKUP(A39,EQUIPOS!A9:D166,4,FALSE)</f>
        <v>519297.83149478701</v>
      </c>
      <c r="L39" s="270"/>
      <c r="M39" s="271">
        <v>30</v>
      </c>
      <c r="N39" s="272">
        <f t="shared" si="0"/>
        <v>17309.927716492901</v>
      </c>
    </row>
    <row r="40" spans="1:14">
      <c r="A40" t="s">
        <v>316</v>
      </c>
      <c r="B40" s="841" t="str">
        <f>VLOOKUP(A40,EQUIPOS!A10:D154,3,FALSE)</f>
        <v>Retroexcavadora Tipo E-200 o  Equivalente</v>
      </c>
      <c r="C40" s="842"/>
      <c r="D40" s="842"/>
      <c r="E40" s="842"/>
      <c r="F40" s="842"/>
      <c r="G40" s="842"/>
      <c r="H40" s="843"/>
      <c r="I40" s="267"/>
      <c r="J40" s="268"/>
      <c r="K40" s="269">
        <f>VLOOKUP(A40,EQUIPOS!A10:D167,4,FALSE)</f>
        <v>156050.06058059534</v>
      </c>
      <c r="L40" s="270"/>
      <c r="M40" s="271">
        <v>30</v>
      </c>
      <c r="N40" s="272">
        <f t="shared" si="0"/>
        <v>5201.6686860198442</v>
      </c>
    </row>
    <row r="41" spans="1:14">
      <c r="A41" t="s">
        <v>358</v>
      </c>
      <c r="B41" s="841" t="str">
        <f>VLOOKUP(A41,EQUIPOS!A11:D155,3,FALSE)</f>
        <v xml:space="preserve">Terminadora de asfalto (Finisher), potencia en el volante 174 HP, R=20M3/H, velocidad de desplazamiento 114 m/min
</v>
      </c>
      <c r="C41" s="842"/>
      <c r="D41" s="842"/>
      <c r="E41" s="842"/>
      <c r="F41" s="842"/>
      <c r="G41" s="842"/>
      <c r="H41" s="843"/>
      <c r="I41" s="267"/>
      <c r="J41" s="268"/>
      <c r="K41" s="269">
        <f>VLOOKUP(A41,EQUIPOS!A11:D168,4,FALSE)</f>
        <v>216809.11194314706</v>
      </c>
      <c r="L41" s="270"/>
      <c r="M41" s="271">
        <v>10</v>
      </c>
      <c r="N41" s="272">
        <f t="shared" si="0"/>
        <v>21680.911194314707</v>
      </c>
    </row>
    <row r="42" spans="1:14">
      <c r="A42" t="s">
        <v>166</v>
      </c>
      <c r="B42" s="841" t="str">
        <f>VLOOKUP(A42,EQUIPOS!A12:D156,3,FALSE)</f>
        <v>Compactador de Rodillo POTENCIA: 99HP, PESO: 8 ton</v>
      </c>
      <c r="C42" s="842"/>
      <c r="D42" s="842"/>
      <c r="E42" s="842"/>
      <c r="F42" s="842"/>
      <c r="G42" s="842"/>
      <c r="H42" s="843"/>
      <c r="I42" s="267"/>
      <c r="J42" s="268"/>
      <c r="K42" s="269">
        <f>VLOOKUP(A42,EQUIPOS!A12:D169,4,FALSE)</f>
        <v>122802.74652099988</v>
      </c>
      <c r="L42" s="270"/>
      <c r="M42" s="271">
        <v>10</v>
      </c>
      <c r="N42" s="272">
        <f t="shared" si="0"/>
        <v>12280.274652099988</v>
      </c>
    </row>
    <row r="43" spans="1:14">
      <c r="A43" t="s">
        <v>373</v>
      </c>
      <c r="B43" s="841" t="str">
        <f>VLOOKUP(A43,EQUIPOS!A13:D157,3,FALSE)</f>
        <v>Volqueta 6 m3</v>
      </c>
      <c r="C43" s="842"/>
      <c r="D43" s="842"/>
      <c r="E43" s="842"/>
      <c r="F43" s="842"/>
      <c r="G43" s="842"/>
      <c r="H43" s="843"/>
      <c r="I43" s="267"/>
      <c r="J43" s="268"/>
      <c r="K43" s="269">
        <f>VLOOKUP(A43,EQUIPOS!A13:D170,4,FALSE)</f>
        <v>84290.096669841179</v>
      </c>
      <c r="L43" s="270"/>
      <c r="M43" s="271">
        <v>10</v>
      </c>
      <c r="N43" s="272">
        <f t="shared" si="0"/>
        <v>8429.0096669841187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1141.4201203310449</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147440.70205460733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22436.184884210717</v>
      </c>
      <c r="N53" s="272">
        <f>K53*M53</f>
        <v>31410.658837895004</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31410.658837895004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1242.4074635243128</v>
      </c>
      <c r="M63" s="833"/>
      <c r="N63" s="287">
        <f>K63*L63</f>
        <v>1739.3704489340378</v>
      </c>
    </row>
    <row r="64" spans="1:14">
      <c r="A64" t="s">
        <v>1293</v>
      </c>
      <c r="B64" s="46" t="str">
        <f>VLOOKUP(A64,TRANSPORTE!A6:D117,3,FALSE)</f>
        <v>Transporte de mezcla</v>
      </c>
      <c r="C64" s="47"/>
      <c r="D64" s="47"/>
      <c r="E64" s="47"/>
      <c r="F64" s="47"/>
      <c r="G64" s="47"/>
      <c r="H64" s="311" t="s">
        <v>1468</v>
      </c>
      <c r="I64" s="279">
        <v>1.25</v>
      </c>
      <c r="J64" s="286">
        <v>1</v>
      </c>
      <c r="K64" s="279">
        <f>I64*J64</f>
        <v>1.25</v>
      </c>
      <c r="L64" s="832">
        <f>VLOOKUP(A64,TRANSPORTE!A6:D117,4,FALSE)</f>
        <v>1242.4074635243128</v>
      </c>
      <c r="M64" s="833"/>
      <c r="N64" s="287">
        <f>K64*L64</f>
        <v>1553.0093294053909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3292.3797783394284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11414.201203310449</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193557.94187415222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38711.588374830448</v>
      </c>
      <c r="M87" s="863"/>
      <c r="N87" s="51"/>
    </row>
    <row r="88" spans="1:14">
      <c r="B88" s="89" t="s">
        <v>973</v>
      </c>
      <c r="C88" s="90"/>
      <c r="D88" s="90"/>
      <c r="E88" s="90"/>
      <c r="F88" s="90"/>
      <c r="G88" s="90"/>
      <c r="H88" s="90"/>
      <c r="I88" s="87"/>
      <c r="J88" s="88"/>
      <c r="K88" s="304">
        <v>0.05</v>
      </c>
      <c r="L88" s="862">
        <f>N82*K88</f>
        <v>9677.8970937076119</v>
      </c>
      <c r="M88" s="863"/>
      <c r="N88" s="51"/>
    </row>
    <row r="89" spans="1:14" ht="15.75" thickBot="1">
      <c r="B89" s="91" t="s">
        <v>974</v>
      </c>
      <c r="C89" s="92"/>
      <c r="D89" s="92"/>
      <c r="E89" s="92"/>
      <c r="F89" s="92"/>
      <c r="G89" s="92"/>
      <c r="H89" s="92"/>
      <c r="I89" s="93"/>
      <c r="J89" s="94"/>
      <c r="K89" s="305">
        <v>0.05</v>
      </c>
      <c r="L89" s="864">
        <f>N82*K89</f>
        <v>9677.8970937076119</v>
      </c>
      <c r="M89" s="865"/>
      <c r="N89" s="51"/>
    </row>
    <row r="90" spans="1:14" ht="15.75" thickBot="1">
      <c r="B90" s="828" t="s">
        <v>953</v>
      </c>
      <c r="C90" s="829"/>
      <c r="D90" s="829"/>
      <c r="E90" s="829"/>
      <c r="F90" s="829"/>
      <c r="G90" s="829"/>
      <c r="H90" s="829"/>
      <c r="I90" s="829"/>
      <c r="J90" s="829"/>
      <c r="K90" s="829"/>
      <c r="L90" s="829"/>
      <c r="M90" s="830"/>
      <c r="N90" s="52">
        <f>L87+L88+L89</f>
        <v>58067.382562245664</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251625.32443639787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117</v>
      </c>
      <c r="B36" s="841" t="str">
        <f>VLOOKUP(A36,EQUIPOS!A6:D154,3,FALSE)</f>
        <v xml:space="preserve">Barredora mecánica de cepillo de 3658 mm ; 6 m3 </v>
      </c>
      <c r="C36" s="842"/>
      <c r="D36" s="842"/>
      <c r="E36" s="842"/>
      <c r="F36" s="842"/>
      <c r="G36" s="842"/>
      <c r="H36" s="843"/>
      <c r="I36" s="267"/>
      <c r="J36" s="268"/>
      <c r="K36" s="269">
        <f>VLOOKUP(A36,EQUIPOS!A6:D163,4,FALSE)</f>
        <v>88827.325662761956</v>
      </c>
      <c r="L36" s="270"/>
      <c r="M36" s="271">
        <v>150</v>
      </c>
      <c r="N36" s="272">
        <f>K36/M36</f>
        <v>592.18217108507974</v>
      </c>
    </row>
    <row r="37" spans="1:14">
      <c r="A37" s="113" t="s">
        <v>148</v>
      </c>
      <c r="B37" s="841" t="str">
        <f>VLOOKUP(A37,EQUIPOS!A7:D154,3,FALSE)</f>
        <v>Cargador : Potencia en el volante 110 hp, Clasificación de RPM del motor 2300.</v>
      </c>
      <c r="C37" s="842"/>
      <c r="D37" s="842"/>
      <c r="E37" s="842"/>
      <c r="F37" s="842"/>
      <c r="G37" s="842"/>
      <c r="H37" s="843"/>
      <c r="I37" s="267"/>
      <c r="J37" s="268"/>
      <c r="K37" s="269">
        <f>VLOOKUP(A37,EQUIPOS!A7:D164,4,FALSE)</f>
        <v>175683.21719259038</v>
      </c>
      <c r="L37" s="270"/>
      <c r="M37" s="271">
        <v>150</v>
      </c>
      <c r="N37" s="272">
        <f>K37/M37</f>
        <v>1171.2214479506026</v>
      </c>
    </row>
    <row r="38" spans="1:14">
      <c r="A38" t="s">
        <v>236</v>
      </c>
      <c r="B38" s="841" t="str">
        <f>VLOOKUP(A38,EQUIPOS!A8:D154,3,FALSE)</f>
        <v>Fresadora de pavimento, potencia 255 HP, peso 19 Ton, PROFUNDIDAD DE CORTE 305 mm</v>
      </c>
      <c r="C38" s="842"/>
      <c r="D38" s="842"/>
      <c r="E38" s="842"/>
      <c r="F38" s="842"/>
      <c r="G38" s="842"/>
      <c r="H38" s="843"/>
      <c r="I38" s="267"/>
      <c r="J38" s="268"/>
      <c r="K38" s="269">
        <f>VLOOKUP(A38,EQUIPOS!A8:D165,4,FALSE)</f>
        <v>414799.89604802261</v>
      </c>
      <c r="L38" s="270"/>
      <c r="M38" s="271">
        <v>150</v>
      </c>
      <c r="N38" s="272">
        <f>K38/M38</f>
        <v>2765.3326403201509</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N75*M41</f>
        <v>1.8043666666666667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4530.5406260225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32">
        <f>VLOOKUP(A58,TRANSPORTE!A5:D117,4,FALSE)</f>
        <v>1242.4074635243128</v>
      </c>
      <c r="M58" s="833"/>
      <c r="N58" s="287">
        <f>K58*L58</f>
        <v>161.51297025816066</v>
      </c>
    </row>
    <row r="59" spans="1:14">
      <c r="B59" s="46"/>
      <c r="C59" s="47"/>
      <c r="D59" s="47"/>
      <c r="E59" s="47"/>
      <c r="F59" s="47"/>
      <c r="G59" s="47"/>
      <c r="H59" s="311"/>
      <c r="I59" s="279"/>
      <c r="J59" s="286"/>
      <c r="K59" s="279"/>
      <c r="L59" s="832"/>
      <c r="M59" s="833"/>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161.51297025816066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180.43666666666667</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4872.4902629473272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974.49805258946549</v>
      </c>
      <c r="M82" s="863"/>
      <c r="N82" s="51"/>
    </row>
    <row r="83" spans="1:14">
      <c r="B83" s="89" t="s">
        <v>973</v>
      </c>
      <c r="C83" s="90"/>
      <c r="D83" s="90"/>
      <c r="E83" s="90"/>
      <c r="F83" s="90"/>
      <c r="G83" s="90"/>
      <c r="H83" s="90"/>
      <c r="I83" s="87"/>
      <c r="J83" s="88"/>
      <c r="K83" s="304">
        <v>0.05</v>
      </c>
      <c r="L83" s="862">
        <f>N77*K83</f>
        <v>243.62451314736637</v>
      </c>
      <c r="M83" s="863"/>
      <c r="N83" s="51"/>
    </row>
    <row r="84" spans="1:14" ht="15.75" thickBot="1">
      <c r="B84" s="91" t="s">
        <v>974</v>
      </c>
      <c r="C84" s="92"/>
      <c r="D84" s="92"/>
      <c r="E84" s="92"/>
      <c r="F84" s="92"/>
      <c r="G84" s="92"/>
      <c r="H84" s="92"/>
      <c r="I84" s="93"/>
      <c r="J84" s="94"/>
      <c r="K84" s="305">
        <v>0.05</v>
      </c>
      <c r="L84" s="864">
        <f>N77*K84</f>
        <v>243.62451314736637</v>
      </c>
      <c r="M84" s="865"/>
      <c r="N84" s="51"/>
    </row>
    <row r="85" spans="1:14" ht="15.75" thickBot="1">
      <c r="B85" s="828" t="s">
        <v>953</v>
      </c>
      <c r="C85" s="829"/>
      <c r="D85" s="829"/>
      <c r="E85" s="829"/>
      <c r="F85" s="829"/>
      <c r="G85" s="829"/>
      <c r="H85" s="829"/>
      <c r="I85" s="829"/>
      <c r="J85" s="829"/>
      <c r="K85" s="829"/>
      <c r="L85" s="829"/>
      <c r="M85" s="830"/>
      <c r="N85" s="52">
        <f>L82+L83+L84</f>
        <v>1461.7470788841981</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6334.2373418315256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117</v>
      </c>
      <c r="B36" s="841" t="str">
        <f>VLOOKUP(A36,EQUIPOS!A6:D154,3,FALSE)</f>
        <v xml:space="preserve">Barredora mecánica de cepillo de 3658 mm ; 6 m3 </v>
      </c>
      <c r="C36" s="842"/>
      <c r="D36" s="842"/>
      <c r="E36" s="842"/>
      <c r="F36" s="842"/>
      <c r="G36" s="842"/>
      <c r="H36" s="843"/>
      <c r="I36" s="267"/>
      <c r="J36" s="268"/>
      <c r="K36" s="269">
        <f>VLOOKUP(A36,EQUIPOS!A6:D163,4,FALSE)</f>
        <v>88827.325662761956</v>
      </c>
      <c r="L36" s="270"/>
      <c r="M36" s="271">
        <v>300</v>
      </c>
      <c r="N36" s="272">
        <f>K36/M36</f>
        <v>296.09108554253987</v>
      </c>
    </row>
    <row r="37" spans="1:14">
      <c r="A37" s="113" t="s">
        <v>148</v>
      </c>
      <c r="B37" s="841" t="str">
        <f>VLOOKUP(A37,EQUIPOS!A7:D154,3,FALSE)</f>
        <v>Cargador : Potencia en el volante 110 hp, Clasificación de RPM del motor 2300.</v>
      </c>
      <c r="C37" s="842"/>
      <c r="D37" s="842"/>
      <c r="E37" s="842"/>
      <c r="F37" s="842"/>
      <c r="G37" s="842"/>
      <c r="H37" s="843"/>
      <c r="I37" s="267"/>
      <c r="J37" s="268"/>
      <c r="K37" s="269">
        <f>VLOOKUP(A37,EQUIPOS!A7:D164,4,FALSE)</f>
        <v>175683.21719259038</v>
      </c>
      <c r="L37" s="270"/>
      <c r="M37" s="271">
        <v>300</v>
      </c>
      <c r="N37" s="272">
        <f>K37/M37</f>
        <v>585.61072397530131</v>
      </c>
    </row>
    <row r="38" spans="1:14">
      <c r="A38" t="s">
        <v>236</v>
      </c>
      <c r="B38" s="841" t="str">
        <f>VLOOKUP(A38,EQUIPOS!A8:D154,3,FALSE)</f>
        <v>Fresadora de pavimento, potencia 255 HP, peso 19 Ton, PROFUNDIDAD DE CORTE 305 mm</v>
      </c>
      <c r="C38" s="842"/>
      <c r="D38" s="842"/>
      <c r="E38" s="842"/>
      <c r="F38" s="842"/>
      <c r="G38" s="842"/>
      <c r="H38" s="843"/>
      <c r="I38" s="267"/>
      <c r="J38" s="268"/>
      <c r="K38" s="269">
        <f>VLOOKUP(A38,EQUIPOS!A8:D165,4,FALSE)</f>
        <v>414799.89604802261</v>
      </c>
      <c r="L38" s="270"/>
      <c r="M38" s="271">
        <v>300</v>
      </c>
      <c r="N38" s="272">
        <f>K38/M38</f>
        <v>1382.6663201600754</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N75*M41</f>
        <v>0.90218333333333334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2265.27031301125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32">
        <f>VLOOKUP(A58,TRANSPORTE!A5:D117,4,FALSE)</f>
        <v>1242.4074635243128</v>
      </c>
      <c r="M58" s="833"/>
      <c r="N58" s="287">
        <f>K58*L58</f>
        <v>80.756485129080332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80.756485129080332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90.218333333333334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2436.2451314736636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487.24902629473274</v>
      </c>
      <c r="M82" s="863"/>
      <c r="N82" s="51"/>
    </row>
    <row r="83" spans="1:14">
      <c r="B83" s="89" t="s">
        <v>973</v>
      </c>
      <c r="C83" s="90"/>
      <c r="D83" s="90"/>
      <c r="E83" s="90"/>
      <c r="F83" s="90"/>
      <c r="G83" s="90"/>
      <c r="H83" s="90"/>
      <c r="I83" s="87"/>
      <c r="J83" s="88"/>
      <c r="K83" s="304">
        <v>0.05</v>
      </c>
      <c r="L83" s="862">
        <f>N77*K83</f>
        <v>121.81225657368319</v>
      </c>
      <c r="M83" s="863"/>
      <c r="N83" s="51"/>
    </row>
    <row r="84" spans="1:14" ht="15.75" thickBot="1">
      <c r="B84" s="91" t="s">
        <v>974</v>
      </c>
      <c r="C84" s="92"/>
      <c r="D84" s="92"/>
      <c r="E84" s="92"/>
      <c r="F84" s="92"/>
      <c r="G84" s="92"/>
      <c r="H84" s="92"/>
      <c r="I84" s="93"/>
      <c r="J84" s="94"/>
      <c r="K84" s="305">
        <v>0.05</v>
      </c>
      <c r="L84" s="864">
        <f>N77*K84</f>
        <v>121.81225657368319</v>
      </c>
      <c r="M84" s="865"/>
      <c r="N84" s="51"/>
    </row>
    <row r="85" spans="1:14" ht="15.75" thickBot="1">
      <c r="B85" s="828" t="s">
        <v>953</v>
      </c>
      <c r="C85" s="829"/>
      <c r="D85" s="829"/>
      <c r="E85" s="829"/>
      <c r="F85" s="829"/>
      <c r="G85" s="829"/>
      <c r="H85" s="829"/>
      <c r="I85" s="829"/>
      <c r="J85" s="829"/>
      <c r="K85" s="829"/>
      <c r="L85" s="829"/>
      <c r="M85" s="830"/>
      <c r="N85" s="52">
        <f>L82+L83+L84</f>
        <v>730.87353944209906</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3167.1186709157628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18</v>
      </c>
      <c r="N36" s="272">
        <f>K36/M36</f>
        <v>4149.4032469049171</v>
      </c>
    </row>
    <row r="37" spans="1:14">
      <c r="A37" s="113" t="s">
        <v>154</v>
      </c>
      <c r="B37" s="841" t="str">
        <f>VLOOKUP(A37,EQUIPOS!A7:D154,3,FALSE)</f>
        <v>Carrotanque Irrigador de asfalto, 1000 GALONES DE CAPACIDAD</v>
      </c>
      <c r="C37" s="842"/>
      <c r="D37" s="842"/>
      <c r="E37" s="842"/>
      <c r="F37" s="842"/>
      <c r="G37" s="842"/>
      <c r="H37" s="843"/>
      <c r="I37" s="267"/>
      <c r="J37" s="268"/>
      <c r="K37" s="269">
        <f>VLOOKUP(A37,EQUIPOS!A7:D164,4,FALSE)</f>
        <v>99950.057881264991</v>
      </c>
      <c r="L37" s="270"/>
      <c r="M37" s="271">
        <v>18</v>
      </c>
      <c r="N37" s="272">
        <f>K37/M37</f>
        <v>5552.7809934036104</v>
      </c>
    </row>
    <row r="38" spans="1:14">
      <c r="A38" t="s">
        <v>269</v>
      </c>
      <c r="B38" s="841" t="str">
        <f>VLOOKUP(A38,EQUIPOS!A8:D154,3,FALSE)</f>
        <v>Motoniveladora  potencia 215 HP, ancho de cuchilla 4,27 m, peso 18 ton.</v>
      </c>
      <c r="C38" s="842"/>
      <c r="D38" s="842"/>
      <c r="E38" s="842"/>
      <c r="F38" s="842"/>
      <c r="G38" s="842"/>
      <c r="H38" s="843"/>
      <c r="I38" s="267"/>
      <c r="J38" s="268"/>
      <c r="K38" s="269">
        <f>VLOOKUP(A38,EQUIPOS!A8:D165,4,FALSE)</f>
        <v>205229.17261240419</v>
      </c>
      <c r="L38" s="270"/>
      <c r="M38" s="271">
        <v>18</v>
      </c>
      <c r="N38" s="272">
        <f>K38/M38</f>
        <v>11401.620700689122</v>
      </c>
    </row>
    <row r="39" spans="1:14">
      <c r="A39" t="s">
        <v>299</v>
      </c>
      <c r="B39" s="841" t="str">
        <f>VLOOKUP(A39,EQUIPOS!A9:D154,3,FALSE)</f>
        <v xml:space="preserve">Recicladora, potencia 430HP </v>
      </c>
      <c r="C39" s="842"/>
      <c r="D39" s="842"/>
      <c r="E39" s="842"/>
      <c r="F39" s="842"/>
      <c r="G39" s="842"/>
      <c r="H39" s="843"/>
      <c r="I39" s="844"/>
      <c r="J39" s="825"/>
      <c r="K39" s="269">
        <f>VLOOKUP(A39,EQUIPOS!A9:D166,4,FALSE)</f>
        <v>616581.82755666366</v>
      </c>
      <c r="L39" s="845">
        <v>18</v>
      </c>
      <c r="M39" s="846"/>
      <c r="N39" s="272">
        <f>K39/L39</f>
        <v>34254.545975370202</v>
      </c>
    </row>
    <row r="40" spans="1:14">
      <c r="A40" t="s">
        <v>365</v>
      </c>
      <c r="B40" s="841" t="str">
        <f>VLOOKUP(A40,EQUIPOS!A10:D154,3,FALSE)</f>
        <v xml:space="preserve">Vibrocompatador, potencia 153 HP, peso 10 Ton. </v>
      </c>
      <c r="C40" s="842"/>
      <c r="D40" s="842"/>
      <c r="E40" s="842"/>
      <c r="F40" s="842"/>
      <c r="G40" s="842"/>
      <c r="H40" s="843"/>
      <c r="I40" s="36"/>
      <c r="J40" s="37"/>
      <c r="K40" s="269">
        <f>VLOOKUP(A40,EQUIPOS!A10:D167,4,FALSE)</f>
        <v>133777.42098636844</v>
      </c>
      <c r="L40" s="276"/>
      <c r="M40" s="277">
        <v>18</v>
      </c>
      <c r="N40" s="272">
        <f>K40/M40</f>
        <v>7432.0789436871355</v>
      </c>
    </row>
    <row r="41" spans="1:14">
      <c r="B41" s="848" t="s">
        <v>952</v>
      </c>
      <c r="C41" s="849"/>
      <c r="D41" s="849"/>
      <c r="E41" s="38"/>
      <c r="F41" s="39"/>
      <c r="G41" s="39"/>
      <c r="H41" s="40"/>
      <c r="I41" s="36"/>
      <c r="J41" s="37"/>
      <c r="K41" s="279"/>
      <c r="L41" s="276"/>
      <c r="M41" s="401">
        <v>0.01</v>
      </c>
      <c r="N41" s="344">
        <f>N75*M41</f>
        <v>29.963350251000556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62820.393210305992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56539.959618712273</v>
      </c>
      <c r="N48" s="272">
        <f>K48*M48</f>
        <v>1978.8985866549297</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77461.90787282167</v>
      </c>
      <c r="N49" s="272">
        <f>K49*M49</f>
        <v>19365.476968205418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21344.375554860348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32">
        <f>VLOOKUP(A58,TRANSPORTE!A5:D117,4,FALSE)</f>
        <v>1242.4074635243128</v>
      </c>
      <c r="M58" s="833"/>
      <c r="N58" s="287">
        <f>K58*L58</f>
        <v>354.08612710442918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354.08612710442918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2996.3350251000556</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87515.189917370823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17503.037983474165</v>
      </c>
      <c r="M82" s="863"/>
      <c r="N82" s="51"/>
    </row>
    <row r="83" spans="1:14">
      <c r="B83" s="89" t="s">
        <v>973</v>
      </c>
      <c r="C83" s="90"/>
      <c r="D83" s="90"/>
      <c r="E83" s="90"/>
      <c r="F83" s="90"/>
      <c r="G83" s="90"/>
      <c r="H83" s="90"/>
      <c r="I83" s="87"/>
      <c r="J83" s="88"/>
      <c r="K83" s="304">
        <v>0.05</v>
      </c>
      <c r="L83" s="862">
        <f>N77*K83</f>
        <v>4375.7594958685413</v>
      </c>
      <c r="M83" s="863"/>
      <c r="N83" s="51"/>
    </row>
    <row r="84" spans="1:14" ht="15.75" thickBot="1">
      <c r="B84" s="91" t="s">
        <v>974</v>
      </c>
      <c r="C84" s="92"/>
      <c r="D84" s="92"/>
      <c r="E84" s="92"/>
      <c r="F84" s="92"/>
      <c r="G84" s="92"/>
      <c r="H84" s="92"/>
      <c r="I84" s="93"/>
      <c r="J84" s="94"/>
      <c r="K84" s="305">
        <v>0.05</v>
      </c>
      <c r="L84" s="864">
        <f>N77*K84</f>
        <v>4375.7594958685413</v>
      </c>
      <c r="M84" s="865"/>
      <c r="N84" s="51"/>
    </row>
    <row r="85" spans="1:14" ht="15.75" thickBot="1">
      <c r="B85" s="828" t="s">
        <v>953</v>
      </c>
      <c r="C85" s="829"/>
      <c r="D85" s="829"/>
      <c r="E85" s="829"/>
      <c r="F85" s="829"/>
      <c r="G85" s="829"/>
      <c r="H85" s="829"/>
      <c r="I85" s="829"/>
      <c r="J85" s="829"/>
      <c r="K85" s="829"/>
      <c r="L85" s="829"/>
      <c r="M85" s="830"/>
      <c r="N85" s="52">
        <f>L82+L83+L84</f>
        <v>26254.556975211246</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113769.74689258207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12</v>
      </c>
      <c r="N36" s="272">
        <f>K36/M36</f>
        <v>6224.1048703573761</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99950.057881264991</v>
      </c>
      <c r="L37" s="270"/>
      <c r="M37" s="271">
        <v>12</v>
      </c>
      <c r="N37" s="272">
        <f>K37/M37</f>
        <v>8329.1714901054165</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205229.17261240419</v>
      </c>
      <c r="L38" s="270"/>
      <c r="M38" s="271">
        <v>12</v>
      </c>
      <c r="N38" s="272">
        <f>K38/M38</f>
        <v>17102.431051033684</v>
      </c>
    </row>
    <row r="39" spans="1:14">
      <c r="A39" s="113" t="s">
        <v>299</v>
      </c>
      <c r="B39" s="841" t="str">
        <f>VLOOKUP(A39,EQUIPOS!A7:D154,3,FALSE)</f>
        <v xml:space="preserve">Recicladora, potencia 430HP </v>
      </c>
      <c r="C39" s="842"/>
      <c r="D39" s="842"/>
      <c r="E39" s="842"/>
      <c r="F39" s="842"/>
      <c r="G39" s="842"/>
      <c r="H39" s="843"/>
      <c r="I39" s="267"/>
      <c r="J39" s="268"/>
      <c r="K39" s="269">
        <f>VLOOKUP(A39,EQUIPOS!A7:D164,4,FALSE)</f>
        <v>616581.82755666366</v>
      </c>
      <c r="L39" s="270"/>
      <c r="M39" s="271">
        <v>12</v>
      </c>
      <c r="N39" s="272">
        <f>K39/M39</f>
        <v>51381.818963055302</v>
      </c>
    </row>
    <row r="40" spans="1:14">
      <c r="A40" t="s">
        <v>365</v>
      </c>
      <c r="B40" s="841" t="str">
        <f>VLOOKUP(A40,EQUIPOS!A8:D154,3,FALSE)</f>
        <v xml:space="preserve">Vibrocompatador, potencia 153 HP, peso 10 Ton. </v>
      </c>
      <c r="C40" s="842"/>
      <c r="D40" s="842"/>
      <c r="E40" s="842"/>
      <c r="F40" s="842"/>
      <c r="G40" s="842"/>
      <c r="H40" s="843"/>
      <c r="I40" s="267"/>
      <c r="J40" s="268"/>
      <c r="K40" s="269">
        <f>VLOOKUP(A40,EQUIPOS!A8:D165,4,FALSE)</f>
        <v>133777.42098636844</v>
      </c>
      <c r="L40" s="270"/>
      <c r="M40" s="271">
        <v>12</v>
      </c>
      <c r="N40" s="272">
        <f>K40/M40</f>
        <v>11148.118415530704</v>
      </c>
    </row>
    <row r="41" spans="1:14">
      <c r="B41" s="841"/>
      <c r="C41" s="842"/>
      <c r="D41" s="842"/>
      <c r="E41" s="842"/>
      <c r="F41" s="842"/>
      <c r="G41" s="842"/>
      <c r="H41" s="843"/>
      <c r="I41" s="844"/>
      <c r="J41" s="825"/>
      <c r="K41" s="269"/>
      <c r="L41" s="845"/>
      <c r="M41" s="846"/>
      <c r="N41" s="272"/>
    </row>
    <row r="42" spans="1:14">
      <c r="B42" s="841"/>
      <c r="C42" s="842"/>
      <c r="D42" s="842"/>
      <c r="E42" s="847"/>
      <c r="F42" s="842"/>
      <c r="G42" s="842"/>
      <c r="H42" s="843"/>
      <c r="I42" s="36"/>
      <c r="J42" s="37"/>
      <c r="K42" s="274"/>
      <c r="L42" s="276"/>
      <c r="M42" s="277"/>
      <c r="N42" s="278"/>
    </row>
    <row r="43" spans="1:14">
      <c r="B43" s="848" t="s">
        <v>952</v>
      </c>
      <c r="C43" s="961"/>
      <c r="D43" s="961"/>
      <c r="E43" s="38"/>
      <c r="F43" s="39"/>
      <c r="G43" s="39"/>
      <c r="H43" s="40"/>
      <c r="I43" s="36"/>
      <c r="J43" s="37"/>
      <c r="K43" s="279"/>
      <c r="L43" s="276"/>
      <c r="M43" s="401">
        <v>0.1</v>
      </c>
      <c r="N43" s="344">
        <f>N77*M43</f>
        <v>449.45025376500837</v>
      </c>
    </row>
    <row r="44" spans="1:14" ht="15.75" thickBot="1">
      <c r="B44" s="841"/>
      <c r="C44" s="842"/>
      <c r="D44" s="842"/>
      <c r="E44" s="842"/>
      <c r="F44" s="842"/>
      <c r="G44" s="842"/>
      <c r="H44" s="843"/>
      <c r="I44" s="850"/>
      <c r="J44" s="851"/>
      <c r="K44" s="41"/>
      <c r="L44" s="852"/>
      <c r="M44" s="853"/>
      <c r="N44" s="105"/>
    </row>
    <row r="45" spans="1:14" ht="15.75" thickBot="1">
      <c r="B45" s="828" t="s">
        <v>953</v>
      </c>
      <c r="C45" s="829"/>
      <c r="D45" s="829"/>
      <c r="E45" s="829"/>
      <c r="F45" s="829"/>
      <c r="G45" s="829"/>
      <c r="H45" s="829"/>
      <c r="I45" s="829"/>
      <c r="J45" s="829"/>
      <c r="K45" s="829"/>
      <c r="L45" s="829"/>
      <c r="M45" s="830"/>
      <c r="N45" s="394">
        <f>SUM(N36:N44)</f>
        <v>94635.095043847497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9" t="s">
        <v>944</v>
      </c>
      <c r="C49" s="820"/>
      <c r="D49" s="820"/>
      <c r="E49" s="820"/>
      <c r="F49" s="820"/>
      <c r="G49" s="820"/>
      <c r="H49" s="820"/>
      <c r="I49" s="821"/>
      <c r="J49" s="315" t="s">
        <v>945</v>
      </c>
      <c r="K49" s="85" t="s">
        <v>946</v>
      </c>
      <c r="L49" s="822" t="s">
        <v>955</v>
      </c>
      <c r="M49" s="821"/>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54.834069928666089</v>
      </c>
      <c r="N50" s="272">
        <f>K50*M50</f>
        <v>4112.5552446499569</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1953.2641026046203</v>
      </c>
      <c r="N51" s="272">
        <f>K51*M51</f>
        <v>2539.2433333860067</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3"/>
      <c r="C54" s="824"/>
      <c r="D54" s="824"/>
      <c r="E54" s="824"/>
      <c r="F54" s="824"/>
      <c r="G54" s="824"/>
      <c r="H54" s="824"/>
      <c r="I54" s="825"/>
      <c r="J54" s="42"/>
      <c r="K54" s="44"/>
      <c r="L54" s="826"/>
      <c r="M54" s="827"/>
      <c r="N54" s="45"/>
    </row>
    <row r="55" spans="1:14" ht="15.75" thickBot="1">
      <c r="B55" s="828" t="s">
        <v>953</v>
      </c>
      <c r="C55" s="829"/>
      <c r="D55" s="829"/>
      <c r="E55" s="829"/>
      <c r="F55" s="829"/>
      <c r="G55" s="829"/>
      <c r="H55" s="829"/>
      <c r="I55" s="829"/>
      <c r="J55" s="829"/>
      <c r="K55" s="829"/>
      <c r="L55" s="829"/>
      <c r="M55" s="830"/>
      <c r="N55" s="394">
        <f>SUM(N50:N54)</f>
        <v>6651.7985780359631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4494.5025376500835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N45+N55+N66+N77</f>
        <v>105781.39615953354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21156.279231906708</v>
      </c>
      <c r="M84" s="863"/>
      <c r="N84" s="51"/>
    </row>
    <row r="85" spans="1:14">
      <c r="B85" s="89" t="s">
        <v>973</v>
      </c>
      <c r="C85" s="90"/>
      <c r="D85" s="90"/>
      <c r="E85" s="90"/>
      <c r="F85" s="90"/>
      <c r="G85" s="90"/>
      <c r="H85" s="90"/>
      <c r="I85" s="87"/>
      <c r="J85" s="88"/>
      <c r="K85" s="304">
        <v>0.05</v>
      </c>
      <c r="L85" s="862">
        <f>N79*K85</f>
        <v>5289.0698079766771</v>
      </c>
      <c r="M85" s="863"/>
      <c r="N85" s="51"/>
    </row>
    <row r="86" spans="1:14" ht="15.75" thickBot="1">
      <c r="B86" s="91" t="s">
        <v>974</v>
      </c>
      <c r="C86" s="92"/>
      <c r="D86" s="92"/>
      <c r="E86" s="92"/>
      <c r="F86" s="92"/>
      <c r="G86" s="92"/>
      <c r="H86" s="92"/>
      <c r="I86" s="93"/>
      <c r="J86" s="94"/>
      <c r="K86" s="305">
        <v>0.05</v>
      </c>
      <c r="L86" s="864">
        <f>N79*K86</f>
        <v>5289.0698079766771</v>
      </c>
      <c r="M86" s="865"/>
      <c r="N86" s="51"/>
    </row>
    <row r="87" spans="1:14" ht="15.75" thickBot="1">
      <c r="B87" s="828" t="s">
        <v>953</v>
      </c>
      <c r="C87" s="829"/>
      <c r="D87" s="829"/>
      <c r="E87" s="829"/>
      <c r="F87" s="829"/>
      <c r="G87" s="829"/>
      <c r="H87" s="829"/>
      <c r="I87" s="829"/>
      <c r="J87" s="829"/>
      <c r="K87" s="829"/>
      <c r="L87" s="829"/>
      <c r="M87" s="830"/>
      <c r="N87" s="52">
        <f>L84+L85+L86</f>
        <v>31734.418847860063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137515.8150073936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6" t="s">
        <v>2218</v>
      </c>
      <c r="C106" s="867"/>
      <c r="D106" s="867"/>
      <c r="E106" s="867"/>
      <c r="F106" s="867"/>
      <c r="G106" s="867"/>
      <c r="H106" s="867"/>
      <c r="I106" s="867"/>
      <c r="J106" s="867"/>
      <c r="K106" s="867"/>
      <c r="L106" s="867"/>
      <c r="M106" s="867"/>
      <c r="N106" s="868"/>
    </row>
    <row r="107" spans="2:14" ht="15" customHeight="1">
      <c r="B107" s="866"/>
      <c r="C107" s="867"/>
      <c r="D107" s="867"/>
      <c r="E107" s="867"/>
      <c r="F107" s="867"/>
      <c r="G107" s="867"/>
      <c r="H107" s="867"/>
      <c r="I107" s="867"/>
      <c r="J107" s="867"/>
      <c r="K107" s="867"/>
      <c r="L107" s="867"/>
      <c r="M107" s="867"/>
      <c r="N107" s="868"/>
    </row>
    <row r="108" spans="2:14" ht="30" customHeight="1">
      <c r="B108" s="869" t="s">
        <v>2219</v>
      </c>
      <c r="C108" s="870"/>
      <c r="D108" s="870"/>
      <c r="E108" s="870"/>
      <c r="F108" s="870"/>
      <c r="G108" s="870"/>
      <c r="H108" s="870"/>
      <c r="I108" s="870"/>
      <c r="J108" s="870"/>
      <c r="K108" s="870"/>
      <c r="L108" s="870"/>
      <c r="M108" s="870"/>
      <c r="N108" s="871"/>
    </row>
    <row r="109" spans="2:14">
      <c r="B109" s="869"/>
      <c r="C109" s="870"/>
      <c r="D109" s="870"/>
      <c r="E109" s="870"/>
      <c r="F109" s="870"/>
      <c r="G109" s="870"/>
      <c r="H109" s="870"/>
      <c r="I109" s="870"/>
      <c r="J109" s="870"/>
      <c r="K109" s="870"/>
      <c r="L109" s="870"/>
      <c r="M109" s="870"/>
      <c r="N109" s="87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5"/>
      <c r="K119" s="805"/>
      <c r="L119" s="805"/>
      <c r="M119" s="805"/>
      <c r="N119" s="806"/>
    </row>
    <row r="120" spans="2:14" ht="15.75" thickBot="1">
      <c r="B120" s="261" t="s">
        <v>2221</v>
      </c>
      <c r="C120" s="393"/>
      <c r="D120" s="393"/>
      <c r="E120" s="57"/>
      <c r="F120" s="57"/>
      <c r="G120" s="57"/>
      <c r="H120" s="57"/>
      <c r="I120" s="57"/>
      <c r="J120" s="807"/>
      <c r="K120" s="807"/>
      <c r="L120" s="807"/>
      <c r="M120" s="807"/>
      <c r="N120"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18</v>
      </c>
      <c r="N36" s="272">
        <f>K36/M36</f>
        <v>4149.4032469049171</v>
      </c>
    </row>
    <row r="37" spans="1:14">
      <c r="A37" s="113" t="s">
        <v>154</v>
      </c>
      <c r="B37" s="841" t="str">
        <f>VLOOKUP(A37,EQUIPOS!A7:D154,3,FALSE)</f>
        <v>Carrotanque Irrigador de asfalto, 1000 GALONES DE CAPACIDAD</v>
      </c>
      <c r="C37" s="842"/>
      <c r="D37" s="842"/>
      <c r="E37" s="842"/>
      <c r="F37" s="842"/>
      <c r="G37" s="842"/>
      <c r="H37" s="843"/>
      <c r="I37" s="267"/>
      <c r="J37" s="268"/>
      <c r="K37" s="269">
        <f>VLOOKUP(A37,EQUIPOS!A7:D164,4,FALSE)</f>
        <v>99950.057881264991</v>
      </c>
      <c r="L37" s="270"/>
      <c r="M37" s="271">
        <v>18</v>
      </c>
      <c r="N37" s="272">
        <f>K37/M37</f>
        <v>5552.7809934036104</v>
      </c>
    </row>
    <row r="38" spans="1:14">
      <c r="A38" t="s">
        <v>269</v>
      </c>
      <c r="B38" s="841" t="str">
        <f>VLOOKUP(A38,EQUIPOS!A8:D154,3,FALSE)</f>
        <v>Motoniveladora  potencia 215 HP, ancho de cuchilla 4,27 m, peso 18 ton.</v>
      </c>
      <c r="C38" s="842"/>
      <c r="D38" s="842"/>
      <c r="E38" s="842"/>
      <c r="F38" s="842"/>
      <c r="G38" s="842"/>
      <c r="H38" s="843"/>
      <c r="I38" s="267"/>
      <c r="J38" s="268"/>
      <c r="K38" s="269">
        <f>VLOOKUP(A38,EQUIPOS!A8:D165,4,FALSE)</f>
        <v>205229.17261240419</v>
      </c>
      <c r="L38" s="270"/>
      <c r="M38" s="271">
        <v>18</v>
      </c>
      <c r="N38" s="272">
        <f>K38/M38</f>
        <v>11401.620700689122</v>
      </c>
    </row>
    <row r="39" spans="1:14">
      <c r="A39" t="s">
        <v>299</v>
      </c>
      <c r="B39" s="841" t="str">
        <f>VLOOKUP(A39,EQUIPOS!A9:D154,3,FALSE)</f>
        <v xml:space="preserve">Recicladora, potencia 430HP </v>
      </c>
      <c r="C39" s="842"/>
      <c r="D39" s="842"/>
      <c r="E39" s="842"/>
      <c r="F39" s="842"/>
      <c r="G39" s="842"/>
      <c r="H39" s="843"/>
      <c r="I39" s="844"/>
      <c r="J39" s="825"/>
      <c r="K39" s="269">
        <f>VLOOKUP(A39,EQUIPOS!A9:D166,4,FALSE)</f>
        <v>616581.82755666366</v>
      </c>
      <c r="L39" s="845">
        <v>18</v>
      </c>
      <c r="M39" s="846"/>
      <c r="N39" s="272">
        <f>K39/L39</f>
        <v>34254.545975370202</v>
      </c>
    </row>
    <row r="40" spans="1:14">
      <c r="A40" t="s">
        <v>365</v>
      </c>
      <c r="B40" s="841" t="str">
        <f>VLOOKUP(A40,EQUIPOS!A10:D154,3,FALSE)</f>
        <v xml:space="preserve">Vibrocompatador, potencia 153 HP, peso 10 Ton. </v>
      </c>
      <c r="C40" s="842"/>
      <c r="D40" s="842"/>
      <c r="E40" s="842"/>
      <c r="F40" s="842"/>
      <c r="G40" s="842"/>
      <c r="H40" s="843"/>
      <c r="I40" s="36"/>
      <c r="J40" s="37"/>
      <c r="K40" s="269">
        <f>VLOOKUP(A40,EQUIPOS!A10:D167,4,FALSE)</f>
        <v>133777.42098636844</v>
      </c>
      <c r="L40" s="276"/>
      <c r="M40" s="277">
        <v>18</v>
      </c>
      <c r="N40" s="272">
        <f>K40/M40</f>
        <v>7432.0789436871355</v>
      </c>
    </row>
    <row r="41" spans="1:14">
      <c r="B41" s="320"/>
      <c r="C41" s="321"/>
      <c r="D41" s="321"/>
      <c r="E41" s="321"/>
      <c r="F41" s="323"/>
      <c r="G41" s="323"/>
      <c r="H41" s="125"/>
      <c r="I41" s="36"/>
      <c r="J41" s="37"/>
      <c r="K41" s="274"/>
      <c r="L41" s="276"/>
      <c r="M41" s="277"/>
      <c r="N41" s="272"/>
    </row>
    <row r="42" spans="1:14">
      <c r="B42" s="848" t="s">
        <v>952</v>
      </c>
      <c r="C42" s="849"/>
      <c r="D42" s="849"/>
      <c r="E42" s="38"/>
      <c r="F42" s="39"/>
      <c r="G42" s="39"/>
      <c r="H42" s="40"/>
      <c r="I42" s="36"/>
      <c r="J42" s="37"/>
      <c r="K42" s="279"/>
      <c r="L42" s="276"/>
      <c r="M42" s="401">
        <v>0.01</v>
      </c>
      <c r="N42" s="344">
        <f>N76*M42</f>
        <v>29.963350251000556</v>
      </c>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f>SUM(N36:N43)</f>
        <v>62820.393210305992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450612.01269428211</v>
      </c>
      <c r="N49" s="272">
        <f>K49*M49</f>
        <v>68943.637942225163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68943.637942225163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2">
        <f>VLOOKUP(A59,TRANSPORTE!A5:D117,4,FALSE)</f>
        <v>1242.4074635243128</v>
      </c>
      <c r="M59" s="833"/>
      <c r="N59" s="287">
        <f>K59*L59</f>
        <v>190.08834191921986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190.08834191921986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2996.3350251000556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N44+N54+N65+N76</f>
        <v>134950.45451955043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26990.090903910088</v>
      </c>
      <c r="M83" s="863"/>
      <c r="N83" s="51"/>
    </row>
    <row r="84" spans="1:14">
      <c r="B84" s="89" t="s">
        <v>973</v>
      </c>
      <c r="C84" s="90"/>
      <c r="D84" s="90"/>
      <c r="E84" s="90"/>
      <c r="F84" s="90"/>
      <c r="G84" s="90"/>
      <c r="H84" s="90"/>
      <c r="I84" s="87"/>
      <c r="J84" s="88"/>
      <c r="K84" s="304">
        <v>0.05</v>
      </c>
      <c r="L84" s="862">
        <f>N78*K84</f>
        <v>6747.522725977522</v>
      </c>
      <c r="M84" s="863"/>
      <c r="N84" s="51"/>
    </row>
    <row r="85" spans="1:14" ht="15.75" thickBot="1">
      <c r="B85" s="91" t="s">
        <v>974</v>
      </c>
      <c r="C85" s="92"/>
      <c r="D85" s="92"/>
      <c r="E85" s="92"/>
      <c r="F85" s="92"/>
      <c r="G85" s="92"/>
      <c r="H85" s="92"/>
      <c r="I85" s="93"/>
      <c r="J85" s="94"/>
      <c r="K85" s="305">
        <v>0.05</v>
      </c>
      <c r="L85" s="864">
        <f>N78*K85</f>
        <v>6747.522725977522</v>
      </c>
      <c r="M85" s="865"/>
      <c r="N85" s="51"/>
    </row>
    <row r="86" spans="1:14" ht="15.75" thickBot="1">
      <c r="B86" s="828" t="s">
        <v>953</v>
      </c>
      <c r="C86" s="829"/>
      <c r="D86" s="829"/>
      <c r="E86" s="829"/>
      <c r="F86" s="829"/>
      <c r="G86" s="829"/>
      <c r="H86" s="829"/>
      <c r="I86" s="829"/>
      <c r="J86" s="829"/>
      <c r="K86" s="829"/>
      <c r="L86" s="829"/>
      <c r="M86" s="830"/>
      <c r="N86" s="52">
        <f>L83+L84+L85</f>
        <v>40485.136355865128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175435.59087541557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18</v>
      </c>
      <c r="N36" s="272">
        <f>K36/M36</f>
        <v>4149.4032469049171</v>
      </c>
    </row>
    <row r="37" spans="1:14">
      <c r="A37" s="113" t="s">
        <v>154</v>
      </c>
      <c r="B37" s="841" t="str">
        <f>VLOOKUP(A37,EQUIPOS!A7:D154,3,FALSE)</f>
        <v>Carrotanque Irrigador de asfalto, 1000 GALONES DE CAPACIDAD</v>
      </c>
      <c r="C37" s="842"/>
      <c r="D37" s="842"/>
      <c r="E37" s="842"/>
      <c r="F37" s="842"/>
      <c r="G37" s="842"/>
      <c r="H37" s="843"/>
      <c r="I37" s="267"/>
      <c r="J37" s="268"/>
      <c r="K37" s="269">
        <f>VLOOKUP(A37,EQUIPOS!A7:D164,4,FALSE)</f>
        <v>99950.057881264991</v>
      </c>
      <c r="L37" s="270"/>
      <c r="M37" s="271">
        <v>18</v>
      </c>
      <c r="N37" s="272">
        <f>K37/M37</f>
        <v>5552.7809934036104</v>
      </c>
    </row>
    <row r="38" spans="1:14">
      <c r="A38" t="s">
        <v>269</v>
      </c>
      <c r="B38" s="841" t="str">
        <f>VLOOKUP(A38,EQUIPOS!A8:D154,3,FALSE)</f>
        <v>Motoniveladora  potencia 215 HP, ancho de cuchilla 4,27 m, peso 18 ton.</v>
      </c>
      <c r="C38" s="842"/>
      <c r="D38" s="842"/>
      <c r="E38" s="842"/>
      <c r="F38" s="842"/>
      <c r="G38" s="842"/>
      <c r="H38" s="843"/>
      <c r="I38" s="267"/>
      <c r="J38" s="268"/>
      <c r="K38" s="269">
        <f>VLOOKUP(A38,EQUIPOS!A8:D165,4,FALSE)</f>
        <v>205229.17261240419</v>
      </c>
      <c r="L38" s="270"/>
      <c r="M38" s="271">
        <v>18</v>
      </c>
      <c r="N38" s="272">
        <f>K38/M38</f>
        <v>11401.620700689122</v>
      </c>
    </row>
    <row r="39" spans="1:14">
      <c r="A39" t="s">
        <v>299</v>
      </c>
      <c r="B39" s="841" t="str">
        <f>VLOOKUP(A39,EQUIPOS!A9:D154,3,FALSE)</f>
        <v xml:space="preserve">Recicladora, potencia 430HP </v>
      </c>
      <c r="C39" s="842"/>
      <c r="D39" s="842"/>
      <c r="E39" s="842"/>
      <c r="F39" s="842"/>
      <c r="G39" s="842"/>
      <c r="H39" s="843"/>
      <c r="I39" s="844"/>
      <c r="J39" s="825"/>
      <c r="K39" s="269">
        <f>VLOOKUP(A39,EQUIPOS!A9:D166,4,FALSE)</f>
        <v>616581.82755666366</v>
      </c>
      <c r="L39" s="845">
        <v>18</v>
      </c>
      <c r="M39" s="846"/>
      <c r="N39" s="272">
        <f>K39/L39</f>
        <v>34254.545975370202</v>
      </c>
    </row>
    <row r="40" spans="1:14">
      <c r="A40" t="s">
        <v>365</v>
      </c>
      <c r="B40" s="841" t="str">
        <f>VLOOKUP(A40,EQUIPOS!A10:D154,3,FALSE)</f>
        <v xml:space="preserve">Vibrocompatador, potencia 153 HP, peso 10 Ton. </v>
      </c>
      <c r="C40" s="842"/>
      <c r="D40" s="842"/>
      <c r="E40" s="842"/>
      <c r="F40" s="842"/>
      <c r="G40" s="842"/>
      <c r="H40" s="843"/>
      <c r="I40" s="36"/>
      <c r="J40" s="37"/>
      <c r="K40" s="269">
        <f>VLOOKUP(A40,EQUIPOS!A10:D167,4,FALSE)</f>
        <v>133777.42098636844</v>
      </c>
      <c r="L40" s="276"/>
      <c r="M40" s="277">
        <v>18</v>
      </c>
      <c r="N40" s="272">
        <f>K40/M40</f>
        <v>7432.0789436871355</v>
      </c>
    </row>
    <row r="41" spans="1:14">
      <c r="B41" s="320"/>
      <c r="C41" s="321"/>
      <c r="D41" s="321"/>
      <c r="E41" s="321"/>
      <c r="F41" s="323"/>
      <c r="G41" s="323"/>
      <c r="H41" s="125"/>
      <c r="I41" s="36"/>
      <c r="J41" s="37"/>
      <c r="K41" s="274"/>
      <c r="L41" s="276"/>
      <c r="M41" s="277"/>
      <c r="N41" s="278"/>
    </row>
    <row r="42" spans="1:14">
      <c r="B42" s="848" t="s">
        <v>952</v>
      </c>
      <c r="C42" s="849"/>
      <c r="D42" s="849"/>
      <c r="E42" s="38"/>
      <c r="F42" s="39"/>
      <c r="G42" s="39"/>
      <c r="H42" s="40"/>
      <c r="I42" s="36"/>
      <c r="J42" s="37"/>
      <c r="K42" s="279"/>
      <c r="L42" s="276"/>
      <c r="M42" s="401">
        <v>0.01</v>
      </c>
      <c r="N42" s="344">
        <f>N76*M42</f>
        <v>29.963350251000556</v>
      </c>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f>SUM(N36:N43)</f>
        <v>62820.393210305992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439374.40003310831</v>
      </c>
      <c r="N49" s="272">
        <f>K49*M49</f>
        <v>67224.283205065571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67224.283205065571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2">
        <f>VLOOKUP(A59,TRANSPORTE!A5:D117,4,FALSE)</f>
        <v>1242.4074635243128</v>
      </c>
      <c r="M59" s="833"/>
      <c r="N59" s="287">
        <f>K59*L59</f>
        <v>190.08834191921986</v>
      </c>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190.08834191921986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2996.3350251000556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N44+N54+N65+N76</f>
        <v>133231.09978239084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26646.219956478169</v>
      </c>
      <c r="M83" s="863"/>
      <c r="N83" s="51"/>
    </row>
    <row r="84" spans="1:14">
      <c r="B84" s="89" t="s">
        <v>973</v>
      </c>
      <c r="C84" s="90"/>
      <c r="D84" s="90"/>
      <c r="E84" s="90"/>
      <c r="F84" s="90"/>
      <c r="G84" s="90"/>
      <c r="H84" s="90"/>
      <c r="I84" s="87"/>
      <c r="J84" s="88"/>
      <c r="K84" s="304">
        <v>0.05</v>
      </c>
      <c r="L84" s="862">
        <f>N78*K84</f>
        <v>6661.5549891195424</v>
      </c>
      <c r="M84" s="863"/>
      <c r="N84" s="51"/>
    </row>
    <row r="85" spans="1:14" ht="15.75" thickBot="1">
      <c r="B85" s="91" t="s">
        <v>974</v>
      </c>
      <c r="C85" s="92"/>
      <c r="D85" s="92"/>
      <c r="E85" s="92"/>
      <c r="F85" s="92"/>
      <c r="G85" s="92"/>
      <c r="H85" s="92"/>
      <c r="I85" s="93"/>
      <c r="J85" s="94"/>
      <c r="K85" s="305">
        <v>0.05</v>
      </c>
      <c r="L85" s="864">
        <f>N78*K85</f>
        <v>6661.5549891195424</v>
      </c>
      <c r="M85" s="865"/>
      <c r="N85" s="51"/>
    </row>
    <row r="86" spans="1:14" ht="15.75" thickBot="1">
      <c r="B86" s="828" t="s">
        <v>953</v>
      </c>
      <c r="C86" s="829"/>
      <c r="D86" s="829"/>
      <c r="E86" s="829"/>
      <c r="F86" s="829"/>
      <c r="G86" s="829"/>
      <c r="H86" s="829"/>
      <c r="I86" s="829"/>
      <c r="J86" s="829"/>
      <c r="K86" s="829"/>
      <c r="L86" s="829"/>
      <c r="M86" s="830"/>
      <c r="N86" s="52">
        <f>L83+L84+L85</f>
        <v>39969.329934717251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173200.42971710808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15</v>
      </c>
      <c r="N36" s="272">
        <f>K36/M36</f>
        <v>4979.2838962859005</v>
      </c>
    </row>
    <row r="37" spans="1:14">
      <c r="A37" s="113" t="s">
        <v>154</v>
      </c>
      <c r="B37" s="841" t="str">
        <f>VLOOKUP(A37,EQUIPOS!A7:D154,3,FALSE)</f>
        <v>Carrotanque Irrigador de asfalto, 1000 GALONES DE CAPACIDAD</v>
      </c>
      <c r="C37" s="842"/>
      <c r="D37" s="842"/>
      <c r="E37" s="842"/>
      <c r="F37" s="842"/>
      <c r="G37" s="842"/>
      <c r="H37" s="843"/>
      <c r="I37" s="267"/>
      <c r="J37" s="268"/>
      <c r="K37" s="269">
        <f>VLOOKUP(A37,EQUIPOS!A7:D164,4,FALSE)</f>
        <v>99950.057881264991</v>
      </c>
      <c r="L37" s="270"/>
      <c r="M37" s="271">
        <v>15</v>
      </c>
      <c r="N37" s="272">
        <f>K37/M37</f>
        <v>6663.3371920843329</v>
      </c>
    </row>
    <row r="38" spans="1:14">
      <c r="A38" t="s">
        <v>269</v>
      </c>
      <c r="B38" s="841" t="str">
        <f>VLOOKUP(A38,EQUIPOS!A8:D154,3,FALSE)</f>
        <v>Motoniveladora  potencia 215 HP, ancho de cuchilla 4,27 m, peso 18 ton.</v>
      </c>
      <c r="C38" s="842"/>
      <c r="D38" s="842"/>
      <c r="E38" s="842"/>
      <c r="F38" s="842"/>
      <c r="G38" s="842"/>
      <c r="H38" s="843"/>
      <c r="I38" s="267"/>
      <c r="J38" s="268"/>
      <c r="K38" s="269">
        <f>VLOOKUP(A38,EQUIPOS!A8:D165,4,FALSE)</f>
        <v>205229.17261240419</v>
      </c>
      <c r="L38" s="270"/>
      <c r="M38" s="271">
        <v>15</v>
      </c>
      <c r="N38" s="272">
        <f>K38/M38</f>
        <v>13681.944840826945</v>
      </c>
    </row>
    <row r="39" spans="1:14">
      <c r="A39" t="s">
        <v>299</v>
      </c>
      <c r="B39" s="841" t="str">
        <f>VLOOKUP(A39,EQUIPOS!A9:D154,3,FALSE)</f>
        <v xml:space="preserve">Recicladora, potencia 430HP </v>
      </c>
      <c r="C39" s="842"/>
      <c r="D39" s="842"/>
      <c r="E39" s="842"/>
      <c r="F39" s="842"/>
      <c r="G39" s="842"/>
      <c r="H39" s="843"/>
      <c r="I39" s="844"/>
      <c r="J39" s="825"/>
      <c r="K39" s="269">
        <f>VLOOKUP(A39,EQUIPOS!A9:D166,4,FALSE)</f>
        <v>616581.82755666366</v>
      </c>
      <c r="L39" s="845">
        <v>15</v>
      </c>
      <c r="M39" s="846"/>
      <c r="N39" s="272">
        <f>K39/L39</f>
        <v>41105.455170444242</v>
      </c>
    </row>
    <row r="40" spans="1:14">
      <c r="A40" t="s">
        <v>365</v>
      </c>
      <c r="B40" s="841" t="str">
        <f>VLOOKUP(A40,EQUIPOS!A10:D154,3,FALSE)</f>
        <v xml:space="preserve">Vibrocompatador, potencia 153 HP, peso 10 Ton. </v>
      </c>
      <c r="C40" s="842"/>
      <c r="D40" s="842"/>
      <c r="E40" s="842"/>
      <c r="F40" s="842"/>
      <c r="G40" s="842"/>
      <c r="H40" s="843"/>
      <c r="I40" s="36"/>
      <c r="J40" s="37"/>
      <c r="K40" s="269">
        <f>VLOOKUP(A40,EQUIPOS!A10:D167,4,FALSE)</f>
        <v>133777.42098636844</v>
      </c>
      <c r="L40" s="276"/>
      <c r="M40" s="277">
        <v>15</v>
      </c>
      <c r="N40" s="272">
        <f>K40/M40</f>
        <v>8918.4947324245622</v>
      </c>
    </row>
    <row r="41" spans="1:14">
      <c r="B41" s="320"/>
      <c r="C41" s="321"/>
      <c r="D41" s="321"/>
      <c r="E41" s="321"/>
      <c r="F41" s="323"/>
      <c r="G41" s="323"/>
      <c r="H41" s="125"/>
      <c r="I41" s="36"/>
      <c r="J41" s="37"/>
      <c r="K41" s="274"/>
      <c r="L41" s="276"/>
      <c r="M41" s="277"/>
      <c r="N41" s="278"/>
    </row>
    <row r="42" spans="1:14">
      <c r="B42" s="848" t="s">
        <v>952</v>
      </c>
      <c r="C42" s="849"/>
      <c r="D42" s="849"/>
      <c r="E42" s="38"/>
      <c r="F42" s="39"/>
      <c r="G42" s="39"/>
      <c r="H42" s="40"/>
      <c r="I42" s="36"/>
      <c r="J42" s="37"/>
      <c r="K42" s="279"/>
      <c r="L42" s="276"/>
      <c r="M42" s="401">
        <v>0.01</v>
      </c>
      <c r="N42" s="344">
        <f>N76*M42</f>
        <v>35.956020301200674</v>
      </c>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f>SUM(N36:N43)</f>
        <v>75384.471852367191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450612.01269428211</v>
      </c>
      <c r="N49" s="272">
        <f>K49*M49</f>
        <v>68943.637942225163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68943.637942225163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2">
        <f>VLOOKUP(A59,TRANSPORTE!A5:D117,4,FALSE)</f>
        <v>1242.4074635243128</v>
      </c>
      <c r="M59" s="833"/>
      <c r="N59" s="287">
        <f>K59*L59</f>
        <v>190.08834191921986</v>
      </c>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190.08834191921986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3595.602030120067</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N44+N54+N65+N76</f>
        <v>148113.80016663164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29622.760033326329</v>
      </c>
      <c r="M83" s="863"/>
      <c r="N83" s="51"/>
    </row>
    <row r="84" spans="1:14">
      <c r="B84" s="89" t="s">
        <v>973</v>
      </c>
      <c r="C84" s="90"/>
      <c r="D84" s="90"/>
      <c r="E84" s="90"/>
      <c r="F84" s="90"/>
      <c r="G84" s="90"/>
      <c r="H84" s="90"/>
      <c r="I84" s="87"/>
      <c r="J84" s="88"/>
      <c r="K84" s="304">
        <v>0.05</v>
      </c>
      <c r="L84" s="862">
        <f>N78*K84</f>
        <v>7405.6900083315822</v>
      </c>
      <c r="M84" s="863"/>
      <c r="N84" s="51"/>
    </row>
    <row r="85" spans="1:14" ht="15.75" thickBot="1">
      <c r="B85" s="91" t="s">
        <v>974</v>
      </c>
      <c r="C85" s="92"/>
      <c r="D85" s="92"/>
      <c r="E85" s="92"/>
      <c r="F85" s="92"/>
      <c r="G85" s="92"/>
      <c r="H85" s="92"/>
      <c r="I85" s="93"/>
      <c r="J85" s="94"/>
      <c r="K85" s="305">
        <v>0.05</v>
      </c>
      <c r="L85" s="864">
        <f>N78*K85</f>
        <v>7405.6900083315822</v>
      </c>
      <c r="M85" s="865"/>
      <c r="N85" s="51"/>
    </row>
    <row r="86" spans="1:14" ht="15.75" thickBot="1">
      <c r="B86" s="828" t="s">
        <v>953</v>
      </c>
      <c r="C86" s="829"/>
      <c r="D86" s="829"/>
      <c r="E86" s="829"/>
      <c r="F86" s="829"/>
      <c r="G86" s="829"/>
      <c r="H86" s="829"/>
      <c r="I86" s="829"/>
      <c r="J86" s="829"/>
      <c r="K86" s="829"/>
      <c r="L86" s="829"/>
      <c r="M86" s="830"/>
      <c r="N86" s="52">
        <f>L83+L84+L85</f>
        <v>44434.140049989495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192547.94021662115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271">
        <v>15</v>
      </c>
      <c r="N36" s="272">
        <f>K36/M36</f>
        <v>4979.2838962859005</v>
      </c>
    </row>
    <row r="37" spans="1:14">
      <c r="A37" s="113" t="s">
        <v>154</v>
      </c>
      <c r="B37" s="841" t="str">
        <f>VLOOKUP(A37,EQUIPOS!A7:D154,3,FALSE)</f>
        <v>Carrotanque Irrigador de asfalto, 1000 GALONES DE CAPACIDAD</v>
      </c>
      <c r="C37" s="842"/>
      <c r="D37" s="842"/>
      <c r="E37" s="842"/>
      <c r="F37" s="842"/>
      <c r="G37" s="842"/>
      <c r="H37" s="843"/>
      <c r="I37" s="267"/>
      <c r="J37" s="268"/>
      <c r="K37" s="269">
        <f>VLOOKUP(A37,EQUIPOS!A7:D164,4,FALSE)</f>
        <v>99950.057881264991</v>
      </c>
      <c r="L37" s="270"/>
      <c r="M37" s="271">
        <v>15</v>
      </c>
      <c r="N37" s="272">
        <f>K37/M37</f>
        <v>6663.3371920843329</v>
      </c>
    </row>
    <row r="38" spans="1:14">
      <c r="A38" t="s">
        <v>269</v>
      </c>
      <c r="B38" s="841" t="str">
        <f>VLOOKUP(A38,EQUIPOS!A8:D154,3,FALSE)</f>
        <v>Motoniveladora  potencia 215 HP, ancho de cuchilla 4,27 m, peso 18 ton.</v>
      </c>
      <c r="C38" s="842"/>
      <c r="D38" s="842"/>
      <c r="E38" s="842"/>
      <c r="F38" s="842"/>
      <c r="G38" s="842"/>
      <c r="H38" s="843"/>
      <c r="I38" s="267"/>
      <c r="J38" s="268"/>
      <c r="K38" s="269">
        <f>VLOOKUP(A38,EQUIPOS!A8:D165,4,FALSE)</f>
        <v>205229.17261240419</v>
      </c>
      <c r="L38" s="270"/>
      <c r="M38" s="271">
        <v>15</v>
      </c>
      <c r="N38" s="272">
        <f>K38/M38</f>
        <v>13681.944840826945</v>
      </c>
    </row>
    <row r="39" spans="1:14">
      <c r="A39" t="s">
        <v>299</v>
      </c>
      <c r="B39" s="841" t="str">
        <f>VLOOKUP(A39,EQUIPOS!A9:D154,3,FALSE)</f>
        <v xml:space="preserve">Recicladora, potencia 430HP </v>
      </c>
      <c r="C39" s="842"/>
      <c r="D39" s="842"/>
      <c r="E39" s="842"/>
      <c r="F39" s="842"/>
      <c r="G39" s="842"/>
      <c r="H39" s="843"/>
      <c r="I39" s="844"/>
      <c r="J39" s="825"/>
      <c r="K39" s="269">
        <f>VLOOKUP(A39,EQUIPOS!A9:D166,4,FALSE)</f>
        <v>616581.82755666366</v>
      </c>
      <c r="L39" s="845">
        <v>15</v>
      </c>
      <c r="M39" s="846"/>
      <c r="N39" s="272">
        <f>K39/L39</f>
        <v>41105.455170444242</v>
      </c>
    </row>
    <row r="40" spans="1:14">
      <c r="A40" t="s">
        <v>365</v>
      </c>
      <c r="B40" s="841" t="str">
        <f>VLOOKUP(A40,EQUIPOS!A10:D154,3,FALSE)</f>
        <v xml:space="preserve">Vibrocompatador, potencia 153 HP, peso 10 Ton. </v>
      </c>
      <c r="C40" s="842"/>
      <c r="D40" s="842"/>
      <c r="E40" s="842"/>
      <c r="F40" s="842"/>
      <c r="G40" s="842"/>
      <c r="H40" s="843"/>
      <c r="I40" s="36"/>
      <c r="J40" s="37"/>
      <c r="K40" s="269">
        <f>VLOOKUP(A40,EQUIPOS!A10:D167,4,FALSE)</f>
        <v>133777.42098636844</v>
      </c>
      <c r="L40" s="276"/>
      <c r="M40" s="277">
        <v>15</v>
      </c>
      <c r="N40" s="272">
        <f>K40/M40</f>
        <v>8918.4947324245622</v>
      </c>
    </row>
    <row r="41" spans="1:14">
      <c r="B41" s="320"/>
      <c r="C41" s="321"/>
      <c r="D41" s="321"/>
      <c r="E41" s="321"/>
      <c r="F41" s="323"/>
      <c r="G41" s="323"/>
      <c r="H41" s="125"/>
      <c r="I41" s="36"/>
      <c r="J41" s="37"/>
      <c r="K41" s="274"/>
      <c r="L41" s="276"/>
      <c r="M41" s="277"/>
      <c r="N41" s="278"/>
    </row>
    <row r="42" spans="1:14">
      <c r="B42" s="848" t="s">
        <v>952</v>
      </c>
      <c r="C42" s="849"/>
      <c r="D42" s="849"/>
      <c r="E42" s="38"/>
      <c r="F42" s="39"/>
      <c r="G42" s="39"/>
      <c r="H42" s="40"/>
      <c r="I42" s="36"/>
      <c r="J42" s="37"/>
      <c r="K42" s="279"/>
      <c r="L42" s="276"/>
      <c r="M42" s="401">
        <v>0.01</v>
      </c>
      <c r="N42" s="344">
        <f>N76*M42</f>
        <v>35.956020301200674</v>
      </c>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f>SUM(N36:N43)</f>
        <v>75384.471852367191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439374.40003310831</v>
      </c>
      <c r="N49" s="272">
        <f>K49*M49</f>
        <v>67224.283205065571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67224.283205065571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2">
        <f>VLOOKUP(A59,TRANSPORTE!A5:D117,4,FALSE)</f>
        <v>1242.4074635243128</v>
      </c>
      <c r="M59" s="833"/>
      <c r="N59" s="287">
        <f>K59*L59</f>
        <v>190.08834191921986</v>
      </c>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190.08834191921986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3595.602030120067</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N44+N54+N65+N76</f>
        <v>146394.44542947202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29278.889085894407</v>
      </c>
      <c r="M83" s="863"/>
      <c r="N83" s="51"/>
    </row>
    <row r="84" spans="1:14">
      <c r="B84" s="89" t="s">
        <v>973</v>
      </c>
      <c r="C84" s="90"/>
      <c r="D84" s="90"/>
      <c r="E84" s="90"/>
      <c r="F84" s="90"/>
      <c r="G84" s="90"/>
      <c r="H84" s="90"/>
      <c r="I84" s="87"/>
      <c r="J84" s="88"/>
      <c r="K84" s="304">
        <v>0.05</v>
      </c>
      <c r="L84" s="862">
        <f>N78*K84</f>
        <v>7319.7222714736017</v>
      </c>
      <c r="M84" s="863"/>
      <c r="N84" s="51"/>
    </row>
    <row r="85" spans="1:14" ht="15.75" thickBot="1">
      <c r="B85" s="91" t="s">
        <v>974</v>
      </c>
      <c r="C85" s="92"/>
      <c r="D85" s="92"/>
      <c r="E85" s="92"/>
      <c r="F85" s="92"/>
      <c r="G85" s="92"/>
      <c r="H85" s="92"/>
      <c r="I85" s="93"/>
      <c r="J85" s="94"/>
      <c r="K85" s="305">
        <v>0.05</v>
      </c>
      <c r="L85" s="864">
        <f>N78*K85</f>
        <v>7319.7222714736017</v>
      </c>
      <c r="M85" s="865"/>
      <c r="N85" s="51"/>
    </row>
    <row r="86" spans="1:14" ht="15.75" thickBot="1">
      <c r="B86" s="828" t="s">
        <v>953</v>
      </c>
      <c r="C86" s="829"/>
      <c r="D86" s="829"/>
      <c r="E86" s="829"/>
      <c r="F86" s="829"/>
      <c r="G86" s="829"/>
      <c r="H86" s="829"/>
      <c r="I86" s="829"/>
      <c r="J86" s="829"/>
      <c r="K86" s="829"/>
      <c r="L86" s="829"/>
      <c r="M86" s="830"/>
      <c r="N86" s="52">
        <f>L83+L84+L85</f>
        <v>43918.333628841603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190312.77905831364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2"/>
      <c r="F40" s="842"/>
      <c r="G40" s="842"/>
      <c r="H40" s="843"/>
      <c r="I40" s="36"/>
      <c r="J40" s="37"/>
      <c r="K40" s="269"/>
      <c r="L40" s="276"/>
      <c r="M40" s="277"/>
      <c r="N40" s="272"/>
    </row>
    <row r="41" spans="1:14">
      <c r="B41" s="320"/>
      <c r="C41" s="321"/>
      <c r="D41" s="321"/>
      <c r="E41" s="321"/>
      <c r="F41" s="323"/>
      <c r="G41" s="323"/>
      <c r="H41" s="125"/>
      <c r="I41" s="36"/>
      <c r="J41" s="37"/>
      <c r="K41" s="274"/>
      <c r="L41" s="276"/>
      <c r="M41" s="277"/>
      <c r="N41" s="278"/>
    </row>
    <row r="42" spans="1:14">
      <c r="B42" s="848" t="s">
        <v>952</v>
      </c>
      <c r="C42" s="849"/>
      <c r="D42" s="849"/>
      <c r="E42" s="38"/>
      <c r="F42" s="39"/>
      <c r="G42" s="39"/>
      <c r="H42" s="40"/>
      <c r="I42" s="36"/>
      <c r="J42" s="37"/>
      <c r="K42" s="279"/>
      <c r="L42" s="276"/>
      <c r="M42" s="401">
        <v>0.01</v>
      </c>
      <c r="N42" s="344">
        <f>N76*M42</f>
        <v>4.3147224361440797</v>
      </c>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6879.9899389462271</v>
      </c>
      <c r="N49" s="272">
        <f>K49*M49</f>
        <v>7258.3893855882689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7258.3893855882689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431.472243614408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N44+N54+N65+N76</f>
        <v>7694.176351638821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1538.8352703277642</v>
      </c>
      <c r="M83" s="863"/>
      <c r="N83" s="51"/>
    </row>
    <row r="84" spans="1:14">
      <c r="B84" s="89" t="s">
        <v>973</v>
      </c>
      <c r="C84" s="90"/>
      <c r="D84" s="90"/>
      <c r="E84" s="90"/>
      <c r="F84" s="90"/>
      <c r="G84" s="90"/>
      <c r="H84" s="90"/>
      <c r="I84" s="87"/>
      <c r="J84" s="88"/>
      <c r="K84" s="304">
        <v>0.05</v>
      </c>
      <c r="L84" s="862">
        <f>N78*K84</f>
        <v>384.70881758194105</v>
      </c>
      <c r="M84" s="863"/>
      <c r="N84" s="51"/>
    </row>
    <row r="85" spans="1:14" ht="15.75" thickBot="1">
      <c r="B85" s="91" t="s">
        <v>974</v>
      </c>
      <c r="C85" s="92"/>
      <c r="D85" s="92"/>
      <c r="E85" s="92"/>
      <c r="F85" s="92"/>
      <c r="G85" s="92"/>
      <c r="H85" s="92"/>
      <c r="I85" s="93"/>
      <c r="J85" s="94"/>
      <c r="K85" s="305">
        <v>0.05</v>
      </c>
      <c r="L85" s="864">
        <f>N78*K85</f>
        <v>384.70881758194105</v>
      </c>
      <c r="M85" s="865"/>
      <c r="N85" s="51"/>
    </row>
    <row r="86" spans="1:14" ht="15.75" thickBot="1">
      <c r="B86" s="828" t="s">
        <v>953</v>
      </c>
      <c r="C86" s="829"/>
      <c r="D86" s="829"/>
      <c r="E86" s="829"/>
      <c r="F86" s="829"/>
      <c r="G86" s="829"/>
      <c r="H86" s="829"/>
      <c r="I86" s="829"/>
      <c r="J86" s="829"/>
      <c r="K86" s="829"/>
      <c r="L86" s="829"/>
      <c r="M86" s="830"/>
      <c r="N86" s="52">
        <f>L83+L84+L85</f>
        <v>2308.2529054916463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10002.429257130467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164</v>
      </c>
      <c r="B36" s="841" t="str">
        <f>VLOOKUP(A36,EQUIPOS!A6:D154,3,FALSE)</f>
        <v>Compactador manual de rodillo</v>
      </c>
      <c r="C36" s="842"/>
      <c r="D36" s="842"/>
      <c r="E36" s="842"/>
      <c r="F36" s="842"/>
      <c r="G36" s="842"/>
      <c r="H36" s="843"/>
      <c r="I36" s="267"/>
      <c r="J36" s="268"/>
      <c r="K36" s="269">
        <f>VLOOKUP(A36,EQUIPOS!A6:D163,4,FALSE)</f>
        <v>17753.555768980346</v>
      </c>
      <c r="L36" s="270"/>
      <c r="M36" s="271">
        <v>2</v>
      </c>
      <c r="N36" s="272">
        <f>K36/M36</f>
        <v>8876.7778844901732</v>
      </c>
    </row>
    <row r="37" spans="1:14">
      <c r="A37" s="113" t="s">
        <v>180</v>
      </c>
      <c r="B37" s="841" t="str">
        <f>VLOOKUP(A37,EQUIPOS!A7:D154,3,FALSE)</f>
        <v>Compresor 120 HP, con martillo.</v>
      </c>
      <c r="C37" s="842"/>
      <c r="D37" s="842"/>
      <c r="E37" s="842"/>
      <c r="F37" s="842"/>
      <c r="G37" s="842"/>
      <c r="H37" s="843"/>
      <c r="I37" s="267"/>
      <c r="J37" s="268"/>
      <c r="K37" s="269">
        <f>VLOOKUP(A37,EQUIPOS!A7:D164,4,FALSE)</f>
        <v>92701.702309802655</v>
      </c>
      <c r="L37" s="270"/>
      <c r="M37" s="271">
        <v>4</v>
      </c>
      <c r="N37" s="272">
        <f>K37/M37</f>
        <v>23175.425577450664</v>
      </c>
    </row>
    <row r="38" spans="1:14">
      <c r="A38" t="s">
        <v>184</v>
      </c>
      <c r="B38" s="841" t="str">
        <f>VLOOKUP(A38,EQUIPOS!A8:D154,3,FALSE)</f>
        <v>Cortadora de pavimento, Máxima profundidad de corte: 160 mm. Capacidad de disco: desde 12´´ hasta 18´´ de diámetro. Peso operacional: 135 kg, 13.5 hp de potencia</v>
      </c>
      <c r="C38" s="842"/>
      <c r="D38" s="842"/>
      <c r="E38" s="842"/>
      <c r="F38" s="842"/>
      <c r="G38" s="842"/>
      <c r="H38" s="843"/>
      <c r="I38" s="267"/>
      <c r="J38" s="268"/>
      <c r="K38" s="269">
        <f>VLOOKUP(A38,EQUIPOS!A8:D165,4,FALSE)</f>
        <v>45626.15189948411</v>
      </c>
      <c r="L38" s="270"/>
      <c r="M38" s="271">
        <v>10</v>
      </c>
      <c r="N38" s="272">
        <f>K38/M38</f>
        <v>4562.6151899484112</v>
      </c>
    </row>
    <row r="39" spans="1:14">
      <c r="A39" t="s">
        <v>303</v>
      </c>
      <c r="B39" s="841" t="str">
        <f>VLOOKUP(A39,EQUIPOS!A9:D154,3,FALSE)</f>
        <v>Retrocargador, pala de 1,1 m3 de capacidad, profundidad de excavación de 4.400 mm y una altura de 5.680 mm</v>
      </c>
      <c r="C39" s="842"/>
      <c r="D39" s="842"/>
      <c r="E39" s="842"/>
      <c r="F39" s="842"/>
      <c r="G39" s="842"/>
      <c r="H39" s="843"/>
      <c r="I39" s="267"/>
      <c r="J39" s="268"/>
      <c r="K39" s="269">
        <f>VLOOKUP(A39,EQUIPOS!A9:D166,4,FALSE)</f>
        <v>124124.19178372844</v>
      </c>
      <c r="L39" s="270"/>
      <c r="M39" s="271">
        <v>10</v>
      </c>
      <c r="N39" s="272">
        <f>K39/M39</f>
        <v>12412.419178372844</v>
      </c>
    </row>
    <row r="40" spans="1:14">
      <c r="A40" t="s">
        <v>129</v>
      </c>
      <c r="B40" s="841" t="str">
        <f>VLOOKUP(A40,EQUIPOS!A10:D154,3,FALSE)</f>
        <v xml:space="preserve">Buldozer, Potencia al volante de 140 HP, motor de 2200 RPM, longitud de hoja 4,80m. </v>
      </c>
      <c r="C40" s="842"/>
      <c r="D40" s="842"/>
      <c r="E40" s="842"/>
      <c r="F40" s="842"/>
      <c r="G40" s="842"/>
      <c r="H40" s="843"/>
      <c r="I40" s="267"/>
      <c r="J40" s="268"/>
      <c r="K40" s="269">
        <f>VLOOKUP(A40,EQUIPOS!A10:D167,4,FALSE)</f>
        <v>163472.20085654236</v>
      </c>
      <c r="L40" s="270"/>
      <c r="M40" s="271">
        <v>100</v>
      </c>
      <c r="N40" s="272">
        <f>K40/M40</f>
        <v>1634.7220085654235</v>
      </c>
    </row>
    <row r="41" spans="1:14">
      <c r="B41" s="841"/>
      <c r="C41" s="842"/>
      <c r="D41" s="842"/>
      <c r="E41" s="842"/>
      <c r="F41" s="842"/>
      <c r="G41" s="842"/>
      <c r="H41" s="843"/>
      <c r="I41" s="267"/>
      <c r="J41" s="268"/>
      <c r="K41" s="269"/>
      <c r="L41" s="270"/>
      <c r="M41" s="271"/>
      <c r="N41" s="272"/>
    </row>
    <row r="42" spans="1:14">
      <c r="B42" s="841"/>
      <c r="C42" s="842"/>
      <c r="D42" s="842"/>
      <c r="E42" s="842"/>
      <c r="F42" s="842"/>
      <c r="G42" s="842"/>
      <c r="H42" s="843"/>
      <c r="I42" s="267"/>
      <c r="J42" s="268"/>
      <c r="K42" s="269"/>
      <c r="L42" s="270"/>
      <c r="M42" s="271"/>
      <c r="N42" s="272"/>
    </row>
    <row r="43" spans="1:14">
      <c r="B43" s="841"/>
      <c r="C43" s="842"/>
      <c r="D43" s="842"/>
      <c r="E43" s="842"/>
      <c r="F43" s="842"/>
      <c r="G43" s="842"/>
      <c r="H43" s="843"/>
      <c r="I43" s="267"/>
      <c r="J43" s="268"/>
      <c r="K43" s="269"/>
      <c r="L43" s="270"/>
      <c r="M43" s="271"/>
      <c r="N43" s="272"/>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1348.350761295025</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52010.310600122546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5765.5628866743091</v>
      </c>
      <c r="N53" s="272">
        <f>K53*M53</f>
        <v>5765.5628866743091</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5765.5628866743091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32">
        <f>VLOOKUP(A63,TRANSPORTE!A5:D117,4,FALSE)</f>
        <v>1242.4074635243128</v>
      </c>
      <c r="M63" s="833"/>
      <c r="N63" s="287">
        <f>K63*L63</f>
        <v>1615.1297025816066</v>
      </c>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1615.1297025816066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127"/>
    </row>
    <row r="80" spans="1:15" ht="15.75" thickBot="1">
      <c r="B80" s="834" t="s">
        <v>953</v>
      </c>
      <c r="C80" s="835"/>
      <c r="D80" s="835"/>
      <c r="E80" s="835"/>
      <c r="F80" s="835"/>
      <c r="G80" s="835"/>
      <c r="H80" s="835"/>
      <c r="I80" s="835"/>
      <c r="J80" s="835"/>
      <c r="K80" s="835"/>
      <c r="L80" s="835"/>
      <c r="M80" s="836"/>
      <c r="N80" s="460">
        <f>SUM(N74:N79)</f>
        <v>13483.507612950249</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72874.510802328703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14574.902160465741</v>
      </c>
      <c r="M87" s="863"/>
      <c r="N87" s="51"/>
    </row>
    <row r="88" spans="1:14">
      <c r="B88" s="89" t="s">
        <v>973</v>
      </c>
      <c r="C88" s="90"/>
      <c r="D88" s="90"/>
      <c r="E88" s="90"/>
      <c r="F88" s="90"/>
      <c r="G88" s="90"/>
      <c r="H88" s="90"/>
      <c r="I88" s="87"/>
      <c r="J88" s="88"/>
      <c r="K88" s="304">
        <v>0.05</v>
      </c>
      <c r="L88" s="862">
        <f>N82*K88</f>
        <v>3643.7255401164352</v>
      </c>
      <c r="M88" s="863"/>
      <c r="N88" s="51"/>
    </row>
    <row r="89" spans="1:14" ht="15.75" thickBot="1">
      <c r="B89" s="91" t="s">
        <v>974</v>
      </c>
      <c r="C89" s="92"/>
      <c r="D89" s="92"/>
      <c r="E89" s="92"/>
      <c r="F89" s="92"/>
      <c r="G89" s="92"/>
      <c r="H89" s="92"/>
      <c r="I89" s="93"/>
      <c r="J89" s="94"/>
      <c r="K89" s="305">
        <v>0.05</v>
      </c>
      <c r="L89" s="864">
        <f>N82*K89</f>
        <v>3643.7255401164352</v>
      </c>
      <c r="M89" s="865"/>
      <c r="N89" s="51"/>
    </row>
    <row r="90" spans="1:14" ht="15.75" thickBot="1">
      <c r="B90" s="828" t="s">
        <v>953</v>
      </c>
      <c r="C90" s="829"/>
      <c r="D90" s="829"/>
      <c r="E90" s="829"/>
      <c r="F90" s="829"/>
      <c r="G90" s="829"/>
      <c r="H90" s="829"/>
      <c r="I90" s="829"/>
      <c r="J90" s="829"/>
      <c r="K90" s="829"/>
      <c r="L90" s="829"/>
      <c r="M90" s="830"/>
      <c r="N90" s="52">
        <f>L87+L88+L89</f>
        <v>21862.353240698612</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94736.864043027308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14159.53474079212</v>
      </c>
      <c r="L36" s="270"/>
      <c r="M36" s="271">
        <v>2</v>
      </c>
      <c r="N36" s="272">
        <f>K36/M36</f>
        <v>7079.76737039606</v>
      </c>
    </row>
    <row r="37" spans="1:14">
      <c r="A37" s="113" t="s">
        <v>303</v>
      </c>
      <c r="B37" s="841" t="str">
        <f>VLOOKUP(A37,EQUIPOS!A7:D154,3,FALSE)</f>
        <v>Retrocargador, pala de 1,1 m3 de capacidad, profundidad de excavación de 4.400 mm y una altura de 5.680 mm</v>
      </c>
      <c r="C37" s="842"/>
      <c r="D37" s="842"/>
      <c r="E37" s="842"/>
      <c r="F37" s="842"/>
      <c r="G37" s="842"/>
      <c r="H37" s="843"/>
      <c r="I37" s="267"/>
      <c r="J37" s="268"/>
      <c r="K37" s="269">
        <f>VLOOKUP(A37,EQUIPOS!A7:D164,4,FALSE)</f>
        <v>124124.19178372844</v>
      </c>
      <c r="L37" s="270"/>
      <c r="M37" s="271">
        <v>10</v>
      </c>
      <c r="N37" s="272">
        <f>K37/M37</f>
        <v>12412.419178372844</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267"/>
      <c r="J39" s="268"/>
      <c r="K39" s="269"/>
      <c r="L39" s="270"/>
      <c r="M39" s="271"/>
      <c r="N39" s="272"/>
    </row>
    <row r="40" spans="1:14">
      <c r="B40" s="841"/>
      <c r="C40" s="842"/>
      <c r="D40" s="842"/>
      <c r="E40" s="842"/>
      <c r="F40" s="842"/>
      <c r="G40" s="842"/>
      <c r="H40" s="843"/>
      <c r="I40" s="267"/>
      <c r="J40" s="268"/>
      <c r="K40" s="269"/>
      <c r="L40" s="270"/>
      <c r="M40" s="271"/>
      <c r="N40" s="272"/>
    </row>
    <row r="41" spans="1:14">
      <c r="B41" s="841"/>
      <c r="C41" s="842"/>
      <c r="D41" s="842"/>
      <c r="E41" s="842"/>
      <c r="F41" s="842"/>
      <c r="G41" s="842"/>
      <c r="H41" s="843"/>
      <c r="I41" s="267"/>
      <c r="J41" s="268"/>
      <c r="K41" s="269"/>
      <c r="L41" s="270"/>
      <c r="M41" s="271"/>
      <c r="N41" s="272"/>
    </row>
    <row r="42" spans="1:14">
      <c r="B42" s="841"/>
      <c r="C42" s="842"/>
      <c r="D42" s="842"/>
      <c r="E42" s="842"/>
      <c r="F42" s="842"/>
      <c r="G42" s="842"/>
      <c r="H42" s="843"/>
      <c r="I42" s="267"/>
      <c r="J42" s="268"/>
      <c r="K42" s="269"/>
      <c r="L42" s="270"/>
      <c r="M42" s="271"/>
      <c r="N42" s="272"/>
    </row>
    <row r="43" spans="1:14">
      <c r="B43" s="841"/>
      <c r="C43" s="842"/>
      <c r="D43" s="842"/>
      <c r="E43" s="842"/>
      <c r="F43" s="842"/>
      <c r="G43" s="842"/>
      <c r="H43" s="843"/>
      <c r="I43" s="267"/>
      <c r="J43" s="268"/>
      <c r="K43" s="269"/>
      <c r="L43" s="270"/>
      <c r="M43" s="271"/>
      <c r="N43" s="272"/>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0.05</v>
      </c>
      <c r="N46" s="344">
        <f>N80*M46</f>
        <v>269.67015225900496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19761.856701027908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B63" s="46"/>
      <c r="C63" s="317"/>
      <c r="D63" s="317"/>
      <c r="E63" s="317"/>
      <c r="F63" s="317"/>
      <c r="G63" s="31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5393.4030451800991</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25155.259746208008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5031.0519492416024</v>
      </c>
      <c r="M87" s="863"/>
      <c r="N87" s="51"/>
    </row>
    <row r="88" spans="1:14">
      <c r="B88" s="89" t="s">
        <v>973</v>
      </c>
      <c r="C88" s="90"/>
      <c r="D88" s="90"/>
      <c r="E88" s="90"/>
      <c r="F88" s="90"/>
      <c r="G88" s="90"/>
      <c r="H88" s="90"/>
      <c r="I88" s="87"/>
      <c r="J88" s="88"/>
      <c r="K88" s="304">
        <v>0.05</v>
      </c>
      <c r="L88" s="862">
        <f>N82*K88</f>
        <v>1257.7629873104006</v>
      </c>
      <c r="M88" s="863"/>
      <c r="N88" s="51"/>
    </row>
    <row r="89" spans="1:14" ht="15.75" thickBot="1">
      <c r="B89" s="91" t="s">
        <v>974</v>
      </c>
      <c r="C89" s="92"/>
      <c r="D89" s="92"/>
      <c r="E89" s="92"/>
      <c r="F89" s="92"/>
      <c r="G89" s="92"/>
      <c r="H89" s="92"/>
      <c r="I89" s="93"/>
      <c r="J89" s="94"/>
      <c r="K89" s="305">
        <v>0.05</v>
      </c>
      <c r="L89" s="864">
        <f>N82*K89</f>
        <v>1257.7629873104006</v>
      </c>
      <c r="M89" s="865"/>
      <c r="N89" s="51"/>
    </row>
    <row r="90" spans="1:14" ht="15.75" thickBot="1">
      <c r="B90" s="828" t="s">
        <v>953</v>
      </c>
      <c r="C90" s="829"/>
      <c r="D90" s="829"/>
      <c r="E90" s="829"/>
      <c r="F90" s="829"/>
      <c r="G90" s="829"/>
      <c r="H90" s="829"/>
      <c r="I90" s="829"/>
      <c r="J90" s="829"/>
      <c r="K90" s="829"/>
      <c r="L90" s="829"/>
      <c r="M90" s="830"/>
      <c r="N90" s="52">
        <f>L87+L88+L89</f>
        <v>7546.5779238624036</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32701.83767007041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1603</v>
      </c>
      <c r="B36" s="841" t="str">
        <f>VLOOKUP(A36,EQUIPOS!A6:D154,3,FALSE)</f>
        <v>Derretidora de asfalto (crafco o similar)</v>
      </c>
      <c r="C36" s="842"/>
      <c r="D36" s="842"/>
      <c r="E36" s="842"/>
      <c r="F36" s="842"/>
      <c r="G36" s="842"/>
      <c r="H36" s="843"/>
      <c r="I36" s="267"/>
      <c r="J36" s="268"/>
      <c r="K36" s="269">
        <f>VLOOKUP(A36,EQUIPOS!A6:D163,4,FALSE)</f>
        <v>3974.3028521194046</v>
      </c>
      <c r="L36" s="270"/>
      <c r="M36" s="271">
        <v>60</v>
      </c>
      <c r="N36" s="272">
        <f>K36/M36</f>
        <v>66.238380868656748</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60</v>
      </c>
      <c r="N37" s="272">
        <f>K37/M37</f>
        <v>1051.5671637566932</v>
      </c>
    </row>
    <row r="38" spans="1:14">
      <c r="A38" t="s">
        <v>138</v>
      </c>
      <c r="B38" s="841" t="str">
        <f>VLOOKUP(A38,EQUIPOS!A8:D154,3,FALSE)</f>
        <v>Camioneta D-300</v>
      </c>
      <c r="C38" s="842"/>
      <c r="D38" s="842"/>
      <c r="E38" s="842"/>
      <c r="F38" s="842"/>
      <c r="G38" s="842"/>
      <c r="H38" s="843"/>
      <c r="I38" s="267"/>
      <c r="J38" s="268"/>
      <c r="K38" s="269">
        <f>VLOOKUP(A38,EQUIPOS!A8:D165,4,FALSE)</f>
        <v>51247.746335240852</v>
      </c>
      <c r="L38" s="270"/>
      <c r="M38" s="271">
        <v>60</v>
      </c>
      <c r="N38" s="272">
        <f>K38/M38</f>
        <v>854.12910558734757</v>
      </c>
    </row>
    <row r="39" spans="1:14">
      <c r="B39" s="841"/>
      <c r="C39" s="842"/>
      <c r="D39" s="842"/>
      <c r="E39" s="842"/>
      <c r="F39" s="842"/>
      <c r="G39" s="842"/>
      <c r="H39" s="843"/>
      <c r="I39" s="267"/>
      <c r="J39" s="268"/>
      <c r="K39" s="269"/>
      <c r="L39" s="270"/>
      <c r="M39" s="271"/>
      <c r="N39" s="272"/>
    </row>
    <row r="40" spans="1:14">
      <c r="B40" s="841"/>
      <c r="C40" s="842"/>
      <c r="D40" s="842"/>
      <c r="E40" s="842"/>
      <c r="F40" s="842"/>
      <c r="G40" s="842"/>
      <c r="H40" s="843"/>
      <c r="I40" s="267"/>
      <c r="J40" s="268"/>
      <c r="K40" s="269"/>
      <c r="L40" s="270"/>
      <c r="M40" s="271"/>
      <c r="N40" s="272"/>
    </row>
    <row r="41" spans="1:14">
      <c r="B41" s="841"/>
      <c r="C41" s="842"/>
      <c r="D41" s="842"/>
      <c r="E41" s="842"/>
      <c r="F41" s="842"/>
      <c r="G41" s="842"/>
      <c r="H41" s="843"/>
      <c r="I41" s="267"/>
      <c r="J41" s="268"/>
      <c r="K41" s="269"/>
      <c r="L41" s="270"/>
      <c r="M41" s="271"/>
      <c r="N41" s="272"/>
    </row>
    <row r="42" spans="1:14">
      <c r="B42" s="841"/>
      <c r="C42" s="842"/>
      <c r="D42" s="842"/>
      <c r="E42" s="842"/>
      <c r="F42" s="842"/>
      <c r="G42" s="842"/>
      <c r="H42" s="843"/>
      <c r="I42" s="267"/>
      <c r="J42" s="268"/>
      <c r="K42" s="269"/>
      <c r="L42" s="270"/>
      <c r="M42" s="271"/>
      <c r="N42" s="272"/>
    </row>
    <row r="43" spans="1:14">
      <c r="B43" s="841"/>
      <c r="C43" s="842"/>
      <c r="D43" s="842"/>
      <c r="E43" s="842"/>
      <c r="F43" s="842"/>
      <c r="G43" s="842"/>
      <c r="H43" s="843"/>
      <c r="I43" s="267"/>
      <c r="J43" s="268"/>
      <c r="K43" s="269"/>
      <c r="L43" s="270"/>
      <c r="M43" s="271"/>
      <c r="N43" s="272"/>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0.05</v>
      </c>
      <c r="N46" s="344">
        <f>N80*M46</f>
        <v>22.390442043167496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1994.325092255865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1761.4335861227823</v>
      </c>
      <c r="N53" s="272">
        <f>K53*M53</f>
        <v>211.37203033473386</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211.37203033473386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B63" s="46"/>
      <c r="C63" s="317"/>
      <c r="D63" s="317"/>
      <c r="E63" s="317"/>
      <c r="F63" s="317"/>
      <c r="G63" s="31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447.80884086334993</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2653.5059634539489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530.70119269078975</v>
      </c>
      <c r="M87" s="863"/>
      <c r="N87" s="51"/>
    </row>
    <row r="88" spans="1:14">
      <c r="B88" s="89" t="s">
        <v>973</v>
      </c>
      <c r="C88" s="90"/>
      <c r="D88" s="90"/>
      <c r="E88" s="90"/>
      <c r="F88" s="90"/>
      <c r="G88" s="90"/>
      <c r="H88" s="90"/>
      <c r="I88" s="87"/>
      <c r="J88" s="88"/>
      <c r="K88" s="304">
        <v>0.05</v>
      </c>
      <c r="L88" s="862">
        <f>N82*K88</f>
        <v>132.67529817269744</v>
      </c>
      <c r="M88" s="863"/>
      <c r="N88" s="51"/>
    </row>
    <row r="89" spans="1:14" ht="15.75" thickBot="1">
      <c r="B89" s="91" t="s">
        <v>974</v>
      </c>
      <c r="C89" s="92"/>
      <c r="D89" s="92"/>
      <c r="E89" s="92"/>
      <c r="F89" s="92"/>
      <c r="G89" s="92"/>
      <c r="H89" s="92"/>
      <c r="I89" s="93"/>
      <c r="J89" s="94"/>
      <c r="K89" s="305">
        <v>0.05</v>
      </c>
      <c r="L89" s="864">
        <f>N82*K89</f>
        <v>132.67529817269744</v>
      </c>
      <c r="M89" s="865"/>
      <c r="N89" s="51"/>
    </row>
    <row r="90" spans="1:14" ht="15.75" thickBot="1">
      <c r="B90" s="828" t="s">
        <v>953</v>
      </c>
      <c r="C90" s="829"/>
      <c r="D90" s="829"/>
      <c r="E90" s="829"/>
      <c r="F90" s="829"/>
      <c r="G90" s="829"/>
      <c r="H90" s="829"/>
      <c r="I90" s="829"/>
      <c r="J90" s="829"/>
      <c r="K90" s="829"/>
      <c r="L90" s="829"/>
      <c r="M90" s="830"/>
      <c r="N90" s="52">
        <f>L87+L88+L89</f>
        <v>796.05178903618469</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3449.5577524901337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1603</v>
      </c>
      <c r="B36" s="841" t="str">
        <f>VLOOKUP(A36,EQUIPOS!A6:D154,3,FALSE)</f>
        <v>Derretidora de asfalto (crafco o similar)</v>
      </c>
      <c r="C36" s="842"/>
      <c r="D36" s="842"/>
      <c r="E36" s="842"/>
      <c r="F36" s="842"/>
      <c r="G36" s="842"/>
      <c r="H36" s="843"/>
      <c r="I36" s="267"/>
      <c r="J36" s="268"/>
      <c r="K36" s="269">
        <f>VLOOKUP(A36,EQUIPOS!A6:D163,4,FALSE)</f>
        <v>3974.3028521194046</v>
      </c>
      <c r="L36" s="270"/>
      <c r="M36" s="271">
        <v>60</v>
      </c>
      <c r="N36" s="272">
        <f t="shared" ref="N36:N39" si="0">K36/M36</f>
        <v>66.238380868656748</v>
      </c>
    </row>
    <row r="37" spans="1:14">
      <c r="A37" s="113" t="s">
        <v>324</v>
      </c>
      <c r="B37" s="841" t="str">
        <f>VLOOKUP(A37,EQUIPOS!A7:D154,3,FALSE)</f>
        <v xml:space="preserve">Ruteadora </v>
      </c>
      <c r="C37" s="842"/>
      <c r="D37" s="842"/>
      <c r="E37" s="842"/>
      <c r="F37" s="842"/>
      <c r="G37" s="842"/>
      <c r="H37" s="843"/>
      <c r="I37" s="267"/>
      <c r="J37" s="268"/>
      <c r="K37" s="269">
        <f>VLOOKUP(A37,EQUIPOS!A7:D164,4,FALSE)</f>
        <v>7540.041271538561</v>
      </c>
      <c r="L37" s="270"/>
      <c r="M37" s="271">
        <v>60</v>
      </c>
      <c r="N37" s="272">
        <f t="shared" si="0"/>
        <v>125.66735452564268</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63094.029825401594</v>
      </c>
      <c r="L38" s="270"/>
      <c r="M38" s="271">
        <v>60</v>
      </c>
      <c r="N38" s="272">
        <f t="shared" si="0"/>
        <v>1051.5671637566932</v>
      </c>
    </row>
    <row r="39" spans="1:14">
      <c r="A39" t="s">
        <v>138</v>
      </c>
      <c r="B39" s="841" t="str">
        <f>VLOOKUP(A39,EQUIPOS!A9:D154,3,FALSE)</f>
        <v>Camioneta D-300</v>
      </c>
      <c r="C39" s="842"/>
      <c r="D39" s="842"/>
      <c r="E39" s="842"/>
      <c r="F39" s="842"/>
      <c r="G39" s="842"/>
      <c r="H39" s="843"/>
      <c r="I39" s="267"/>
      <c r="J39" s="268"/>
      <c r="K39" s="269">
        <f>VLOOKUP(A39,EQUIPOS!A9:D166,4,FALSE)</f>
        <v>51247.746335240852</v>
      </c>
      <c r="L39" s="270"/>
      <c r="M39" s="271">
        <v>60</v>
      </c>
      <c r="N39" s="272">
        <f t="shared" si="0"/>
        <v>854.12910558734757</v>
      </c>
    </row>
    <row r="40" spans="1:14">
      <c r="B40" s="841"/>
      <c r="C40" s="842"/>
      <c r="D40" s="842"/>
      <c r="E40" s="842"/>
      <c r="F40" s="842"/>
      <c r="G40" s="842"/>
      <c r="H40" s="843"/>
      <c r="I40" s="267"/>
      <c r="J40" s="268"/>
      <c r="K40" s="269"/>
      <c r="L40" s="270"/>
      <c r="M40" s="271"/>
      <c r="N40" s="272"/>
    </row>
    <row r="41" spans="1:14">
      <c r="B41" s="841"/>
      <c r="C41" s="842"/>
      <c r="D41" s="842"/>
      <c r="E41" s="842"/>
      <c r="F41" s="842"/>
      <c r="G41" s="842"/>
      <c r="H41" s="843"/>
      <c r="I41" s="267"/>
      <c r="J41" s="268"/>
      <c r="K41" s="269"/>
      <c r="L41" s="270"/>
      <c r="M41" s="271"/>
      <c r="N41" s="272"/>
    </row>
    <row r="42" spans="1:14">
      <c r="B42" s="841"/>
      <c r="C42" s="842"/>
      <c r="D42" s="842"/>
      <c r="E42" s="842"/>
      <c r="F42" s="842"/>
      <c r="G42" s="842"/>
      <c r="H42" s="843"/>
      <c r="I42" s="267"/>
      <c r="J42" s="268"/>
      <c r="K42" s="269"/>
      <c r="L42" s="270"/>
      <c r="M42" s="271"/>
      <c r="N42" s="272"/>
    </row>
    <row r="43" spans="1:14">
      <c r="B43" s="841"/>
      <c r="C43" s="842"/>
      <c r="D43" s="842"/>
      <c r="E43" s="842"/>
      <c r="F43" s="842"/>
      <c r="G43" s="842"/>
      <c r="H43" s="843"/>
      <c r="I43" s="267"/>
      <c r="J43" s="268"/>
      <c r="K43" s="269"/>
      <c r="L43" s="270"/>
      <c r="M43" s="271"/>
      <c r="N43" s="272"/>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0.05</v>
      </c>
      <c r="N46" s="344">
        <f>N84*M46</f>
        <v>22.390442043167496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2119.9924467815076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61124.194338670939</v>
      </c>
      <c r="N53" s="272">
        <f t="shared" ref="N53:N54" si="1">K53*M53</f>
        <v>427.8693603706966</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1761.4335861227823</v>
      </c>
      <c r="N54" s="272">
        <f t="shared" si="1"/>
        <v>211.37203033473386</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3"/>
      <c r="C61" s="824"/>
      <c r="D61" s="824"/>
      <c r="E61" s="824"/>
      <c r="F61" s="824"/>
      <c r="G61" s="824"/>
      <c r="H61" s="824"/>
      <c r="I61" s="825"/>
      <c r="J61" s="42"/>
      <c r="K61" s="44"/>
      <c r="L61" s="826"/>
      <c r="M61" s="827"/>
      <c r="N61" s="45"/>
    </row>
    <row r="62" spans="1:14" ht="15.75" thickBot="1">
      <c r="B62" s="828" t="s">
        <v>953</v>
      </c>
      <c r="C62" s="829"/>
      <c r="D62" s="829"/>
      <c r="E62" s="829"/>
      <c r="F62" s="829"/>
      <c r="G62" s="829"/>
      <c r="H62" s="829"/>
      <c r="I62" s="829"/>
      <c r="J62" s="829"/>
      <c r="K62" s="829"/>
      <c r="L62" s="829"/>
      <c r="M62" s="830"/>
      <c r="N62" s="394">
        <f>SUM(N53:N61)</f>
        <v>639.24139070543049</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31" t="s">
        <v>961</v>
      </c>
      <c r="M66" s="804"/>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32">
        <f>VLOOKUP(A67,TRANSPORTE!A6:D120,4,FALSE)</f>
        <v>1242.4074635243128</v>
      </c>
      <c r="M67" s="833"/>
      <c r="N67" s="287">
        <f>L67*K67</f>
        <v>8.6968522446701897</v>
      </c>
    </row>
    <row r="68" spans="1:15">
      <c r="B68" s="46"/>
      <c r="C68" s="47"/>
      <c r="D68" s="47"/>
      <c r="E68" s="47"/>
      <c r="F68" s="47"/>
      <c r="G68" s="47"/>
      <c r="H68" s="311"/>
      <c r="I68" s="279"/>
      <c r="J68" s="286"/>
      <c r="K68" s="279"/>
      <c r="L68" s="832"/>
      <c r="M68" s="833"/>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7"/>
      <c r="M72" s="818"/>
      <c r="N72" s="127"/>
    </row>
    <row r="73" spans="1:15" ht="15.75" thickBot="1">
      <c r="B73" s="834" t="s">
        <v>953</v>
      </c>
      <c r="C73" s="835"/>
      <c r="D73" s="835"/>
      <c r="E73" s="835"/>
      <c r="F73" s="835"/>
      <c r="G73" s="835"/>
      <c r="H73" s="835"/>
      <c r="I73" s="835"/>
      <c r="J73" s="835"/>
      <c r="K73" s="835"/>
      <c r="L73" s="835"/>
      <c r="M73" s="836"/>
      <c r="N73" s="104">
        <f>N67+N68+N69+N70+N71</f>
        <v>8.6968522446701897</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4" t="s">
        <v>963</v>
      </c>
      <c r="C77" s="855"/>
      <c r="D77" s="855"/>
      <c r="E77" s="855"/>
      <c r="F77" s="855"/>
      <c r="G77" s="855"/>
      <c r="H77" s="855"/>
      <c r="I77" s="73" t="s">
        <v>964</v>
      </c>
      <c r="J77" s="75" t="s">
        <v>1410</v>
      </c>
      <c r="K77" s="74" t="s">
        <v>966</v>
      </c>
      <c r="L77" s="856" t="s">
        <v>950</v>
      </c>
      <c r="M77" s="857"/>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5"/>
      <c r="C83" s="816"/>
      <c r="D83" s="816"/>
      <c r="E83" s="816"/>
      <c r="F83" s="816"/>
      <c r="G83" s="816"/>
      <c r="H83" s="816"/>
      <c r="I83" s="126"/>
      <c r="J83" s="126"/>
      <c r="K83" s="126"/>
      <c r="L83" s="916"/>
      <c r="M83" s="916"/>
      <c r="N83" s="45"/>
    </row>
    <row r="84" spans="1:14" ht="15.75" thickBot="1">
      <c r="B84" s="834" t="s">
        <v>953</v>
      </c>
      <c r="C84" s="835"/>
      <c r="D84" s="835"/>
      <c r="E84" s="835"/>
      <c r="F84" s="835"/>
      <c r="G84" s="835"/>
      <c r="H84" s="835"/>
      <c r="I84" s="835"/>
      <c r="J84" s="835"/>
      <c r="K84" s="835"/>
      <c r="L84" s="835"/>
      <c r="M84" s="836"/>
      <c r="N84" s="301">
        <f>SUM(N78:N83)</f>
        <v>447.80884086334993</v>
      </c>
    </row>
    <row r="85" spans="1:14" ht="15.75" thickBot="1">
      <c r="B85" s="33"/>
      <c r="C85" s="34"/>
      <c r="D85" s="34"/>
      <c r="E85" s="34"/>
      <c r="F85" s="34"/>
      <c r="G85" s="34"/>
      <c r="H85" s="34"/>
      <c r="I85" s="34"/>
      <c r="J85" s="34"/>
      <c r="K85" s="34"/>
      <c r="L85" s="34"/>
      <c r="M85" s="34"/>
      <c r="N85" s="35"/>
    </row>
    <row r="86" spans="1:14" ht="15.75" thickBot="1">
      <c r="B86" s="828" t="s">
        <v>967</v>
      </c>
      <c r="C86" s="829"/>
      <c r="D86" s="829"/>
      <c r="E86" s="829"/>
      <c r="F86" s="829"/>
      <c r="G86" s="829"/>
      <c r="H86" s="829"/>
      <c r="I86" s="829"/>
      <c r="J86" s="829"/>
      <c r="K86" s="829"/>
      <c r="L86" s="829"/>
      <c r="M86" s="830"/>
      <c r="N86" s="99">
        <f>N48+N62+N73+N84</f>
        <v>3215.7395305949581</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9" t="s">
        <v>969</v>
      </c>
      <c r="C90" s="820"/>
      <c r="D90" s="820"/>
      <c r="E90" s="820"/>
      <c r="F90" s="820"/>
      <c r="G90" s="820"/>
      <c r="H90" s="820"/>
      <c r="I90" s="314"/>
      <c r="J90" s="334"/>
      <c r="K90" s="302" t="s">
        <v>970</v>
      </c>
      <c r="L90" s="858" t="s">
        <v>971</v>
      </c>
      <c r="M90" s="859"/>
      <c r="N90" s="303"/>
    </row>
    <row r="91" spans="1:14">
      <c r="B91" s="860" t="s">
        <v>972</v>
      </c>
      <c r="C91" s="861"/>
      <c r="D91" s="861"/>
      <c r="E91" s="861"/>
      <c r="F91" s="861"/>
      <c r="G91" s="861"/>
      <c r="H91" s="861"/>
      <c r="I91" s="87"/>
      <c r="J91" s="88"/>
      <c r="K91" s="304">
        <v>0.2</v>
      </c>
      <c r="L91" s="862">
        <f>N86*K91</f>
        <v>643.14790611899161</v>
      </c>
      <c r="M91" s="863"/>
      <c r="N91" s="51"/>
    </row>
    <row r="92" spans="1:14">
      <c r="B92" s="89" t="s">
        <v>973</v>
      </c>
      <c r="C92" s="90"/>
      <c r="D92" s="90"/>
      <c r="E92" s="90"/>
      <c r="F92" s="90"/>
      <c r="G92" s="90"/>
      <c r="H92" s="90"/>
      <c r="I92" s="87"/>
      <c r="J92" s="88"/>
      <c r="K92" s="304">
        <v>0.05</v>
      </c>
      <c r="L92" s="862">
        <f>N86*K92</f>
        <v>160.7869765297479</v>
      </c>
      <c r="M92" s="863"/>
      <c r="N92" s="51"/>
    </row>
    <row r="93" spans="1:14" ht="15.75" thickBot="1">
      <c r="B93" s="91" t="s">
        <v>974</v>
      </c>
      <c r="C93" s="92"/>
      <c r="D93" s="92"/>
      <c r="E93" s="92"/>
      <c r="F93" s="92"/>
      <c r="G93" s="92"/>
      <c r="H93" s="92"/>
      <c r="I93" s="93"/>
      <c r="J93" s="94"/>
      <c r="K93" s="305">
        <v>0.05</v>
      </c>
      <c r="L93" s="864">
        <f>N86*K93</f>
        <v>160.7869765297479</v>
      </c>
      <c r="M93" s="865"/>
      <c r="N93" s="51"/>
    </row>
    <row r="94" spans="1:14" ht="15.75" thickBot="1">
      <c r="B94" s="828" t="s">
        <v>953</v>
      </c>
      <c r="C94" s="829"/>
      <c r="D94" s="829"/>
      <c r="E94" s="829"/>
      <c r="F94" s="829"/>
      <c r="G94" s="829"/>
      <c r="H94" s="829"/>
      <c r="I94" s="829"/>
      <c r="J94" s="829"/>
      <c r="K94" s="829"/>
      <c r="L94" s="829"/>
      <c r="M94" s="830"/>
      <c r="N94" s="52">
        <f>L91+L92+L93</f>
        <v>964.72185917848742</v>
      </c>
    </row>
    <row r="95" spans="1:14" ht="15.75" thickBot="1">
      <c r="B95" s="33"/>
      <c r="C95" s="34"/>
      <c r="D95" s="34"/>
      <c r="E95" s="34"/>
      <c r="F95" s="34"/>
      <c r="G95" s="34"/>
      <c r="H95" s="34"/>
      <c r="I95" s="34"/>
      <c r="J95" s="34"/>
      <c r="K95" s="34"/>
      <c r="L95" s="34"/>
      <c r="M95" s="34"/>
      <c r="N95" s="35"/>
    </row>
    <row r="96" spans="1:14" ht="15.75" thickBot="1">
      <c r="A96" t="s">
        <v>2016</v>
      </c>
      <c r="B96" s="828" t="s">
        <v>975</v>
      </c>
      <c r="C96" s="829"/>
      <c r="D96" s="829"/>
      <c r="E96" s="829"/>
      <c r="F96" s="829"/>
      <c r="G96" s="829"/>
      <c r="H96" s="829"/>
      <c r="I96" s="829"/>
      <c r="J96" s="829"/>
      <c r="K96" s="829"/>
      <c r="L96" s="829"/>
      <c r="M96" s="830"/>
      <c r="N96" s="188">
        <f>N86+N94</f>
        <v>4180.4613897734453</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6" t="s">
        <v>2218</v>
      </c>
      <c r="C113" s="867"/>
      <c r="D113" s="867"/>
      <c r="E113" s="867"/>
      <c r="F113" s="867"/>
      <c r="G113" s="867"/>
      <c r="H113" s="867"/>
      <c r="I113" s="867"/>
      <c r="J113" s="867"/>
      <c r="K113" s="867"/>
      <c r="L113" s="867"/>
      <c r="M113" s="867"/>
      <c r="N113" s="868"/>
    </row>
    <row r="114" spans="2:14" ht="15" customHeight="1">
      <c r="B114" s="866"/>
      <c r="C114" s="867"/>
      <c r="D114" s="867"/>
      <c r="E114" s="867"/>
      <c r="F114" s="867"/>
      <c r="G114" s="867"/>
      <c r="H114" s="867"/>
      <c r="I114" s="867"/>
      <c r="J114" s="867"/>
      <c r="K114" s="867"/>
      <c r="L114" s="867"/>
      <c r="M114" s="867"/>
      <c r="N114" s="868"/>
    </row>
    <row r="115" spans="2:14" ht="30" customHeight="1">
      <c r="B115" s="869" t="s">
        <v>2219</v>
      </c>
      <c r="C115" s="870"/>
      <c r="D115" s="870"/>
      <c r="E115" s="870"/>
      <c r="F115" s="870"/>
      <c r="G115" s="870"/>
      <c r="H115" s="870"/>
      <c r="I115" s="870"/>
      <c r="J115" s="870"/>
      <c r="K115" s="870"/>
      <c r="L115" s="870"/>
      <c r="M115" s="870"/>
      <c r="N115" s="871"/>
    </row>
    <row r="116" spans="2:14">
      <c r="B116" s="869"/>
      <c r="C116" s="870"/>
      <c r="D116" s="870"/>
      <c r="E116" s="870"/>
      <c r="F116" s="870"/>
      <c r="G116" s="870"/>
      <c r="H116" s="870"/>
      <c r="I116" s="870"/>
      <c r="J116" s="870"/>
      <c r="K116" s="870"/>
      <c r="L116" s="870"/>
      <c r="M116" s="870"/>
      <c r="N116" s="871"/>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5"/>
      <c r="K126" s="805"/>
      <c r="L126" s="805"/>
      <c r="M126" s="805"/>
      <c r="N126" s="806"/>
    </row>
    <row r="127" spans="2:14" ht="15.75" thickBot="1">
      <c r="B127" s="261" t="s">
        <v>2221</v>
      </c>
      <c r="C127" s="393"/>
      <c r="D127" s="393"/>
      <c r="E127" s="57"/>
      <c r="F127" s="57"/>
      <c r="G127" s="57"/>
      <c r="H127" s="57"/>
      <c r="I127" s="57"/>
      <c r="J127" s="807"/>
      <c r="K127" s="807"/>
      <c r="L127" s="807"/>
      <c r="M127" s="807"/>
      <c r="N127" s="808"/>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3405.4986992546096</v>
      </c>
      <c r="L36" s="270"/>
      <c r="M36" s="271">
        <v>6.25</v>
      </c>
      <c r="N36" s="272">
        <f t="shared" ref="N36:N41" si="0">K36/M36</f>
        <v>544.87979188073757</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50</v>
      </c>
      <c r="N37" s="272">
        <f t="shared" si="0"/>
        <v>1261.8805965080319</v>
      </c>
    </row>
    <row r="38" spans="1:14">
      <c r="A38" t="s">
        <v>184</v>
      </c>
      <c r="B38" s="841" t="str">
        <f>VLOOKUP(A38,EQUIPOS!A8:D154,3,FALSE)</f>
        <v>Cortadora de pavimento, Máxima profundidad de corte: 160 mm. Capacidad de disco: desde 12´´ hasta 18´´ de diámetro. Peso operacional: 135 kg, 13.5 hp de potencia</v>
      </c>
      <c r="C38" s="842"/>
      <c r="D38" s="842"/>
      <c r="E38" s="842"/>
      <c r="F38" s="842"/>
      <c r="G38" s="842"/>
      <c r="H38" s="843"/>
      <c r="I38" s="267"/>
      <c r="J38" s="268"/>
      <c r="K38" s="269">
        <f>VLOOKUP(A38,EQUIPOS!A8:D165,4,FALSE)</f>
        <v>45626.15189948411</v>
      </c>
      <c r="L38" s="270"/>
      <c r="M38" s="271">
        <v>3.75</v>
      </c>
      <c r="N38" s="272">
        <f t="shared" si="0"/>
        <v>12166.973839862429</v>
      </c>
    </row>
    <row r="39" spans="1:14">
      <c r="A39" t="s">
        <v>228</v>
      </c>
      <c r="B39" s="841" t="str">
        <f>VLOOKUP(A39,EQUIPOS!A9:D154,3,FALSE)</f>
        <v xml:space="preserve">Formaleta metálica (concreto hidráulico)
</v>
      </c>
      <c r="C39" s="842"/>
      <c r="D39" s="842"/>
      <c r="E39" s="842"/>
      <c r="F39" s="842"/>
      <c r="G39" s="842"/>
      <c r="H39" s="843"/>
      <c r="I39" s="267"/>
      <c r="J39" s="268"/>
      <c r="K39" s="269">
        <f>VLOOKUP(A39,EQUIPOS!A9:D166,4,FALSE)</f>
        <v>3829.652642210101</v>
      </c>
      <c r="L39" s="270"/>
      <c r="M39" s="271">
        <v>6.25</v>
      </c>
      <c r="N39" s="272">
        <f t="shared" si="0"/>
        <v>612.74442275361616</v>
      </c>
    </row>
    <row r="40" spans="1:14">
      <c r="A40" t="s">
        <v>301</v>
      </c>
      <c r="B40" s="841" t="str">
        <f>VLOOKUP(A40,EQUIPOS!A10:D154,3,FALSE)</f>
        <v>Regla vibratoria, de longitud de 3 a 5 m, motor de 3600 rpm, potencia 6 HP</v>
      </c>
      <c r="C40" s="842"/>
      <c r="D40" s="842"/>
      <c r="E40" s="842"/>
      <c r="F40" s="842"/>
      <c r="G40" s="842"/>
      <c r="H40" s="843"/>
      <c r="I40" s="267"/>
      <c r="J40" s="268"/>
      <c r="K40" s="269">
        <f>VLOOKUP(A40,EQUIPOS!A10:D167,4,FALSE)</f>
        <v>11127.332401857044</v>
      </c>
      <c r="L40" s="270"/>
      <c r="M40" s="271">
        <v>6.25</v>
      </c>
      <c r="N40" s="272">
        <f t="shared" si="0"/>
        <v>1780.373184297127</v>
      </c>
    </row>
    <row r="41" spans="1:14">
      <c r="A41" t="s">
        <v>363</v>
      </c>
      <c r="B41" s="841" t="str">
        <f>VLOOKUP(A41,EQUIPOS!A11:D155,3,FALSE)</f>
        <v>Vibrador de concreto, Motor de 3 hp a 18.000 rpm Mangueras de 4 mt</v>
      </c>
      <c r="C41" s="842"/>
      <c r="D41" s="842"/>
      <c r="E41" s="842"/>
      <c r="F41" s="842"/>
      <c r="G41" s="842"/>
      <c r="H41" s="843"/>
      <c r="I41" s="267"/>
      <c r="J41" s="268"/>
      <c r="K41" s="269">
        <f>VLOOKUP(A41,EQUIPOS!A11:D168,4,FALSE)</f>
        <v>10637.327686074763</v>
      </c>
      <c r="L41" s="270"/>
      <c r="M41" s="271">
        <v>6.25</v>
      </c>
      <c r="N41" s="272">
        <f t="shared" si="0"/>
        <v>1701.972429771962</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N83*M46</f>
        <v>971.20648722881606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19040.030752302719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4965.9437310155081</v>
      </c>
      <c r="N53" s="272">
        <f>K53*M53</f>
        <v>30462.386312942348</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4721.2311665118486</v>
      </c>
      <c r="N54" s="272">
        <f>K54*M54</f>
        <v>1748.6041357451293</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1044.0655353569803</v>
      </c>
      <c r="N55" s="272">
        <f>K55*M55</f>
        <v>1160.0728170633115</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4350.8793738221202</v>
      </c>
      <c r="N56" s="272">
        <f>K56*M56</f>
        <v>4834.3104153579116</v>
      </c>
    </row>
    <row r="57" spans="1:14">
      <c r="A57" s="144" t="s">
        <v>778</v>
      </c>
      <c r="B57" s="823" t="str">
        <f>VLOOKUP(A57,MATERIALES!A7:D373,3,FALSE)</f>
        <v>Antisol blanco (presentación 20 kg)</v>
      </c>
      <c r="C57" s="824" t="e">
        <f>VLOOKUP(B57,MATERIALES!B7:E373,3,FALSE)</f>
        <v>#N/A</v>
      </c>
      <c r="D57" s="824" t="e">
        <f>VLOOKUP(C57,MATERIALES!C7:F373,3,FALSE)</f>
        <v>#N/A</v>
      </c>
      <c r="E57" s="824" t="e">
        <f>VLOOKUP(D57,MATERIALES!D7:G373,3,FALSE)</f>
        <v>#N/A</v>
      </c>
      <c r="F57" s="824" t="e">
        <f>VLOOKUP(E57,MATERIALES!E7:H373,3,FALSE)</f>
        <v>#N/A</v>
      </c>
      <c r="G57" s="824" t="e">
        <f>VLOOKUP(F57,MATERIALES!F7:I373,3,FALSE)</f>
        <v>#N/A</v>
      </c>
      <c r="H57" s="824" t="e">
        <f>VLOOKUP(G57,MATERIALES!G7:J373,3,FALSE)</f>
        <v>#N/A</v>
      </c>
      <c r="I57" s="824" t="e">
        <f>VLOOKUP(H57,MATERIALES!H7:K373,3,FALSE)</f>
        <v>#N/A</v>
      </c>
      <c r="J57" s="311" t="str">
        <f>VLOOKUP(A57,MATERIALES!A11:D649,2,FALSE)</f>
        <v>kg</v>
      </c>
      <c r="K57" s="44">
        <v>1.1200000000000001</v>
      </c>
      <c r="L57" s="832">
        <f>VLOOKUP(A57,MATERIALES!A4:D373,4,FALSE)</f>
        <v>7288.1399740139695</v>
      </c>
      <c r="M57" s="833"/>
      <c r="N57" s="272">
        <f>K57*L57</f>
        <v>8162.7167708956467</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556231.3042037423</v>
      </c>
      <c r="N58" s="272">
        <f>K58*M58</f>
        <v>561793.61724577972</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8" t="s">
        <v>953</v>
      </c>
      <c r="C61" s="829"/>
      <c r="D61" s="829"/>
      <c r="E61" s="829"/>
      <c r="F61" s="829"/>
      <c r="G61" s="829"/>
      <c r="H61" s="829"/>
      <c r="I61" s="829"/>
      <c r="J61" s="829"/>
      <c r="K61" s="829"/>
      <c r="L61" s="829"/>
      <c r="M61" s="830"/>
      <c r="N61" s="394">
        <f>SUM(N53:N60)</f>
        <v>608161.70769778406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1" t="s">
        <v>961</v>
      </c>
      <c r="M65" s="804"/>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2">
        <f>VLOOKUP(A66,TRANSPORTE!A5:D117,4,FALSE)</f>
        <v>1242.4074635243128</v>
      </c>
      <c r="M66" s="833"/>
      <c r="N66" s="287">
        <f>K66*L66</f>
        <v>1254.831538159556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7"/>
      <c r="M71" s="818"/>
      <c r="N71" s="127"/>
    </row>
    <row r="72" spans="1:15" ht="15.75" thickBot="1">
      <c r="B72" s="834" t="s">
        <v>953</v>
      </c>
      <c r="C72" s="835"/>
      <c r="D72" s="835"/>
      <c r="E72" s="835"/>
      <c r="F72" s="835"/>
      <c r="G72" s="835"/>
      <c r="H72" s="835"/>
      <c r="I72" s="835"/>
      <c r="J72" s="835"/>
      <c r="K72" s="835"/>
      <c r="L72" s="835"/>
      <c r="M72" s="836"/>
      <c r="N72" s="104">
        <f>N66+N67+N68+N69+N70</f>
        <v>1254.831538159556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4" t="s">
        <v>963</v>
      </c>
      <c r="C76" s="855"/>
      <c r="D76" s="855"/>
      <c r="E76" s="855"/>
      <c r="F76" s="855"/>
      <c r="G76" s="855"/>
      <c r="H76" s="855"/>
      <c r="I76" s="73" t="s">
        <v>964</v>
      </c>
      <c r="J76" s="75" t="s">
        <v>1410</v>
      </c>
      <c r="K76" s="74" t="s">
        <v>966</v>
      </c>
      <c r="L76" s="856" t="s">
        <v>950</v>
      </c>
      <c r="M76" s="857"/>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5"/>
      <c r="C82" s="816"/>
      <c r="D82" s="816"/>
      <c r="E82" s="816"/>
      <c r="F82" s="816"/>
      <c r="G82" s="816"/>
      <c r="H82" s="816"/>
      <c r="I82" s="126"/>
      <c r="J82" s="126"/>
      <c r="K82" s="126"/>
      <c r="L82" s="916"/>
      <c r="M82" s="916"/>
      <c r="N82" s="127"/>
    </row>
    <row r="83" spans="1:14" ht="15.75" thickBot="1">
      <c r="B83" s="834" t="s">
        <v>953</v>
      </c>
      <c r="C83" s="835"/>
      <c r="D83" s="835"/>
      <c r="E83" s="835"/>
      <c r="F83" s="835"/>
      <c r="G83" s="835"/>
      <c r="H83" s="835"/>
      <c r="I83" s="835"/>
      <c r="J83" s="835"/>
      <c r="K83" s="835"/>
      <c r="L83" s="835"/>
      <c r="M83" s="836"/>
      <c r="N83" s="460">
        <f>SUM(N77:N82)</f>
        <v>9712.0648722881597</v>
      </c>
    </row>
    <row r="84" spans="1:14" ht="15.75" thickBot="1">
      <c r="B84" s="33"/>
      <c r="C84" s="34"/>
      <c r="D84" s="34"/>
      <c r="E84" s="34"/>
      <c r="F84" s="34"/>
      <c r="G84" s="34"/>
      <c r="H84" s="34"/>
      <c r="I84" s="34"/>
      <c r="J84" s="34"/>
      <c r="K84" s="34"/>
      <c r="L84" s="34"/>
      <c r="M84" s="34"/>
      <c r="N84" s="35"/>
    </row>
    <row r="85" spans="1:14" ht="15.75" thickBot="1">
      <c r="B85" s="828" t="s">
        <v>967</v>
      </c>
      <c r="C85" s="829"/>
      <c r="D85" s="829"/>
      <c r="E85" s="829"/>
      <c r="F85" s="829"/>
      <c r="G85" s="829"/>
      <c r="H85" s="829"/>
      <c r="I85" s="829"/>
      <c r="J85" s="829"/>
      <c r="K85" s="829"/>
      <c r="L85" s="829"/>
      <c r="M85" s="830"/>
      <c r="N85" s="99">
        <f>N48+N61+N72+N83</f>
        <v>638168.63486053445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9" t="s">
        <v>969</v>
      </c>
      <c r="C89" s="820"/>
      <c r="D89" s="820"/>
      <c r="E89" s="820"/>
      <c r="F89" s="820"/>
      <c r="G89" s="820"/>
      <c r="H89" s="820"/>
      <c r="I89" s="314"/>
      <c r="J89" s="334"/>
      <c r="K89" s="302" t="s">
        <v>970</v>
      </c>
      <c r="L89" s="858" t="s">
        <v>971</v>
      </c>
      <c r="M89" s="859"/>
      <c r="N89" s="303"/>
    </row>
    <row r="90" spans="1:14">
      <c r="B90" s="860" t="s">
        <v>972</v>
      </c>
      <c r="C90" s="861"/>
      <c r="D90" s="861"/>
      <c r="E90" s="861"/>
      <c r="F90" s="861"/>
      <c r="G90" s="861"/>
      <c r="H90" s="861"/>
      <c r="I90" s="87"/>
      <c r="J90" s="88"/>
      <c r="K90" s="304">
        <v>0.2</v>
      </c>
      <c r="L90" s="862">
        <f>N85*K90</f>
        <v>127633.7269721069</v>
      </c>
      <c r="M90" s="863"/>
      <c r="N90" s="51"/>
    </row>
    <row r="91" spans="1:14">
      <c r="B91" s="89" t="s">
        <v>973</v>
      </c>
      <c r="C91" s="90"/>
      <c r="D91" s="90"/>
      <c r="E91" s="90"/>
      <c r="F91" s="90"/>
      <c r="G91" s="90"/>
      <c r="H91" s="90"/>
      <c r="I91" s="87"/>
      <c r="J91" s="88"/>
      <c r="K91" s="304">
        <v>0.05</v>
      </c>
      <c r="L91" s="862">
        <f>N85*K91</f>
        <v>31908.431743026726</v>
      </c>
      <c r="M91" s="863"/>
      <c r="N91" s="51"/>
    </row>
    <row r="92" spans="1:14" ht="15.75" thickBot="1">
      <c r="B92" s="91" t="s">
        <v>974</v>
      </c>
      <c r="C92" s="92"/>
      <c r="D92" s="92"/>
      <c r="E92" s="92"/>
      <c r="F92" s="92"/>
      <c r="G92" s="92"/>
      <c r="H92" s="92"/>
      <c r="I92" s="93"/>
      <c r="J92" s="94"/>
      <c r="K92" s="305">
        <v>0.05</v>
      </c>
      <c r="L92" s="864">
        <f>N85*K92</f>
        <v>31908.431743026726</v>
      </c>
      <c r="M92" s="865"/>
      <c r="N92" s="51"/>
    </row>
    <row r="93" spans="1:14" ht="15.75" thickBot="1">
      <c r="B93" s="828" t="s">
        <v>953</v>
      </c>
      <c r="C93" s="829"/>
      <c r="D93" s="829"/>
      <c r="E93" s="829"/>
      <c r="F93" s="829"/>
      <c r="G93" s="829"/>
      <c r="H93" s="829"/>
      <c r="I93" s="829"/>
      <c r="J93" s="829"/>
      <c r="K93" s="829"/>
      <c r="L93" s="829"/>
      <c r="M93" s="830"/>
      <c r="N93" s="52">
        <f>L90+L91+L92</f>
        <v>191450.59045816032</v>
      </c>
    </row>
    <row r="94" spans="1:14" ht="15.75" thickBot="1">
      <c r="B94" s="33"/>
      <c r="C94" s="34"/>
      <c r="D94" s="34"/>
      <c r="E94" s="34"/>
      <c r="F94" s="34"/>
      <c r="G94" s="34"/>
      <c r="H94" s="34"/>
      <c r="I94" s="34"/>
      <c r="J94" s="34"/>
      <c r="K94" s="34"/>
      <c r="L94" s="34"/>
      <c r="M94" s="34"/>
      <c r="N94" s="35"/>
    </row>
    <row r="95" spans="1:14" ht="15.75" thickBot="1">
      <c r="A95" t="s">
        <v>2016</v>
      </c>
      <c r="B95" s="828" t="s">
        <v>975</v>
      </c>
      <c r="C95" s="829"/>
      <c r="D95" s="829"/>
      <c r="E95" s="829"/>
      <c r="F95" s="829"/>
      <c r="G95" s="829"/>
      <c r="H95" s="829"/>
      <c r="I95" s="829"/>
      <c r="J95" s="829"/>
      <c r="K95" s="829"/>
      <c r="L95" s="829"/>
      <c r="M95" s="830"/>
      <c r="N95" s="188">
        <f>N85+N93</f>
        <v>829619.22531869472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6" t="s">
        <v>2218</v>
      </c>
      <c r="C112" s="867"/>
      <c r="D112" s="867"/>
      <c r="E112" s="867"/>
      <c r="F112" s="867"/>
      <c r="G112" s="867"/>
      <c r="H112" s="867"/>
      <c r="I112" s="867"/>
      <c r="J112" s="867"/>
      <c r="K112" s="867"/>
      <c r="L112" s="867"/>
      <c r="M112" s="867"/>
      <c r="N112" s="868"/>
    </row>
    <row r="113" spans="2:14" ht="15" customHeight="1">
      <c r="B113" s="866"/>
      <c r="C113" s="867"/>
      <c r="D113" s="867"/>
      <c r="E113" s="867"/>
      <c r="F113" s="867"/>
      <c r="G113" s="867"/>
      <c r="H113" s="867"/>
      <c r="I113" s="867"/>
      <c r="J113" s="867"/>
      <c r="K113" s="867"/>
      <c r="L113" s="867"/>
      <c r="M113" s="867"/>
      <c r="N113" s="868"/>
    </row>
    <row r="114" spans="2:14" ht="30" customHeight="1">
      <c r="B114" s="869" t="s">
        <v>2219</v>
      </c>
      <c r="C114" s="870"/>
      <c r="D114" s="870"/>
      <c r="E114" s="870"/>
      <c r="F114" s="870"/>
      <c r="G114" s="870"/>
      <c r="H114" s="870"/>
      <c r="I114" s="870"/>
      <c r="J114" s="870"/>
      <c r="K114" s="870"/>
      <c r="L114" s="870"/>
      <c r="M114" s="870"/>
      <c r="N114" s="871"/>
    </row>
    <row r="115" spans="2:14">
      <c r="B115" s="869"/>
      <c r="C115" s="870"/>
      <c r="D115" s="870"/>
      <c r="E115" s="870"/>
      <c r="F115" s="870"/>
      <c r="G115" s="870"/>
      <c r="H115" s="870"/>
      <c r="I115" s="870"/>
      <c r="J115" s="870"/>
      <c r="K115" s="870"/>
      <c r="L115" s="870"/>
      <c r="M115" s="870"/>
      <c r="N115" s="87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5"/>
      <c r="K125" s="805"/>
      <c r="L125" s="805"/>
      <c r="M125" s="805"/>
      <c r="N125" s="806"/>
    </row>
    <row r="126" spans="2:14" ht="15.75" customHeight="1" thickBot="1">
      <c r="B126" s="261" t="s">
        <v>2221</v>
      </c>
      <c r="C126" s="393"/>
      <c r="D126" s="393"/>
      <c r="E126" s="57"/>
      <c r="F126" s="57"/>
      <c r="G126" s="57"/>
      <c r="H126" s="57"/>
      <c r="I126" s="57"/>
      <c r="J126" s="807"/>
      <c r="K126" s="807"/>
      <c r="L126" s="807"/>
      <c r="M126" s="807"/>
      <c r="N126" s="808"/>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3405.4986992546096</v>
      </c>
      <c r="L36" s="270"/>
      <c r="M36" s="271">
        <v>6.25</v>
      </c>
      <c r="N36" s="272">
        <f t="shared" ref="N36:N41" si="0">K36/M36</f>
        <v>544.87979188073757</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63094.029825401594</v>
      </c>
      <c r="L37" s="270"/>
      <c r="M37" s="271">
        <v>50</v>
      </c>
      <c r="N37" s="272">
        <f t="shared" si="0"/>
        <v>1261.8805965080319</v>
      </c>
    </row>
    <row r="38" spans="1:14">
      <c r="A38" t="s">
        <v>184</v>
      </c>
      <c r="B38" s="841" t="str">
        <f>VLOOKUP(A38,EQUIPOS!A8:D154,3,FALSE)</f>
        <v>Cortadora de pavimento, Máxima profundidad de corte: 160 mm. Capacidad de disco: desde 12´´ hasta 18´´ de diámetro. Peso operacional: 135 kg, 13.5 hp de potencia</v>
      </c>
      <c r="C38" s="842"/>
      <c r="D38" s="842"/>
      <c r="E38" s="842"/>
      <c r="F38" s="842"/>
      <c r="G38" s="842"/>
      <c r="H38" s="843"/>
      <c r="I38" s="267"/>
      <c r="J38" s="268"/>
      <c r="K38" s="269">
        <f>VLOOKUP(A38,EQUIPOS!A8:D165,4,FALSE)</f>
        <v>45626.15189948411</v>
      </c>
      <c r="L38" s="270"/>
      <c r="M38" s="271">
        <v>3.75</v>
      </c>
      <c r="N38" s="272">
        <f t="shared" si="0"/>
        <v>12166.973839862429</v>
      </c>
    </row>
    <row r="39" spans="1:14">
      <c r="A39" t="s">
        <v>228</v>
      </c>
      <c r="B39" s="841" t="str">
        <f>VLOOKUP(A39,EQUIPOS!A9:D154,3,FALSE)</f>
        <v xml:space="preserve">Formaleta metálica (concreto hidráulico)
</v>
      </c>
      <c r="C39" s="842"/>
      <c r="D39" s="842"/>
      <c r="E39" s="842"/>
      <c r="F39" s="842"/>
      <c r="G39" s="842"/>
      <c r="H39" s="843"/>
      <c r="I39" s="267"/>
      <c r="J39" s="268"/>
      <c r="K39" s="269">
        <f>VLOOKUP(A39,EQUIPOS!A9:D166,4,FALSE)</f>
        <v>3829.652642210101</v>
      </c>
      <c r="L39" s="270"/>
      <c r="M39" s="271">
        <v>6.25</v>
      </c>
      <c r="N39" s="272">
        <f t="shared" si="0"/>
        <v>612.74442275361616</v>
      </c>
    </row>
    <row r="40" spans="1:14">
      <c r="A40" t="s">
        <v>301</v>
      </c>
      <c r="B40" s="841" t="str">
        <f>VLOOKUP(A40,EQUIPOS!A10:D154,3,FALSE)</f>
        <v>Regla vibratoria, de longitud de 3 a 5 m, motor de 3600 rpm, potencia 6 HP</v>
      </c>
      <c r="C40" s="842"/>
      <c r="D40" s="842"/>
      <c r="E40" s="842"/>
      <c r="F40" s="842"/>
      <c r="G40" s="842"/>
      <c r="H40" s="843"/>
      <c r="I40" s="267"/>
      <c r="J40" s="268"/>
      <c r="K40" s="269">
        <f>VLOOKUP(A40,EQUIPOS!A10:D167,4,FALSE)</f>
        <v>11127.332401857044</v>
      </c>
      <c r="L40" s="270"/>
      <c r="M40" s="271">
        <v>6.25</v>
      </c>
      <c r="N40" s="272">
        <f t="shared" si="0"/>
        <v>1780.373184297127</v>
      </c>
    </row>
    <row r="41" spans="1:14">
      <c r="A41" t="s">
        <v>363</v>
      </c>
      <c r="B41" s="841" t="str">
        <f>VLOOKUP(A41,EQUIPOS!A11:D155,3,FALSE)</f>
        <v>Vibrador de concreto, Motor de 3 hp a 18.000 rpm Mangueras de 4 mt</v>
      </c>
      <c r="C41" s="842"/>
      <c r="D41" s="842"/>
      <c r="E41" s="842"/>
      <c r="F41" s="842"/>
      <c r="G41" s="842"/>
      <c r="H41" s="843"/>
      <c r="I41" s="267"/>
      <c r="J41" s="268"/>
      <c r="K41" s="269">
        <f>VLOOKUP(A41,EQUIPOS!A11:D168,4,FALSE)</f>
        <v>10637.327686074763</v>
      </c>
      <c r="L41" s="270"/>
      <c r="M41" s="271">
        <v>6.25</v>
      </c>
      <c r="N41" s="272">
        <f t="shared" si="0"/>
        <v>1701.972429771962</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N83*M46</f>
        <v>971.20648722881606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19040.030752302719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4965.9437310155081</v>
      </c>
      <c r="N53" s="272">
        <f>K53*M53</f>
        <v>30462.386312942348</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11201.056614554705</v>
      </c>
      <c r="N54" s="272">
        <f>K54*M54</f>
        <v>12545.183408301271</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4721.2311665118486</v>
      </c>
      <c r="N55" s="272">
        <f>K55*M55</f>
        <v>1748.6041357451293</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1044.0655353569803</v>
      </c>
      <c r="N56" s="272">
        <f>K56*M56</f>
        <v>1160.0728170633115</v>
      </c>
    </row>
    <row r="57" spans="1:14">
      <c r="A57" s="144" t="s">
        <v>646</v>
      </c>
      <c r="B57" s="823" t="str">
        <f>VLOOKUP(A57,MATERIALES!A7:D373,3,FALSE)</f>
        <v>Sello de silicona o sellador autonivelante</v>
      </c>
      <c r="C57" s="824" t="e">
        <f>VLOOKUP(B57,MATERIALES!B7:E373,3,FALSE)</f>
        <v>#N/A</v>
      </c>
      <c r="D57" s="824" t="e">
        <f>VLOOKUP(C57,MATERIALES!C7:F373,3,FALSE)</f>
        <v>#N/A</v>
      </c>
      <c r="E57" s="824" t="e">
        <f>VLOOKUP(D57,MATERIALES!D7:G373,3,FALSE)</f>
        <v>#N/A</v>
      </c>
      <c r="F57" s="824" t="e">
        <f>VLOOKUP(E57,MATERIALES!E7:H373,3,FALSE)</f>
        <v>#N/A</v>
      </c>
      <c r="G57" s="824" t="e">
        <f>VLOOKUP(F57,MATERIALES!F7:I373,3,FALSE)</f>
        <v>#N/A</v>
      </c>
      <c r="H57" s="824" t="e">
        <f>VLOOKUP(G57,MATERIALES!G7:J373,3,FALSE)</f>
        <v>#N/A</v>
      </c>
      <c r="I57" s="824" t="e">
        <f>VLOOKUP(H57,MATERIALES!H7:K373,3,FALSE)</f>
        <v>#N/A</v>
      </c>
      <c r="J57" s="311" t="s">
        <v>144</v>
      </c>
      <c r="K57" s="44">
        <v>1.1111111111111112</v>
      </c>
      <c r="L57" s="832">
        <f>VLOOKUP(A57,MATERIALES!A4:D373,4,FALSE)</f>
        <v>4350.8793738221202</v>
      </c>
      <c r="M57" s="833"/>
      <c r="N57" s="272">
        <f>K57*L57</f>
        <v>4834.3104153579116</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7288.1399740139695</v>
      </c>
      <c r="N58" s="272">
        <f>K58*M58</f>
        <v>8162.7167708956467</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556231.3042037423</v>
      </c>
      <c r="N59" s="272">
        <f>K59*M59</f>
        <v>561793.61724577972</v>
      </c>
    </row>
    <row r="60" spans="1:14" ht="15.75" thickBot="1">
      <c r="B60" s="309"/>
      <c r="C60" s="310"/>
      <c r="D60" s="310"/>
      <c r="E60" s="310"/>
      <c r="F60" s="310"/>
      <c r="G60" s="310"/>
      <c r="H60" s="310"/>
      <c r="I60" s="310"/>
      <c r="J60" s="126"/>
      <c r="K60" s="126"/>
      <c r="L60" s="325"/>
      <c r="M60" s="324"/>
      <c r="N60" s="127"/>
    </row>
    <row r="61" spans="1:14" ht="15.75" thickBot="1">
      <c r="B61" s="828" t="s">
        <v>953</v>
      </c>
      <c r="C61" s="829"/>
      <c r="D61" s="829"/>
      <c r="E61" s="829"/>
      <c r="F61" s="829"/>
      <c r="G61" s="829"/>
      <c r="H61" s="829"/>
      <c r="I61" s="829"/>
      <c r="J61" s="829"/>
      <c r="K61" s="829"/>
      <c r="L61" s="829"/>
      <c r="M61" s="830"/>
      <c r="N61" s="394">
        <f>SUM(N53:N60)</f>
        <v>620706.89110608539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1" t="s">
        <v>961</v>
      </c>
      <c r="M65" s="804"/>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2">
        <f>VLOOKUP(A66,TRANSPORTE!A5:D117,4,FALSE)</f>
        <v>1242.4074635243128</v>
      </c>
      <c r="M66" s="833"/>
      <c r="N66" s="287">
        <f>K66*L66</f>
        <v>1254.831538159556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7"/>
      <c r="M71" s="818"/>
      <c r="N71" s="127"/>
    </row>
    <row r="72" spans="1:15" ht="15.75" thickBot="1">
      <c r="B72" s="834" t="s">
        <v>953</v>
      </c>
      <c r="C72" s="835"/>
      <c r="D72" s="835"/>
      <c r="E72" s="835"/>
      <c r="F72" s="835"/>
      <c r="G72" s="835"/>
      <c r="H72" s="835"/>
      <c r="I72" s="835"/>
      <c r="J72" s="835"/>
      <c r="K72" s="835"/>
      <c r="L72" s="835"/>
      <c r="M72" s="836"/>
      <c r="N72" s="104">
        <f>N66+N67+N68+N69+N70</f>
        <v>1254.831538159556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4" t="s">
        <v>963</v>
      </c>
      <c r="C76" s="855"/>
      <c r="D76" s="855"/>
      <c r="E76" s="855"/>
      <c r="F76" s="855"/>
      <c r="G76" s="855"/>
      <c r="H76" s="855"/>
      <c r="I76" s="73" t="s">
        <v>964</v>
      </c>
      <c r="J76" s="75" t="s">
        <v>1410</v>
      </c>
      <c r="K76" s="74" t="s">
        <v>966</v>
      </c>
      <c r="L76" s="856" t="s">
        <v>950</v>
      </c>
      <c r="M76" s="857"/>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5"/>
      <c r="C82" s="816"/>
      <c r="D82" s="816"/>
      <c r="E82" s="816"/>
      <c r="F82" s="816"/>
      <c r="G82" s="816"/>
      <c r="H82" s="816"/>
      <c r="I82" s="126"/>
      <c r="J82" s="126"/>
      <c r="K82" s="126"/>
      <c r="L82" s="916"/>
      <c r="M82" s="916"/>
      <c r="N82" s="45"/>
    </row>
    <row r="83" spans="1:14" ht="15.75" thickBot="1">
      <c r="B83" s="834" t="s">
        <v>953</v>
      </c>
      <c r="C83" s="835"/>
      <c r="D83" s="835"/>
      <c r="E83" s="835"/>
      <c r="F83" s="835"/>
      <c r="G83" s="835"/>
      <c r="H83" s="835"/>
      <c r="I83" s="835"/>
      <c r="J83" s="835"/>
      <c r="K83" s="835"/>
      <c r="L83" s="835"/>
      <c r="M83" s="836"/>
      <c r="N83" s="301">
        <f>SUM(N77:N82)</f>
        <v>9712.0648722881597</v>
      </c>
    </row>
    <row r="84" spans="1:14" ht="15.75" thickBot="1">
      <c r="B84" s="33"/>
      <c r="C84" s="34"/>
      <c r="D84" s="34"/>
      <c r="E84" s="34"/>
      <c r="F84" s="34"/>
      <c r="G84" s="34"/>
      <c r="H84" s="34"/>
      <c r="I84" s="34"/>
      <c r="J84" s="34"/>
      <c r="K84" s="34"/>
      <c r="L84" s="34"/>
      <c r="M84" s="34"/>
      <c r="N84" s="35"/>
    </row>
    <row r="85" spans="1:14" ht="15.75" thickBot="1">
      <c r="B85" s="828" t="s">
        <v>967</v>
      </c>
      <c r="C85" s="829"/>
      <c r="D85" s="829"/>
      <c r="E85" s="829"/>
      <c r="F85" s="829"/>
      <c r="G85" s="829"/>
      <c r="H85" s="829"/>
      <c r="I85" s="829"/>
      <c r="J85" s="829"/>
      <c r="K85" s="829"/>
      <c r="L85" s="829"/>
      <c r="M85" s="830"/>
      <c r="N85" s="99">
        <f>N48+N61+N72+N83</f>
        <v>650713.81826883578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9" t="s">
        <v>969</v>
      </c>
      <c r="C89" s="820"/>
      <c r="D89" s="820"/>
      <c r="E89" s="820"/>
      <c r="F89" s="820"/>
      <c r="G89" s="820"/>
      <c r="H89" s="820"/>
      <c r="I89" s="314"/>
      <c r="J89" s="334"/>
      <c r="K89" s="302" t="s">
        <v>970</v>
      </c>
      <c r="L89" s="858" t="s">
        <v>971</v>
      </c>
      <c r="M89" s="859"/>
      <c r="N89" s="303"/>
    </row>
    <row r="90" spans="1:14">
      <c r="B90" s="860" t="s">
        <v>972</v>
      </c>
      <c r="C90" s="861"/>
      <c r="D90" s="861"/>
      <c r="E90" s="861"/>
      <c r="F90" s="861"/>
      <c r="G90" s="861"/>
      <c r="H90" s="861"/>
      <c r="I90" s="87"/>
      <c r="J90" s="88"/>
      <c r="K90" s="304">
        <v>0.2</v>
      </c>
      <c r="L90" s="862">
        <f>N85*K90</f>
        <v>130142.76365376716</v>
      </c>
      <c r="M90" s="863"/>
      <c r="N90" s="51"/>
    </row>
    <row r="91" spans="1:14">
      <c r="B91" s="89" t="s">
        <v>973</v>
      </c>
      <c r="C91" s="90"/>
      <c r="D91" s="90"/>
      <c r="E91" s="90"/>
      <c r="F91" s="90"/>
      <c r="G91" s="90"/>
      <c r="H91" s="90"/>
      <c r="I91" s="87"/>
      <c r="J91" s="88"/>
      <c r="K91" s="304">
        <v>0.05</v>
      </c>
      <c r="L91" s="862">
        <f>N85*K91</f>
        <v>32535.690913441791</v>
      </c>
      <c r="M91" s="863"/>
      <c r="N91" s="51"/>
    </row>
    <row r="92" spans="1:14" ht="15.75" thickBot="1">
      <c r="B92" s="91" t="s">
        <v>974</v>
      </c>
      <c r="C92" s="92"/>
      <c r="D92" s="92"/>
      <c r="E92" s="92"/>
      <c r="F92" s="92"/>
      <c r="G92" s="92"/>
      <c r="H92" s="92"/>
      <c r="I92" s="93"/>
      <c r="J92" s="94"/>
      <c r="K92" s="305">
        <v>0.05</v>
      </c>
      <c r="L92" s="864">
        <f>N85*K92</f>
        <v>32535.690913441791</v>
      </c>
      <c r="M92" s="865"/>
      <c r="N92" s="51"/>
    </row>
    <row r="93" spans="1:14" ht="15.75" thickBot="1">
      <c r="B93" s="828" t="s">
        <v>953</v>
      </c>
      <c r="C93" s="829"/>
      <c r="D93" s="829"/>
      <c r="E93" s="829"/>
      <c r="F93" s="829"/>
      <c r="G93" s="829"/>
      <c r="H93" s="829"/>
      <c r="I93" s="829"/>
      <c r="J93" s="829"/>
      <c r="K93" s="829"/>
      <c r="L93" s="829"/>
      <c r="M93" s="830"/>
      <c r="N93" s="52">
        <f>L90+L91+L92</f>
        <v>195214.14548065074</v>
      </c>
    </row>
    <row r="94" spans="1:14" ht="15.75" thickBot="1">
      <c r="B94" s="33"/>
      <c r="C94" s="34"/>
      <c r="D94" s="34"/>
      <c r="E94" s="34"/>
      <c r="F94" s="34"/>
      <c r="G94" s="34"/>
      <c r="H94" s="34"/>
      <c r="I94" s="34"/>
      <c r="J94" s="34"/>
      <c r="K94" s="34"/>
      <c r="L94" s="34"/>
      <c r="M94" s="34"/>
      <c r="N94" s="35"/>
    </row>
    <row r="95" spans="1:14" ht="15.75" thickBot="1">
      <c r="A95" t="s">
        <v>2016</v>
      </c>
      <c r="B95" s="828" t="s">
        <v>975</v>
      </c>
      <c r="C95" s="829"/>
      <c r="D95" s="829"/>
      <c r="E95" s="829"/>
      <c r="F95" s="829"/>
      <c r="G95" s="829"/>
      <c r="H95" s="829"/>
      <c r="I95" s="829"/>
      <c r="J95" s="829"/>
      <c r="K95" s="829"/>
      <c r="L95" s="829"/>
      <c r="M95" s="830"/>
      <c r="N95" s="188">
        <f>N85+N93</f>
        <v>845927.96374948649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6" t="s">
        <v>2218</v>
      </c>
      <c r="C112" s="867"/>
      <c r="D112" s="867"/>
      <c r="E112" s="867"/>
      <c r="F112" s="867"/>
      <c r="G112" s="867"/>
      <c r="H112" s="867"/>
      <c r="I112" s="867"/>
      <c r="J112" s="867"/>
      <c r="K112" s="867"/>
      <c r="L112" s="867"/>
      <c r="M112" s="867"/>
      <c r="N112" s="868"/>
    </row>
    <row r="113" spans="2:14" ht="15" customHeight="1">
      <c r="B113" s="866"/>
      <c r="C113" s="867"/>
      <c r="D113" s="867"/>
      <c r="E113" s="867"/>
      <c r="F113" s="867"/>
      <c r="G113" s="867"/>
      <c r="H113" s="867"/>
      <c r="I113" s="867"/>
      <c r="J113" s="867"/>
      <c r="K113" s="867"/>
      <c r="L113" s="867"/>
      <c r="M113" s="867"/>
      <c r="N113" s="868"/>
    </row>
    <row r="114" spans="2:14" ht="30" customHeight="1">
      <c r="B114" s="869" t="s">
        <v>2219</v>
      </c>
      <c r="C114" s="870"/>
      <c r="D114" s="870"/>
      <c r="E114" s="870"/>
      <c r="F114" s="870"/>
      <c r="G114" s="870"/>
      <c r="H114" s="870"/>
      <c r="I114" s="870"/>
      <c r="J114" s="870"/>
      <c r="K114" s="870"/>
      <c r="L114" s="870"/>
      <c r="M114" s="870"/>
      <c r="N114" s="871"/>
    </row>
    <row r="115" spans="2:14">
      <c r="B115" s="869"/>
      <c r="C115" s="870"/>
      <c r="D115" s="870"/>
      <c r="E115" s="870"/>
      <c r="F115" s="870"/>
      <c r="G115" s="870"/>
      <c r="H115" s="870"/>
      <c r="I115" s="870"/>
      <c r="J115" s="870"/>
      <c r="K115" s="870"/>
      <c r="L115" s="870"/>
      <c r="M115" s="870"/>
      <c r="N115" s="87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5"/>
      <c r="K125" s="805"/>
      <c r="L125" s="805"/>
      <c r="M125" s="805"/>
      <c r="N125" s="806"/>
    </row>
    <row r="126" spans="2:14" ht="15.75" customHeight="1" thickBot="1">
      <c r="B126" s="261" t="s">
        <v>2221</v>
      </c>
      <c r="C126" s="393"/>
      <c r="D126" s="393"/>
      <c r="E126" s="57"/>
      <c r="F126" s="57"/>
      <c r="G126" s="57"/>
      <c r="H126" s="57"/>
      <c r="I126" s="57"/>
      <c r="J126" s="807"/>
      <c r="K126" s="807"/>
      <c r="L126" s="807"/>
      <c r="M126" s="807"/>
      <c r="N126" s="808"/>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29.25" customHeight="1" thickBot="1">
      <c r="A31" s="157" t="s">
        <v>1845</v>
      </c>
      <c r="B31" s="80" t="s">
        <v>1093</v>
      </c>
      <c r="C31" s="968" t="s">
        <v>1625</v>
      </c>
      <c r="D31" s="969"/>
      <c r="E31" s="969"/>
      <c r="F31" s="969"/>
      <c r="G31" s="969"/>
      <c r="H31" s="969"/>
      <c r="I31" s="969"/>
      <c r="J31" s="969"/>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2"/>
      <c r="F40" s="842"/>
      <c r="G40" s="842"/>
      <c r="H40" s="843"/>
      <c r="I40" s="36"/>
      <c r="J40" s="37"/>
      <c r="K40" s="269"/>
      <c r="L40" s="276"/>
      <c r="M40" s="277"/>
      <c r="N40" s="272"/>
    </row>
    <row r="41" spans="1:14">
      <c r="B41" s="320"/>
      <c r="C41" s="321"/>
      <c r="D41" s="321"/>
      <c r="E41" s="321"/>
      <c r="F41" s="323"/>
      <c r="G41" s="323"/>
      <c r="H41" s="125"/>
      <c r="I41" s="36"/>
      <c r="J41" s="37"/>
      <c r="K41" s="274"/>
      <c r="L41" s="276"/>
      <c r="M41" s="277"/>
      <c r="N41" s="278"/>
    </row>
    <row r="42" spans="1:14">
      <c r="B42" s="848"/>
      <c r="C42" s="849"/>
      <c r="D42" s="849"/>
      <c r="E42" s="38"/>
      <c r="F42" s="39"/>
      <c r="G42" s="39"/>
      <c r="H42" s="40"/>
      <c r="I42" s="36"/>
      <c r="J42" s="37"/>
      <c r="K42" s="279"/>
      <c r="L42" s="276"/>
      <c r="M42" s="401"/>
      <c r="N42" s="344"/>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1602.4325289833491</v>
      </c>
      <c r="N49" s="272">
        <f>K49*M49</f>
        <v>1602.4325289833491</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1602.4325289833491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N44+N54+N65+N76</f>
        <v>1602.4325289833491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320.48650579666986</v>
      </c>
      <c r="M83" s="863"/>
      <c r="N83" s="51"/>
    </row>
    <row r="84" spans="1:14">
      <c r="B84" s="89" t="s">
        <v>973</v>
      </c>
      <c r="C84" s="90"/>
      <c r="D84" s="90"/>
      <c r="E84" s="90"/>
      <c r="F84" s="90"/>
      <c r="G84" s="90"/>
      <c r="H84" s="90"/>
      <c r="I84" s="87"/>
      <c r="J84" s="88"/>
      <c r="K84" s="304">
        <v>0.05</v>
      </c>
      <c r="L84" s="862">
        <f>N78*K84</f>
        <v>80.121626449167465</v>
      </c>
      <c r="M84" s="863"/>
      <c r="N84" s="51"/>
    </row>
    <row r="85" spans="1:14" ht="15.75" thickBot="1">
      <c r="B85" s="91" t="s">
        <v>974</v>
      </c>
      <c r="C85" s="92"/>
      <c r="D85" s="92"/>
      <c r="E85" s="92"/>
      <c r="F85" s="92"/>
      <c r="G85" s="92"/>
      <c r="H85" s="92"/>
      <c r="I85" s="93"/>
      <c r="J85" s="94"/>
      <c r="K85" s="305">
        <v>0.05</v>
      </c>
      <c r="L85" s="864">
        <f>N78*K85</f>
        <v>80.121626449167465</v>
      </c>
      <c r="M85" s="865"/>
      <c r="N85" s="51"/>
    </row>
    <row r="86" spans="1:14" ht="15.75" thickBot="1">
      <c r="B86" s="828" t="s">
        <v>953</v>
      </c>
      <c r="C86" s="829"/>
      <c r="D86" s="829"/>
      <c r="E86" s="829"/>
      <c r="F86" s="829"/>
      <c r="G86" s="829"/>
      <c r="H86" s="829"/>
      <c r="I86" s="829"/>
      <c r="J86" s="829"/>
      <c r="K86" s="829"/>
      <c r="L86" s="829"/>
      <c r="M86" s="830"/>
      <c r="N86" s="52">
        <f>L83+L84+L85</f>
        <v>480.72975869500482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2083.162287678354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9.2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5"/>
      <c r="K118" s="805"/>
      <c r="L118" s="805"/>
      <c r="M118" s="805"/>
      <c r="N118" s="806"/>
    </row>
    <row r="119" spans="2:14" ht="15.75" customHeight="1" thickBot="1">
      <c r="B119" s="261" t="s">
        <v>2221</v>
      </c>
      <c r="C119" s="393"/>
      <c r="D119" s="393"/>
      <c r="E119" s="57"/>
      <c r="F119" s="57"/>
      <c r="G119" s="57"/>
      <c r="H119" s="57"/>
      <c r="I119" s="57"/>
      <c r="J119" s="807"/>
      <c r="K119" s="807"/>
      <c r="L119" s="807"/>
      <c r="M119" s="807"/>
      <c r="N119" s="80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29.25" customHeight="1" thickBot="1">
      <c r="A31" t="s">
        <v>1845</v>
      </c>
      <c r="B31" s="80" t="s">
        <v>1626</v>
      </c>
      <c r="C31" s="968" t="s">
        <v>2040</v>
      </c>
      <c r="D31" s="969"/>
      <c r="E31" s="969"/>
      <c r="F31" s="969"/>
      <c r="G31" s="969"/>
      <c r="H31" s="969"/>
      <c r="I31" s="969"/>
      <c r="J31" s="969"/>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2"/>
      <c r="F40" s="842"/>
      <c r="G40" s="842"/>
      <c r="H40" s="843"/>
      <c r="I40" s="36"/>
      <c r="J40" s="37"/>
      <c r="K40" s="269"/>
      <c r="L40" s="276"/>
      <c r="M40" s="277"/>
      <c r="N40" s="272"/>
    </row>
    <row r="41" spans="1:14">
      <c r="B41" s="320"/>
      <c r="C41" s="321"/>
      <c r="D41" s="321"/>
      <c r="E41" s="321"/>
      <c r="F41" s="323"/>
      <c r="G41" s="323"/>
      <c r="H41" s="125"/>
      <c r="I41" s="36"/>
      <c r="J41" s="37"/>
      <c r="K41" s="274"/>
      <c r="L41" s="276"/>
      <c r="M41" s="277"/>
      <c r="N41" s="278"/>
    </row>
    <row r="42" spans="1:14">
      <c r="B42" s="848"/>
      <c r="C42" s="849"/>
      <c r="D42" s="849"/>
      <c r="E42" s="38"/>
      <c r="F42" s="39"/>
      <c r="G42" s="39"/>
      <c r="H42" s="40"/>
      <c r="I42" s="36"/>
      <c r="J42" s="37"/>
      <c r="K42" s="279"/>
      <c r="L42" s="276"/>
      <c r="M42" s="401"/>
      <c r="N42" s="344"/>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791.45615495744585</v>
      </c>
      <c r="N49" s="272">
        <f>K49*M49</f>
        <v>791.45615495744585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791.45615495744585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N44+N54+N65+N76</f>
        <v>791.45615495744585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158.29123099148919</v>
      </c>
      <c r="M83" s="863"/>
      <c r="N83" s="51"/>
    </row>
    <row r="84" spans="1:14">
      <c r="B84" s="89" t="s">
        <v>973</v>
      </c>
      <c r="C84" s="90"/>
      <c r="D84" s="90"/>
      <c r="E84" s="90"/>
      <c r="F84" s="90"/>
      <c r="G84" s="90"/>
      <c r="H84" s="90"/>
      <c r="I84" s="87"/>
      <c r="J84" s="88"/>
      <c r="K84" s="304">
        <v>0.05</v>
      </c>
      <c r="L84" s="862">
        <f>N78*K84</f>
        <v>39.572807747872297</v>
      </c>
      <c r="M84" s="863"/>
      <c r="N84" s="51"/>
    </row>
    <row r="85" spans="1:14" ht="15.75" thickBot="1">
      <c r="B85" s="91" t="s">
        <v>974</v>
      </c>
      <c r="C85" s="92"/>
      <c r="D85" s="92"/>
      <c r="E85" s="92"/>
      <c r="F85" s="92"/>
      <c r="G85" s="92"/>
      <c r="H85" s="92"/>
      <c r="I85" s="93"/>
      <c r="J85" s="94"/>
      <c r="K85" s="305">
        <v>0.05</v>
      </c>
      <c r="L85" s="864">
        <f>N78*K85</f>
        <v>39.572807747872297</v>
      </c>
      <c r="M85" s="865"/>
      <c r="N85" s="51"/>
    </row>
    <row r="86" spans="1:14" ht="15.75" thickBot="1">
      <c r="B86" s="828" t="s">
        <v>953</v>
      </c>
      <c r="C86" s="829"/>
      <c r="D86" s="829"/>
      <c r="E86" s="829"/>
      <c r="F86" s="829"/>
      <c r="G86" s="829"/>
      <c r="H86" s="829"/>
      <c r="I86" s="829"/>
      <c r="J86" s="829"/>
      <c r="K86" s="829"/>
      <c r="L86" s="829"/>
      <c r="M86" s="830"/>
      <c r="N86" s="52">
        <f>L83+L84+L85</f>
        <v>237.43684648723379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1028.8930014446796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41.25" customHeight="1" thickBot="1">
      <c r="A31" t="s">
        <v>1845</v>
      </c>
      <c r="B31" s="80" t="s">
        <v>1627</v>
      </c>
      <c r="C31" s="968" t="s">
        <v>2041</v>
      </c>
      <c r="D31" s="969"/>
      <c r="E31" s="969"/>
      <c r="F31" s="969"/>
      <c r="G31" s="969"/>
      <c r="H31" s="969"/>
      <c r="I31" s="969"/>
      <c r="J31" s="969"/>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2"/>
      <c r="F40" s="842"/>
      <c r="G40" s="842"/>
      <c r="H40" s="843"/>
      <c r="I40" s="36"/>
      <c r="J40" s="37"/>
      <c r="K40" s="269"/>
      <c r="L40" s="276"/>
      <c r="M40" s="277"/>
      <c r="N40" s="272"/>
    </row>
    <row r="41" spans="1:14">
      <c r="B41" s="320"/>
      <c r="C41" s="321"/>
      <c r="D41" s="321"/>
      <c r="E41" s="321"/>
      <c r="F41" s="323"/>
      <c r="G41" s="323"/>
      <c r="H41" s="125"/>
      <c r="I41" s="36"/>
      <c r="J41" s="37"/>
      <c r="K41" s="274"/>
      <c r="L41" s="276"/>
      <c r="M41" s="277"/>
      <c r="N41" s="278"/>
    </row>
    <row r="42" spans="1:14">
      <c r="B42" s="848"/>
      <c r="C42" s="849"/>
      <c r="D42" s="849"/>
      <c r="E42" s="38"/>
      <c r="F42" s="39"/>
      <c r="G42" s="39"/>
      <c r="H42" s="40"/>
      <c r="I42" s="36"/>
      <c r="J42" s="37"/>
      <c r="K42" s="279"/>
      <c r="L42" s="276"/>
      <c r="M42" s="401"/>
      <c r="N42" s="344"/>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488.44911805389455</v>
      </c>
      <c r="N49" s="272">
        <f>K49*M49</f>
        <v>488.44911805389455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488.44911805389455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N44+N54+N65+N76</f>
        <v>488.44911805389455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97.689823610778916</v>
      </c>
      <c r="M83" s="863"/>
      <c r="N83" s="51"/>
    </row>
    <row r="84" spans="1:14">
      <c r="B84" s="89" t="s">
        <v>973</v>
      </c>
      <c r="C84" s="90"/>
      <c r="D84" s="90"/>
      <c r="E84" s="90"/>
      <c r="F84" s="90"/>
      <c r="G84" s="90"/>
      <c r="H84" s="90"/>
      <c r="I84" s="87"/>
      <c r="J84" s="88"/>
      <c r="K84" s="304">
        <v>0.05</v>
      </c>
      <c r="L84" s="862">
        <f>N78*K84</f>
        <v>24.422455902694729</v>
      </c>
      <c r="M84" s="863"/>
      <c r="N84" s="51"/>
    </row>
    <row r="85" spans="1:14" ht="15.75" thickBot="1">
      <c r="B85" s="91" t="s">
        <v>974</v>
      </c>
      <c r="C85" s="92"/>
      <c r="D85" s="92"/>
      <c r="E85" s="92"/>
      <c r="F85" s="92"/>
      <c r="G85" s="92"/>
      <c r="H85" s="92"/>
      <c r="I85" s="93"/>
      <c r="J85" s="94"/>
      <c r="K85" s="305">
        <v>0.05</v>
      </c>
      <c r="L85" s="864">
        <f>N78*K85</f>
        <v>24.422455902694729</v>
      </c>
      <c r="M85" s="865"/>
      <c r="N85" s="51"/>
    </row>
    <row r="86" spans="1:14" ht="15.75" thickBot="1">
      <c r="B86" s="828" t="s">
        <v>953</v>
      </c>
      <c r="C86" s="829"/>
      <c r="D86" s="829"/>
      <c r="E86" s="829"/>
      <c r="F86" s="829"/>
      <c r="G86" s="829"/>
      <c r="H86" s="829"/>
      <c r="I86" s="829"/>
      <c r="J86" s="829"/>
      <c r="K86" s="829"/>
      <c r="L86" s="829"/>
      <c r="M86" s="830"/>
      <c r="N86" s="52">
        <f>L83+L84+L85</f>
        <v>146.53473541616839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634.98385347006297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3405.4986992546096</v>
      </c>
      <c r="L36" s="270"/>
      <c r="M36" s="271">
        <v>30</v>
      </c>
      <c r="N36" s="272">
        <f>K36/M36</f>
        <v>113.51662330848698</v>
      </c>
    </row>
    <row r="37" spans="1:14">
      <c r="A37" t="s">
        <v>363</v>
      </c>
      <c r="B37" s="841" t="str">
        <f>VLOOKUP(A37,EQUIPOS!A7:D154,3,FALSE)</f>
        <v>Vibrador de concreto, Motor de 3 hp a 18.000 rpm Mangueras de 4 mt</v>
      </c>
      <c r="C37" s="842"/>
      <c r="D37" s="842"/>
      <c r="E37" s="842"/>
      <c r="F37" s="842"/>
      <c r="G37" s="842"/>
      <c r="H37" s="843"/>
      <c r="I37" s="267"/>
      <c r="J37" s="268"/>
      <c r="K37" s="269">
        <f>VLOOKUP(A37,EQUIPOS!A7:D164,4,FALSE)</f>
        <v>10637.327686074763</v>
      </c>
      <c r="L37" s="270"/>
      <c r="M37" s="271">
        <v>30</v>
      </c>
      <c r="N37" s="272">
        <f>K37/M37</f>
        <v>354.57758953582544</v>
      </c>
    </row>
    <row r="38" spans="1:14">
      <c r="A38" t="s">
        <v>228</v>
      </c>
      <c r="B38" s="841" t="str">
        <f>VLOOKUP(A38,EQUIPOS!A8:D154,3,FALSE)</f>
        <v xml:space="preserve">Formaleta metálica (concreto hidráulico)
</v>
      </c>
      <c r="C38" s="842"/>
      <c r="D38" s="842"/>
      <c r="E38" s="842"/>
      <c r="F38" s="842"/>
      <c r="G38" s="842"/>
      <c r="H38" s="843"/>
      <c r="I38" s="844"/>
      <c r="J38" s="825"/>
      <c r="K38" s="269">
        <f>VLOOKUP(A38,EQUIPOS!A8:D165,4,FALSE)</f>
        <v>3829.652642210101</v>
      </c>
      <c r="L38" s="845">
        <v>0.33329999999999999</v>
      </c>
      <c r="M38" s="846"/>
      <c r="N38" s="272">
        <f>K38/L38</f>
        <v>11490.106937324035</v>
      </c>
    </row>
    <row r="39" spans="1:14">
      <c r="B39" s="841"/>
      <c r="C39" s="842"/>
      <c r="D39" s="842"/>
      <c r="E39" s="842"/>
      <c r="F39" s="842"/>
      <c r="G39" s="842"/>
      <c r="H39" s="843"/>
      <c r="I39" s="36"/>
      <c r="J39" s="37"/>
      <c r="K39" s="269"/>
      <c r="L39" s="276"/>
      <c r="M39" s="277"/>
      <c r="N39" s="272"/>
    </row>
    <row r="40" spans="1:14">
      <c r="B40" s="320"/>
      <c r="C40" s="321"/>
      <c r="D40" s="321"/>
      <c r="E40" s="323"/>
      <c r="F40" s="323"/>
      <c r="G40" s="323"/>
      <c r="H40" s="125"/>
      <c r="I40" s="36"/>
      <c r="J40" s="37"/>
      <c r="K40" s="274"/>
      <c r="L40" s="276"/>
      <c r="M40" s="277"/>
      <c r="N40" s="278"/>
    </row>
    <row r="41" spans="1:14">
      <c r="B41" s="848" t="s">
        <v>952</v>
      </c>
      <c r="C41" s="849"/>
      <c r="D41" s="849"/>
      <c r="E41" s="38"/>
      <c r="F41" s="39"/>
      <c r="G41" s="39"/>
      <c r="H41" s="40"/>
      <c r="I41" s="36"/>
      <c r="J41" s="37"/>
      <c r="K41" s="279"/>
      <c r="L41" s="276"/>
      <c r="M41" s="401">
        <v>0.1</v>
      </c>
      <c r="N41" s="344">
        <f>N72*M41</f>
        <v>224.88926817266997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12183.090418341018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556231.3042037423</v>
      </c>
      <c r="N48" s="272">
        <f>K48*M48</f>
        <v>561793.61724577972</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3"/>
      <c r="C51" s="824"/>
      <c r="D51" s="824"/>
      <c r="E51" s="824"/>
      <c r="F51" s="824"/>
      <c r="G51" s="824"/>
      <c r="H51" s="824"/>
      <c r="I51" s="825"/>
      <c r="J51" s="42"/>
      <c r="K51" s="44"/>
      <c r="L51" s="826"/>
      <c r="M51" s="827"/>
      <c r="N51" s="45"/>
    </row>
    <row r="52" spans="1:14" ht="15.75" thickBot="1">
      <c r="B52" s="828" t="s">
        <v>953</v>
      </c>
      <c r="C52" s="829"/>
      <c r="D52" s="829"/>
      <c r="E52" s="829"/>
      <c r="F52" s="829"/>
      <c r="G52" s="829"/>
      <c r="H52" s="829"/>
      <c r="I52" s="829"/>
      <c r="J52" s="829"/>
      <c r="K52" s="829"/>
      <c r="L52" s="829"/>
      <c r="M52" s="830"/>
      <c r="N52" s="394">
        <f>SUM(N48:N51)</f>
        <v>561793.61724577972</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31" t="s">
        <v>961</v>
      </c>
      <c r="M56" s="804"/>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32">
        <f>VLOOKUP(A57,TRANSPORTE!A5:D117,4,FALSE)</f>
        <v>1242.4074635243128</v>
      </c>
      <c r="M57" s="833"/>
      <c r="N57" s="287">
        <f>K57*L57</f>
        <v>1254.831538159556</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7"/>
      <c r="M61" s="818"/>
      <c r="N61" s="127"/>
    </row>
    <row r="62" spans="1:14" ht="15.75" thickBot="1">
      <c r="B62" s="834" t="s">
        <v>953</v>
      </c>
      <c r="C62" s="835"/>
      <c r="D62" s="835"/>
      <c r="E62" s="835"/>
      <c r="F62" s="835"/>
      <c r="G62" s="835"/>
      <c r="H62" s="835"/>
      <c r="I62" s="835"/>
      <c r="J62" s="835"/>
      <c r="K62" s="835"/>
      <c r="L62" s="835"/>
      <c r="M62" s="836"/>
      <c r="N62" s="104">
        <f>SUM(N57:N61)</f>
        <v>1254.831538159556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4" t="s">
        <v>963</v>
      </c>
      <c r="C66" s="855"/>
      <c r="D66" s="855"/>
      <c r="E66" s="855"/>
      <c r="F66" s="855"/>
      <c r="G66" s="855"/>
      <c r="H66" s="855"/>
      <c r="I66" s="73" t="s">
        <v>964</v>
      </c>
      <c r="J66" s="75" t="s">
        <v>1410</v>
      </c>
      <c r="K66" s="74" t="s">
        <v>966</v>
      </c>
      <c r="L66" s="856" t="s">
        <v>950</v>
      </c>
      <c r="M66" s="857"/>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5"/>
      <c r="C71" s="816"/>
      <c r="D71" s="816"/>
      <c r="E71" s="816"/>
      <c r="F71" s="816"/>
      <c r="G71" s="816"/>
      <c r="H71" s="816"/>
      <c r="I71" s="126"/>
      <c r="J71" s="126"/>
      <c r="K71" s="126"/>
      <c r="L71" s="916"/>
      <c r="M71" s="916"/>
      <c r="N71" s="45"/>
    </row>
    <row r="72" spans="1:15" ht="15.75" thickBot="1">
      <c r="B72" s="834" t="s">
        <v>953</v>
      </c>
      <c r="C72" s="835"/>
      <c r="D72" s="835"/>
      <c r="E72" s="835"/>
      <c r="F72" s="835"/>
      <c r="G72" s="835"/>
      <c r="H72" s="835"/>
      <c r="I72" s="835"/>
      <c r="J72" s="835"/>
      <c r="K72" s="835"/>
      <c r="L72" s="835"/>
      <c r="M72" s="836"/>
      <c r="N72" s="301">
        <f>SUM(N67:N71)</f>
        <v>2248.8926817266997</v>
      </c>
    </row>
    <row r="73" spans="1:15" ht="15.75" thickBot="1">
      <c r="B73" s="33"/>
      <c r="C73" s="34"/>
      <c r="D73" s="34"/>
      <c r="E73" s="34"/>
      <c r="F73" s="34"/>
      <c r="G73" s="34"/>
      <c r="H73" s="34"/>
      <c r="I73" s="34"/>
      <c r="J73" s="34"/>
      <c r="K73" s="34"/>
      <c r="L73" s="34"/>
      <c r="M73" s="34"/>
      <c r="N73" s="35"/>
    </row>
    <row r="74" spans="1:15" ht="15.75" thickBot="1">
      <c r="B74" s="828" t="s">
        <v>967</v>
      </c>
      <c r="C74" s="829"/>
      <c r="D74" s="829"/>
      <c r="E74" s="829"/>
      <c r="F74" s="829"/>
      <c r="G74" s="829"/>
      <c r="H74" s="829"/>
      <c r="I74" s="829"/>
      <c r="J74" s="829"/>
      <c r="K74" s="829"/>
      <c r="L74" s="829"/>
      <c r="M74" s="830"/>
      <c r="N74" s="99">
        <f>N43+N52+N62+N72</f>
        <v>577480.43188400695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9" t="s">
        <v>969</v>
      </c>
      <c r="C78" s="820"/>
      <c r="D78" s="820"/>
      <c r="E78" s="820"/>
      <c r="F78" s="820"/>
      <c r="G78" s="820"/>
      <c r="H78" s="820"/>
      <c r="I78" s="314"/>
      <c r="J78" s="334"/>
      <c r="K78" s="302" t="s">
        <v>970</v>
      </c>
      <c r="L78" s="858" t="s">
        <v>971</v>
      </c>
      <c r="M78" s="859"/>
      <c r="N78" s="303"/>
    </row>
    <row r="79" spans="1:15">
      <c r="B79" s="860" t="s">
        <v>972</v>
      </c>
      <c r="C79" s="861"/>
      <c r="D79" s="861"/>
      <c r="E79" s="861"/>
      <c r="F79" s="861"/>
      <c r="G79" s="861"/>
      <c r="H79" s="861"/>
      <c r="I79" s="87"/>
      <c r="J79" s="88"/>
      <c r="K79" s="304">
        <v>0.2</v>
      </c>
      <c r="L79" s="862">
        <f>N74*K79</f>
        <v>115496.0863768014</v>
      </c>
      <c r="M79" s="863"/>
      <c r="N79" s="51"/>
    </row>
    <row r="80" spans="1:15">
      <c r="B80" s="89" t="s">
        <v>973</v>
      </c>
      <c r="C80" s="90"/>
      <c r="D80" s="90"/>
      <c r="E80" s="90"/>
      <c r="F80" s="90"/>
      <c r="G80" s="90"/>
      <c r="H80" s="90"/>
      <c r="I80" s="87"/>
      <c r="J80" s="88"/>
      <c r="K80" s="304">
        <v>0.05</v>
      </c>
      <c r="L80" s="862">
        <f>N74*K80</f>
        <v>28874.021594200349</v>
      </c>
      <c r="M80" s="863"/>
      <c r="N80" s="51"/>
    </row>
    <row r="81" spans="1:14" ht="15.75" thickBot="1">
      <c r="B81" s="91" t="s">
        <v>974</v>
      </c>
      <c r="C81" s="92"/>
      <c r="D81" s="92"/>
      <c r="E81" s="92"/>
      <c r="F81" s="92"/>
      <c r="G81" s="92"/>
      <c r="H81" s="92"/>
      <c r="I81" s="93"/>
      <c r="J81" s="94"/>
      <c r="K81" s="305">
        <v>0.05</v>
      </c>
      <c r="L81" s="864">
        <f>N74*K81</f>
        <v>28874.021594200349</v>
      </c>
      <c r="M81" s="865"/>
      <c r="N81" s="51"/>
    </row>
    <row r="82" spans="1:14" ht="15.75" thickBot="1">
      <c r="B82" s="828" t="s">
        <v>953</v>
      </c>
      <c r="C82" s="829"/>
      <c r="D82" s="829"/>
      <c r="E82" s="829"/>
      <c r="F82" s="829"/>
      <c r="G82" s="829"/>
      <c r="H82" s="829"/>
      <c r="I82" s="829"/>
      <c r="J82" s="829"/>
      <c r="K82" s="829"/>
      <c r="L82" s="829"/>
      <c r="M82" s="830"/>
      <c r="N82" s="52">
        <f>L79+L80+L81</f>
        <v>173244.12956520208</v>
      </c>
    </row>
    <row r="83" spans="1:14" ht="15.75" thickBot="1">
      <c r="B83" s="33"/>
      <c r="C83" s="34"/>
      <c r="D83" s="34"/>
      <c r="E83" s="34"/>
      <c r="F83" s="34"/>
      <c r="G83" s="34"/>
      <c r="H83" s="34"/>
      <c r="I83" s="34"/>
      <c r="J83" s="34"/>
      <c r="K83" s="34"/>
      <c r="L83" s="34"/>
      <c r="M83" s="34"/>
      <c r="N83" s="35"/>
    </row>
    <row r="84" spans="1:14" ht="15.75" thickBot="1">
      <c r="A84" t="s">
        <v>2016</v>
      </c>
      <c r="B84" s="828" t="s">
        <v>975</v>
      </c>
      <c r="C84" s="829"/>
      <c r="D84" s="829"/>
      <c r="E84" s="829"/>
      <c r="F84" s="829"/>
      <c r="G84" s="829"/>
      <c r="H84" s="829"/>
      <c r="I84" s="829"/>
      <c r="J84" s="829"/>
      <c r="K84" s="829"/>
      <c r="L84" s="829"/>
      <c r="M84" s="830"/>
      <c r="N84" s="188">
        <f>N74+N82</f>
        <v>750724.561449209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6"/>
      <c r="K114" s="976"/>
      <c r="L114" s="976"/>
      <c r="M114" s="976"/>
      <c r="N114" s="977"/>
    </row>
    <row r="115" spans="2:14" ht="15.75" thickBot="1">
      <c r="B115" s="419" t="s">
        <v>2221</v>
      </c>
      <c r="C115" s="420"/>
      <c r="D115" s="420"/>
      <c r="E115" s="259"/>
      <c r="F115" s="259"/>
      <c r="G115" s="259"/>
      <c r="H115" s="259"/>
      <c r="I115" s="259"/>
      <c r="J115" s="978"/>
      <c r="K115" s="978"/>
      <c r="L115" s="978"/>
      <c r="M115" s="978"/>
      <c r="N115" s="979"/>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14159.53474079212</v>
      </c>
      <c r="L36" s="270"/>
      <c r="M36" s="271">
        <v>37.5</v>
      </c>
      <c r="N36" s="272">
        <f>K36/M36</f>
        <v>377.58759308778986</v>
      </c>
    </row>
    <row r="37" spans="1:14">
      <c r="B37" s="841"/>
      <c r="C37" s="842"/>
      <c r="D37" s="842"/>
      <c r="E37" s="847"/>
      <c r="F37" s="842"/>
      <c r="G37" s="842"/>
      <c r="H37" s="843"/>
      <c r="I37" s="36"/>
      <c r="J37" s="37"/>
      <c r="K37" s="274"/>
      <c r="L37" s="276"/>
      <c r="M37" s="277"/>
      <c r="N37" s="278"/>
    </row>
    <row r="38" spans="1:14">
      <c r="B38" s="848" t="s">
        <v>952</v>
      </c>
      <c r="C38" s="849"/>
      <c r="D38" s="849"/>
      <c r="E38" s="38"/>
      <c r="F38" s="39"/>
      <c r="G38" s="39"/>
      <c r="H38" s="40"/>
      <c r="I38" s="36"/>
      <c r="J38" s="37"/>
      <c r="K38" s="279"/>
      <c r="L38" s="276"/>
      <c r="M38" s="469">
        <v>0.1</v>
      </c>
      <c r="N38" s="344">
        <f>N72*M38</f>
        <v>1079.468487228816</v>
      </c>
    </row>
    <row r="39" spans="1:14" ht="15.75" thickBot="1">
      <c r="B39" s="841"/>
      <c r="C39" s="842"/>
      <c r="D39" s="842"/>
      <c r="E39" s="842"/>
      <c r="F39" s="842"/>
      <c r="G39" s="842"/>
      <c r="H39" s="843"/>
      <c r="I39" s="850"/>
      <c r="J39" s="851"/>
      <c r="K39" s="41"/>
      <c r="L39" s="852"/>
      <c r="M39" s="853"/>
      <c r="N39" s="105"/>
    </row>
    <row r="40" spans="1:14" ht="15.75" thickBot="1">
      <c r="B40" s="828" t="s">
        <v>953</v>
      </c>
      <c r="C40" s="829"/>
      <c r="D40" s="829"/>
      <c r="E40" s="829"/>
      <c r="F40" s="829"/>
      <c r="G40" s="829"/>
      <c r="H40" s="829"/>
      <c r="I40" s="829"/>
      <c r="J40" s="829"/>
      <c r="K40" s="829"/>
      <c r="L40" s="829"/>
      <c r="M40" s="830"/>
      <c r="N40" s="394">
        <f>SUM(N36:N39)</f>
        <v>1457.0560803166059</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9" t="s">
        <v>944</v>
      </c>
      <c r="C44" s="820"/>
      <c r="D44" s="820"/>
      <c r="E44" s="820"/>
      <c r="F44" s="820"/>
      <c r="G44" s="820"/>
      <c r="H44" s="820"/>
      <c r="I44" s="821"/>
      <c r="J44" s="315" t="s">
        <v>945</v>
      </c>
      <c r="K44" s="85" t="s">
        <v>946</v>
      </c>
      <c r="L44" s="822" t="s">
        <v>955</v>
      </c>
      <c r="M44" s="821"/>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41969.092095062399</v>
      </c>
      <c r="N45" s="272">
        <f>K45*M45</f>
        <v>43228.164857914271</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42267.84017507828</v>
      </c>
      <c r="N46" s="272">
        <f>K46*M46</f>
        <v>422.67840175078283</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43227.880040172407</v>
      </c>
      <c r="N47" s="272">
        <f>K47*M47</f>
        <v>2161.3940020086206</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471857.10930224298</v>
      </c>
      <c r="N48" s="272">
        <f>K48*M48</f>
        <v>4718.5710930224295</v>
      </c>
    </row>
    <row r="49" spans="1:14" ht="15.75" thickBot="1">
      <c r="B49" s="309"/>
      <c r="C49" s="310"/>
      <c r="D49" s="310"/>
      <c r="E49" s="310"/>
      <c r="F49" s="310"/>
      <c r="G49" s="310"/>
      <c r="H49" s="310"/>
      <c r="I49" s="310"/>
      <c r="J49" s="126"/>
      <c r="K49" s="126"/>
      <c r="L49" s="325"/>
      <c r="M49" s="324"/>
      <c r="N49" s="127"/>
    </row>
    <row r="50" spans="1:14" ht="15.75" thickBot="1">
      <c r="B50" s="828" t="s">
        <v>953</v>
      </c>
      <c r="C50" s="829"/>
      <c r="D50" s="829"/>
      <c r="E50" s="829"/>
      <c r="F50" s="829"/>
      <c r="G50" s="829"/>
      <c r="H50" s="829"/>
      <c r="I50" s="829"/>
      <c r="J50" s="829"/>
      <c r="K50" s="829"/>
      <c r="L50" s="829"/>
      <c r="M50" s="830"/>
      <c r="N50" s="394">
        <f>SUM(N45:N49)</f>
        <v>50530.808354696106</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31" t="s">
        <v>961</v>
      </c>
      <c r="M54" s="804"/>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32">
        <f>VLOOKUP(A55,TRANSPORTE!A5:D117,4,FALSE)</f>
        <v>1242.4074635243128</v>
      </c>
      <c r="M55" s="833"/>
      <c r="N55" s="287">
        <f>K55*L55</f>
        <v>1143.0148664423677</v>
      </c>
    </row>
    <row r="56" spans="1:14">
      <c r="A56" t="s">
        <v>1227</v>
      </c>
      <c r="B56" s="46" t="str">
        <f>VLOOKUP(A56,TRANSPORTE!A6:D117,3,FALSE)</f>
        <v>Transporte de Arena</v>
      </c>
      <c r="C56" s="47"/>
      <c r="D56" s="47"/>
      <c r="E56" s="47"/>
      <c r="F56" s="47"/>
      <c r="G56" s="47"/>
      <c r="H56" s="311" t="s">
        <v>1468</v>
      </c>
      <c r="I56" s="279">
        <v>0.01</v>
      </c>
      <c r="J56" s="286">
        <v>1</v>
      </c>
      <c r="K56" s="279">
        <f>I56*J56</f>
        <v>0.01</v>
      </c>
      <c r="L56" s="832">
        <f>VLOOKUP(A56,TRANSPORTE!A6:D117,4,FALSE)</f>
        <v>1242.4074635243128</v>
      </c>
      <c r="M56" s="833"/>
      <c r="N56" s="287">
        <f>K56*L56</f>
        <v>12.424074635243128</v>
      </c>
    </row>
    <row r="57" spans="1:14">
      <c r="A57" t="s">
        <v>1227</v>
      </c>
      <c r="B57" s="46" t="str">
        <f>VLOOKUP(A57,TRANSPORTE!A6:D117,3,FALSE)</f>
        <v>Transporte de Arena</v>
      </c>
      <c r="C57" s="47"/>
      <c r="D57" s="47"/>
      <c r="E57" s="47"/>
      <c r="F57" s="47"/>
      <c r="G57" s="47"/>
      <c r="H57" s="311" t="s">
        <v>1468</v>
      </c>
      <c r="I57" s="279">
        <v>0.05</v>
      </c>
      <c r="J57" s="286">
        <v>1</v>
      </c>
      <c r="K57" s="279">
        <f>I57*J57</f>
        <v>0.05</v>
      </c>
      <c r="L57" s="832">
        <f>VLOOKUP(A57,TRANSPORTE!A6:D118,4,FALSE)</f>
        <v>1242.4074635243128</v>
      </c>
      <c r="M57" s="833"/>
      <c r="N57" s="287">
        <f>K57*L57</f>
        <v>62.120373176215644</v>
      </c>
    </row>
    <row r="58" spans="1:14">
      <c r="B58" s="46"/>
      <c r="C58" s="47"/>
      <c r="D58" s="47"/>
      <c r="E58" s="47"/>
      <c r="F58" s="47"/>
      <c r="G58" s="47"/>
      <c r="H58" s="311"/>
      <c r="I58" s="279"/>
      <c r="J58" s="286"/>
      <c r="K58" s="279"/>
      <c r="L58" s="832"/>
      <c r="M58" s="833"/>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7"/>
      <c r="M60" s="818"/>
      <c r="N60" s="127"/>
    </row>
    <row r="61" spans="1:14" ht="15.75" thickBot="1">
      <c r="B61" s="834" t="s">
        <v>953</v>
      </c>
      <c r="C61" s="835"/>
      <c r="D61" s="835"/>
      <c r="E61" s="835"/>
      <c r="F61" s="835"/>
      <c r="G61" s="835"/>
      <c r="H61" s="835"/>
      <c r="I61" s="835"/>
      <c r="J61" s="835"/>
      <c r="K61" s="835"/>
      <c r="L61" s="835"/>
      <c r="M61" s="836"/>
      <c r="N61" s="104">
        <f>N55+N56+N57+N58+N59</f>
        <v>1217.5593142538266</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4" t="s">
        <v>963</v>
      </c>
      <c r="C65" s="855"/>
      <c r="D65" s="855"/>
      <c r="E65" s="855"/>
      <c r="F65" s="855"/>
      <c r="G65" s="855"/>
      <c r="H65" s="855"/>
      <c r="I65" s="73" t="s">
        <v>964</v>
      </c>
      <c r="J65" s="75" t="s">
        <v>1410</v>
      </c>
      <c r="K65" s="74" t="s">
        <v>966</v>
      </c>
      <c r="L65" s="856" t="s">
        <v>950</v>
      </c>
      <c r="M65" s="857"/>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5"/>
      <c r="C71" s="816"/>
      <c r="D71" s="816"/>
      <c r="E71" s="816"/>
      <c r="F71" s="816"/>
      <c r="G71" s="816"/>
      <c r="H71" s="816"/>
      <c r="I71" s="126"/>
      <c r="J71" s="126"/>
      <c r="K71" s="126"/>
      <c r="L71" s="916"/>
      <c r="M71" s="916"/>
      <c r="N71" s="45"/>
    </row>
    <row r="72" spans="1:15" ht="15.75" thickBot="1">
      <c r="B72" s="834" t="s">
        <v>953</v>
      </c>
      <c r="C72" s="835"/>
      <c r="D72" s="835"/>
      <c r="E72" s="835"/>
      <c r="F72" s="835"/>
      <c r="G72" s="835"/>
      <c r="H72" s="835"/>
      <c r="I72" s="835"/>
      <c r="J72" s="835"/>
      <c r="K72" s="835"/>
      <c r="L72" s="835"/>
      <c r="M72" s="836"/>
      <c r="N72" s="301">
        <f>SUM(N66:N71)</f>
        <v>10794.684872288159</v>
      </c>
    </row>
    <row r="73" spans="1:15" ht="15.75" thickBot="1">
      <c r="B73" s="33"/>
      <c r="C73" s="34"/>
      <c r="D73" s="34"/>
      <c r="E73" s="34"/>
      <c r="F73" s="34"/>
      <c r="G73" s="34"/>
      <c r="H73" s="34"/>
      <c r="I73" s="34"/>
      <c r="J73" s="34"/>
      <c r="K73" s="34"/>
      <c r="L73" s="34"/>
      <c r="M73" s="34"/>
      <c r="N73" s="35"/>
    </row>
    <row r="74" spans="1:15" ht="15.75" thickBot="1">
      <c r="B74" s="828" t="s">
        <v>967</v>
      </c>
      <c r="C74" s="829"/>
      <c r="D74" s="829"/>
      <c r="E74" s="829"/>
      <c r="F74" s="829"/>
      <c r="G74" s="829"/>
      <c r="H74" s="829"/>
      <c r="I74" s="829"/>
      <c r="J74" s="829"/>
      <c r="K74" s="829"/>
      <c r="L74" s="829"/>
      <c r="M74" s="830"/>
      <c r="N74" s="99">
        <f>N40+N50+N61+N72</f>
        <v>64000.108621554697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9" t="s">
        <v>969</v>
      </c>
      <c r="C78" s="820"/>
      <c r="D78" s="820"/>
      <c r="E78" s="820"/>
      <c r="F78" s="820"/>
      <c r="G78" s="820"/>
      <c r="H78" s="820"/>
      <c r="I78" s="314"/>
      <c r="J78" s="334"/>
      <c r="K78" s="302" t="s">
        <v>970</v>
      </c>
      <c r="L78" s="858" t="s">
        <v>971</v>
      </c>
      <c r="M78" s="859"/>
      <c r="N78" s="303"/>
    </row>
    <row r="79" spans="1:15">
      <c r="B79" s="860" t="s">
        <v>972</v>
      </c>
      <c r="C79" s="861"/>
      <c r="D79" s="861"/>
      <c r="E79" s="861"/>
      <c r="F79" s="861"/>
      <c r="G79" s="861"/>
      <c r="H79" s="861"/>
      <c r="I79" s="87"/>
      <c r="J79" s="88"/>
      <c r="K79" s="304">
        <v>0.2</v>
      </c>
      <c r="L79" s="862">
        <f>N74*K79</f>
        <v>12800.02172431094</v>
      </c>
      <c r="M79" s="863"/>
      <c r="N79" s="51"/>
    </row>
    <row r="80" spans="1:15">
      <c r="B80" s="89" t="s">
        <v>973</v>
      </c>
      <c r="C80" s="90"/>
      <c r="D80" s="90"/>
      <c r="E80" s="90"/>
      <c r="F80" s="90"/>
      <c r="G80" s="90"/>
      <c r="H80" s="90"/>
      <c r="I80" s="87"/>
      <c r="J80" s="88"/>
      <c r="K80" s="304">
        <v>0.05</v>
      </c>
      <c r="L80" s="862">
        <f>N74*K80</f>
        <v>3200.005431077735</v>
      </c>
      <c r="M80" s="863"/>
      <c r="N80" s="51"/>
    </row>
    <row r="81" spans="1:14" ht="15.75" thickBot="1">
      <c r="B81" s="91" t="s">
        <v>974</v>
      </c>
      <c r="C81" s="92"/>
      <c r="D81" s="92"/>
      <c r="E81" s="92"/>
      <c r="F81" s="92"/>
      <c r="G81" s="92"/>
      <c r="H81" s="92"/>
      <c r="I81" s="93"/>
      <c r="J81" s="94"/>
      <c r="K81" s="305">
        <v>0.05</v>
      </c>
      <c r="L81" s="864">
        <f>N74*K81</f>
        <v>3200.005431077735</v>
      </c>
      <c r="M81" s="865"/>
      <c r="N81" s="51"/>
    </row>
    <row r="82" spans="1:14" ht="15.75" thickBot="1">
      <c r="B82" s="828" t="s">
        <v>953</v>
      </c>
      <c r="C82" s="829"/>
      <c r="D82" s="829"/>
      <c r="E82" s="829"/>
      <c r="F82" s="829"/>
      <c r="G82" s="829"/>
      <c r="H82" s="829"/>
      <c r="I82" s="829"/>
      <c r="J82" s="829"/>
      <c r="K82" s="829"/>
      <c r="L82" s="829"/>
      <c r="M82" s="830"/>
      <c r="N82" s="52">
        <f>L79+L80+L81</f>
        <v>19200.032586466408</v>
      </c>
    </row>
    <row r="83" spans="1:14" ht="15.75" thickBot="1">
      <c r="B83" s="33"/>
      <c r="C83" s="34"/>
      <c r="D83" s="34"/>
      <c r="E83" s="34"/>
      <c r="F83" s="34"/>
      <c r="G83" s="34"/>
      <c r="H83" s="34"/>
      <c r="I83" s="34"/>
      <c r="J83" s="34"/>
      <c r="K83" s="34"/>
      <c r="L83" s="34"/>
      <c r="M83" s="34"/>
      <c r="N83" s="35"/>
    </row>
    <row r="84" spans="1:14" ht="15.75" thickBot="1">
      <c r="A84" t="s">
        <v>2016</v>
      </c>
      <c r="B84" s="828" t="s">
        <v>975</v>
      </c>
      <c r="C84" s="829"/>
      <c r="D84" s="829"/>
      <c r="E84" s="829"/>
      <c r="F84" s="829"/>
      <c r="G84" s="829"/>
      <c r="H84" s="829"/>
      <c r="I84" s="829"/>
      <c r="J84" s="829"/>
      <c r="K84" s="829"/>
      <c r="L84" s="829"/>
      <c r="M84" s="830"/>
      <c r="N84" s="188">
        <f>N74+N82</f>
        <v>83200.141208021101</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6"/>
      <c r="K114" s="976"/>
      <c r="L114" s="976"/>
      <c r="M114" s="976"/>
      <c r="N114" s="977"/>
    </row>
    <row r="115" spans="2:14" ht="15.75" thickBot="1">
      <c r="B115" s="419" t="s">
        <v>2221</v>
      </c>
      <c r="C115" s="420"/>
      <c r="D115" s="420"/>
      <c r="E115" s="259"/>
      <c r="F115" s="259"/>
      <c r="G115" s="259"/>
      <c r="H115" s="259"/>
      <c r="I115" s="259"/>
      <c r="J115" s="978"/>
      <c r="K115" s="978"/>
      <c r="L115" s="978"/>
      <c r="M115" s="978"/>
      <c r="N115" s="979"/>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180</v>
      </c>
      <c r="B36" s="841" t="str">
        <f>VLOOKUP(A36,EQUIPOS!A6:D154,3,FALSE)</f>
        <v>Compresor 120 HP, con martillo.</v>
      </c>
      <c r="C36" s="842"/>
      <c r="D36" s="842"/>
      <c r="E36" s="842"/>
      <c r="F36" s="842"/>
      <c r="G36" s="842"/>
      <c r="H36" s="843"/>
      <c r="I36" s="267"/>
      <c r="J36" s="268"/>
      <c r="K36" s="269">
        <f>VLOOKUP(A36,EQUIPOS!A6:D163,4,FALSE)</f>
        <v>92701.702309802655</v>
      </c>
      <c r="L36" s="270"/>
      <c r="M36" s="271">
        <v>35</v>
      </c>
      <c r="N36" s="272">
        <f>K36/M36</f>
        <v>2648.6200659943615</v>
      </c>
    </row>
    <row r="37" spans="1:14">
      <c r="A37" s="113" t="s">
        <v>312</v>
      </c>
      <c r="B37" s="841" t="str">
        <f>VLOOKUP(A37,EQUIPOS!A7:D154,3,FALSE)</f>
        <v>Retroexcavadora sobre oruga, potencia 138 HP, balde de 1,5 m3.</v>
      </c>
      <c r="C37" s="842"/>
      <c r="D37" s="842"/>
      <c r="E37" s="842"/>
      <c r="F37" s="842"/>
      <c r="G37" s="842"/>
      <c r="H37" s="843"/>
      <c r="I37" s="421"/>
      <c r="J37" s="422"/>
      <c r="K37" s="269">
        <f>VLOOKUP(A37,EQUIPOS!A7:D164,4,FALSE)</f>
        <v>224452.99809447327</v>
      </c>
      <c r="L37" s="335"/>
      <c r="M37" s="336">
        <v>35</v>
      </c>
      <c r="N37" s="272">
        <f>K37/M37</f>
        <v>6412.9428026992364</v>
      </c>
    </row>
    <row r="38" spans="1:14">
      <c r="A38" s="113"/>
      <c r="B38" s="320"/>
      <c r="C38" s="321"/>
      <c r="D38" s="321"/>
      <c r="E38" s="323"/>
      <c r="F38" s="321"/>
      <c r="G38" s="321"/>
      <c r="H38" s="322"/>
      <c r="I38" s="328"/>
      <c r="J38" s="330"/>
      <c r="K38" s="269"/>
      <c r="L38" s="423"/>
      <c r="M38" s="424"/>
      <c r="N38" s="272"/>
    </row>
    <row r="39" spans="1:14">
      <c r="B39" s="841"/>
      <c r="C39" s="842"/>
      <c r="D39" s="842"/>
      <c r="E39" s="847"/>
      <c r="F39" s="842"/>
      <c r="G39" s="842"/>
      <c r="H39" s="843"/>
      <c r="I39" s="36"/>
      <c r="J39" s="37"/>
      <c r="K39" s="274"/>
      <c r="L39" s="276"/>
      <c r="M39" s="277"/>
      <c r="N39" s="278"/>
    </row>
    <row r="40" spans="1:14">
      <c r="B40" s="848" t="s">
        <v>952</v>
      </c>
      <c r="C40" s="849"/>
      <c r="D40" s="849"/>
      <c r="E40" s="38"/>
      <c r="F40" s="39"/>
      <c r="G40" s="39"/>
      <c r="H40" s="40"/>
      <c r="I40" s="36"/>
      <c r="J40" s="37"/>
      <c r="K40" s="279"/>
      <c r="L40" s="276"/>
      <c r="M40" s="401">
        <v>0.01</v>
      </c>
      <c r="N40" s="344">
        <f>N73*M40</f>
        <v>7.6767229862288557</v>
      </c>
    </row>
    <row r="41" spans="1:14" ht="15.75" thickBot="1">
      <c r="B41" s="841"/>
      <c r="C41" s="842"/>
      <c r="D41" s="842"/>
      <c r="E41" s="842"/>
      <c r="F41" s="842"/>
      <c r="G41" s="842"/>
      <c r="H41" s="843"/>
      <c r="I41" s="850"/>
      <c r="J41" s="851"/>
      <c r="K41" s="41"/>
      <c r="L41" s="852"/>
      <c r="M41" s="853"/>
      <c r="N41" s="105"/>
    </row>
    <row r="42" spans="1:14" ht="15.75" thickBot="1">
      <c r="B42" s="828" t="s">
        <v>953</v>
      </c>
      <c r="C42" s="829"/>
      <c r="D42" s="829"/>
      <c r="E42" s="829"/>
      <c r="F42" s="829"/>
      <c r="G42" s="829"/>
      <c r="H42" s="829"/>
      <c r="I42" s="829"/>
      <c r="J42" s="829"/>
      <c r="K42" s="829"/>
      <c r="L42" s="829"/>
      <c r="M42" s="830"/>
      <c r="N42" s="394">
        <f>SUM(N36:N41)</f>
        <v>9069.2395916798268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9" t="s">
        <v>944</v>
      </c>
      <c r="C46" s="820"/>
      <c r="D46" s="820"/>
      <c r="E46" s="820"/>
      <c r="F46" s="820"/>
      <c r="G46" s="820"/>
      <c r="H46" s="820"/>
      <c r="I46" s="821"/>
      <c r="J46" s="315" t="s">
        <v>945</v>
      </c>
      <c r="K46" s="85" t="s">
        <v>946</v>
      </c>
      <c r="L46" s="822" t="s">
        <v>955</v>
      </c>
      <c r="M46" s="821"/>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5765.5628866743091</v>
      </c>
      <c r="N47" s="272">
        <f>K47*M47</f>
        <v>7495.2317526766019</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8" t="s">
        <v>953</v>
      </c>
      <c r="C51" s="829"/>
      <c r="D51" s="829"/>
      <c r="E51" s="829"/>
      <c r="F51" s="829"/>
      <c r="G51" s="829"/>
      <c r="H51" s="829"/>
      <c r="I51" s="829"/>
      <c r="J51" s="829"/>
      <c r="K51" s="829"/>
      <c r="L51" s="829"/>
      <c r="M51" s="830"/>
      <c r="N51" s="394">
        <f>SUM(N47:N50)</f>
        <v>7495.2317526766019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31" t="s">
        <v>961</v>
      </c>
      <c r="M55" s="804"/>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32">
        <f>VLOOKUP(A56,TRANSPORTE!A5:D117,4,FALSE)</f>
        <v>1242.4074635243128</v>
      </c>
      <c r="M56" s="833"/>
      <c r="N56" s="287">
        <f>K56*L56</f>
        <v>1615.1297025816066</v>
      </c>
    </row>
    <row r="57" spans="1:14">
      <c r="B57" s="46"/>
      <c r="C57" s="47"/>
      <c r="D57" s="47"/>
      <c r="E57" s="47"/>
      <c r="F57" s="47"/>
      <c r="G57" s="47"/>
      <c r="H57" s="311"/>
      <c r="I57" s="279"/>
      <c r="J57" s="286"/>
      <c r="K57" s="279"/>
      <c r="L57" s="832"/>
      <c r="M57" s="833"/>
      <c r="N57" s="287"/>
    </row>
    <row r="58" spans="1:14">
      <c r="B58" s="46"/>
      <c r="C58" s="47"/>
      <c r="D58" s="47"/>
      <c r="E58" s="47"/>
      <c r="F58" s="47"/>
      <c r="G58" s="47"/>
      <c r="H58" s="311"/>
      <c r="I58" s="279"/>
      <c r="J58" s="286"/>
      <c r="K58" s="279"/>
      <c r="L58" s="832"/>
      <c r="M58" s="833"/>
      <c r="N58" s="287"/>
    </row>
    <row r="59" spans="1:14">
      <c r="B59" s="46"/>
      <c r="C59" s="47"/>
      <c r="D59" s="47"/>
      <c r="E59" s="47"/>
      <c r="F59" s="47"/>
      <c r="G59" s="47"/>
      <c r="H59" s="311"/>
      <c r="I59" s="279"/>
      <c r="J59" s="286"/>
      <c r="K59" s="279"/>
      <c r="L59" s="832"/>
      <c r="M59" s="833"/>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7"/>
      <c r="M61" s="818"/>
      <c r="N61" s="127"/>
    </row>
    <row r="62" spans="1:14" ht="15.75" thickBot="1">
      <c r="B62" s="834" t="s">
        <v>953</v>
      </c>
      <c r="C62" s="835"/>
      <c r="D62" s="835"/>
      <c r="E62" s="835"/>
      <c r="F62" s="835"/>
      <c r="G62" s="835"/>
      <c r="H62" s="835"/>
      <c r="I62" s="835"/>
      <c r="J62" s="835"/>
      <c r="K62" s="835"/>
      <c r="L62" s="835"/>
      <c r="M62" s="836"/>
      <c r="N62" s="104">
        <f>N56+N57+N58+N59+N60</f>
        <v>1615.1297025816066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4" t="s">
        <v>963</v>
      </c>
      <c r="C66" s="855"/>
      <c r="D66" s="855"/>
      <c r="E66" s="855"/>
      <c r="F66" s="855"/>
      <c r="G66" s="855"/>
      <c r="H66" s="855"/>
      <c r="I66" s="73" t="s">
        <v>964</v>
      </c>
      <c r="J66" s="75" t="s">
        <v>1410</v>
      </c>
      <c r="K66" s="74" t="s">
        <v>966</v>
      </c>
      <c r="L66" s="856" t="s">
        <v>950</v>
      </c>
      <c r="M66" s="857"/>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5"/>
      <c r="C72" s="816"/>
      <c r="D72" s="816"/>
      <c r="E72" s="816"/>
      <c r="F72" s="816"/>
      <c r="G72" s="816"/>
      <c r="H72" s="816"/>
      <c r="I72" s="126"/>
      <c r="J72" s="126"/>
      <c r="K72" s="126"/>
      <c r="L72" s="916"/>
      <c r="M72" s="916"/>
      <c r="N72" s="45"/>
    </row>
    <row r="73" spans="1:15" ht="15.75" thickBot="1">
      <c r="B73" s="834" t="s">
        <v>953</v>
      </c>
      <c r="C73" s="835"/>
      <c r="D73" s="835"/>
      <c r="E73" s="835"/>
      <c r="F73" s="835"/>
      <c r="G73" s="835"/>
      <c r="H73" s="835"/>
      <c r="I73" s="835"/>
      <c r="J73" s="835"/>
      <c r="K73" s="835"/>
      <c r="L73" s="835"/>
      <c r="M73" s="836"/>
      <c r="N73" s="301">
        <f>SUM(N67:N72)</f>
        <v>767.67229862288559</v>
      </c>
    </row>
    <row r="74" spans="1:15" ht="15.75" thickBot="1">
      <c r="B74" s="33"/>
      <c r="C74" s="34"/>
      <c r="D74" s="34"/>
      <c r="E74" s="34"/>
      <c r="F74" s="34"/>
      <c r="G74" s="34"/>
      <c r="H74" s="34"/>
      <c r="I74" s="34"/>
      <c r="J74" s="34"/>
      <c r="K74" s="34"/>
      <c r="L74" s="34"/>
      <c r="M74" s="34"/>
      <c r="N74" s="35"/>
    </row>
    <row r="75" spans="1:15" ht="15.75" thickBot="1">
      <c r="B75" s="828" t="s">
        <v>967</v>
      </c>
      <c r="C75" s="829"/>
      <c r="D75" s="829"/>
      <c r="E75" s="829"/>
      <c r="F75" s="829"/>
      <c r="G75" s="829"/>
      <c r="H75" s="829"/>
      <c r="I75" s="829"/>
      <c r="J75" s="829"/>
      <c r="K75" s="829"/>
      <c r="L75" s="829"/>
      <c r="M75" s="830"/>
      <c r="N75" s="99">
        <f>N42+N51+N62+N73</f>
        <v>18947.27334556092</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9" t="s">
        <v>969</v>
      </c>
      <c r="C79" s="820"/>
      <c r="D79" s="820"/>
      <c r="E79" s="820"/>
      <c r="F79" s="820"/>
      <c r="G79" s="820"/>
      <c r="H79" s="820"/>
      <c r="I79" s="314"/>
      <c r="J79" s="334"/>
      <c r="K79" s="302" t="s">
        <v>970</v>
      </c>
      <c r="L79" s="858" t="s">
        <v>971</v>
      </c>
      <c r="M79" s="859"/>
      <c r="N79" s="303"/>
    </row>
    <row r="80" spans="1:15">
      <c r="B80" s="860" t="s">
        <v>972</v>
      </c>
      <c r="C80" s="861"/>
      <c r="D80" s="861"/>
      <c r="E80" s="861"/>
      <c r="F80" s="861"/>
      <c r="G80" s="861"/>
      <c r="H80" s="861"/>
      <c r="I80" s="87"/>
      <c r="J80" s="88"/>
      <c r="K80" s="304">
        <v>0.2</v>
      </c>
      <c r="L80" s="862">
        <f>N75*K80</f>
        <v>3789.4546691121841</v>
      </c>
      <c r="M80" s="863"/>
      <c r="N80" s="51"/>
    </row>
    <row r="81" spans="1:14">
      <c r="B81" s="89" t="s">
        <v>973</v>
      </c>
      <c r="C81" s="90"/>
      <c r="D81" s="90"/>
      <c r="E81" s="90"/>
      <c r="F81" s="90"/>
      <c r="G81" s="90"/>
      <c r="H81" s="90"/>
      <c r="I81" s="87"/>
      <c r="J81" s="88"/>
      <c r="K81" s="304">
        <v>0.05</v>
      </c>
      <c r="L81" s="862">
        <f>N75*K81</f>
        <v>947.36366727804602</v>
      </c>
      <c r="M81" s="863"/>
      <c r="N81" s="51"/>
    </row>
    <row r="82" spans="1:14" ht="15.75" thickBot="1">
      <c r="B82" s="91" t="s">
        <v>974</v>
      </c>
      <c r="C82" s="92"/>
      <c r="D82" s="92"/>
      <c r="E82" s="92"/>
      <c r="F82" s="92"/>
      <c r="G82" s="92"/>
      <c r="H82" s="92"/>
      <c r="I82" s="93"/>
      <c r="J82" s="94"/>
      <c r="K82" s="305">
        <v>0.05</v>
      </c>
      <c r="L82" s="864">
        <f>N75*K82</f>
        <v>947.36366727804602</v>
      </c>
      <c r="M82" s="865"/>
      <c r="N82" s="51"/>
    </row>
    <row r="83" spans="1:14" ht="15.75" thickBot="1">
      <c r="B83" s="828" t="s">
        <v>953</v>
      </c>
      <c r="C83" s="829"/>
      <c r="D83" s="829"/>
      <c r="E83" s="829"/>
      <c r="F83" s="829"/>
      <c r="G83" s="829"/>
      <c r="H83" s="829"/>
      <c r="I83" s="829"/>
      <c r="J83" s="829"/>
      <c r="K83" s="829"/>
      <c r="L83" s="829"/>
      <c r="M83" s="830"/>
      <c r="N83" s="52">
        <f>L80+L81+L82</f>
        <v>5684.1820036682757</v>
      </c>
    </row>
    <row r="84" spans="1:14" ht="15.75" thickBot="1">
      <c r="B84" s="33"/>
      <c r="C84" s="34"/>
      <c r="D84" s="34"/>
      <c r="E84" s="34"/>
      <c r="F84" s="34"/>
      <c r="G84" s="34"/>
      <c r="H84" s="34"/>
      <c r="I84" s="34"/>
      <c r="J84" s="34"/>
      <c r="K84" s="34"/>
      <c r="L84" s="34"/>
      <c r="M84" s="34"/>
      <c r="N84" s="35"/>
    </row>
    <row r="85" spans="1:14" ht="15.75" thickBot="1">
      <c r="A85" t="s">
        <v>2016</v>
      </c>
      <c r="B85" s="828" t="s">
        <v>975</v>
      </c>
      <c r="C85" s="829"/>
      <c r="D85" s="829"/>
      <c r="E85" s="829"/>
      <c r="F85" s="829"/>
      <c r="G85" s="829"/>
      <c r="H85" s="829"/>
      <c r="I85" s="829"/>
      <c r="J85" s="829"/>
      <c r="K85" s="829"/>
      <c r="L85" s="829"/>
      <c r="M85" s="830"/>
      <c r="N85" s="188">
        <f>N75+N83</f>
        <v>24631.455349229196</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70" t="s">
        <v>2218</v>
      </c>
      <c r="C102" s="971"/>
      <c r="D102" s="971"/>
      <c r="E102" s="971"/>
      <c r="F102" s="971"/>
      <c r="G102" s="971"/>
      <c r="H102" s="971"/>
      <c r="I102" s="971"/>
      <c r="J102" s="971"/>
      <c r="K102" s="971"/>
      <c r="L102" s="971"/>
      <c r="M102" s="971"/>
      <c r="N102" s="972"/>
    </row>
    <row r="103" spans="2:14" ht="15" customHeight="1">
      <c r="B103" s="970"/>
      <c r="C103" s="971"/>
      <c r="D103" s="971"/>
      <c r="E103" s="971"/>
      <c r="F103" s="971"/>
      <c r="G103" s="971"/>
      <c r="H103" s="971"/>
      <c r="I103" s="971"/>
      <c r="J103" s="971"/>
      <c r="K103" s="971"/>
      <c r="L103" s="971"/>
      <c r="M103" s="971"/>
      <c r="N103" s="972"/>
    </row>
    <row r="104" spans="2:14" ht="30" customHeight="1">
      <c r="B104" s="973" t="s">
        <v>2219</v>
      </c>
      <c r="C104" s="974"/>
      <c r="D104" s="974"/>
      <c r="E104" s="974"/>
      <c r="F104" s="974"/>
      <c r="G104" s="974"/>
      <c r="H104" s="974"/>
      <c r="I104" s="974"/>
      <c r="J104" s="974"/>
      <c r="K104" s="974"/>
      <c r="L104" s="974"/>
      <c r="M104" s="974"/>
      <c r="N104" s="975"/>
    </row>
    <row r="105" spans="2:14">
      <c r="B105" s="973"/>
      <c r="C105" s="974"/>
      <c r="D105" s="974"/>
      <c r="E105" s="974"/>
      <c r="F105" s="974"/>
      <c r="G105" s="974"/>
      <c r="H105" s="974"/>
      <c r="I105" s="974"/>
      <c r="J105" s="974"/>
      <c r="K105" s="974"/>
      <c r="L105" s="974"/>
      <c r="M105" s="974"/>
      <c r="N105" s="975"/>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6"/>
      <c r="K115" s="976"/>
      <c r="L115" s="976"/>
      <c r="M115" s="976"/>
      <c r="N115" s="977"/>
    </row>
    <row r="116" spans="2:14" ht="15.75" thickBot="1">
      <c r="B116" s="419" t="s">
        <v>2221</v>
      </c>
      <c r="C116" s="420"/>
      <c r="D116" s="420"/>
      <c r="E116" s="259"/>
      <c r="F116" s="259"/>
      <c r="G116" s="259"/>
      <c r="H116" s="259"/>
      <c r="I116" s="259"/>
      <c r="J116" s="978"/>
      <c r="K116" s="978"/>
      <c r="L116" s="978"/>
      <c r="M116" s="978"/>
      <c r="N116" s="979"/>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180</v>
      </c>
      <c r="B36" s="841" t="str">
        <f>VLOOKUP(A36,EQUIPOS!A6:D154,3,FALSE)</f>
        <v>Compresor 120 HP, con martillo.</v>
      </c>
      <c r="C36" s="842"/>
      <c r="D36" s="842"/>
      <c r="E36" s="842"/>
      <c r="F36" s="842"/>
      <c r="G36" s="842"/>
      <c r="H36" s="843"/>
      <c r="I36" s="267"/>
      <c r="J36" s="268"/>
      <c r="K36" s="269">
        <f>VLOOKUP(A36,EQUIPOS!A6:D163,4,FALSE)</f>
        <v>92701.702309802655</v>
      </c>
      <c r="L36" s="270"/>
      <c r="M36" s="271">
        <v>2.5</v>
      </c>
      <c r="N36" s="272">
        <f>K36/M36</f>
        <v>37080.680923921063</v>
      </c>
    </row>
    <row r="37" spans="1:14">
      <c r="A37" s="113" t="s">
        <v>129</v>
      </c>
      <c r="B37" s="841" t="str">
        <f>VLOOKUP(A37,EQUIPOS!A7:D154,3,FALSE)</f>
        <v xml:space="preserve">Buldozer, Potencia al volante de 140 HP, motor de 2200 RPM, longitud de hoja 4,80m. </v>
      </c>
      <c r="C37" s="842"/>
      <c r="D37" s="842"/>
      <c r="E37" s="842"/>
      <c r="F37" s="842"/>
      <c r="G37" s="842"/>
      <c r="H37" s="843"/>
      <c r="I37" s="421"/>
      <c r="J37" s="422"/>
      <c r="K37" s="269">
        <f>VLOOKUP(A37,EQUIPOS!A7:D164,4,FALSE)</f>
        <v>163472.20085654236</v>
      </c>
      <c r="L37" s="335"/>
      <c r="M37" s="336">
        <v>100</v>
      </c>
      <c r="N37" s="272">
        <f>K37/M37</f>
        <v>1634.7220085654235</v>
      </c>
    </row>
    <row r="38" spans="1:14">
      <c r="A38" s="113" t="s">
        <v>312</v>
      </c>
      <c r="B38" s="841" t="str">
        <f>VLOOKUP(A38,EQUIPOS!A8:D154,3,FALSE)</f>
        <v>Retroexcavadora sobre oruga, potencia 138 HP, balde de 1,5 m3.</v>
      </c>
      <c r="C38" s="842"/>
      <c r="D38" s="842"/>
      <c r="E38" s="842"/>
      <c r="F38" s="842"/>
      <c r="G38" s="842"/>
      <c r="H38" s="843"/>
      <c r="I38" s="328"/>
      <c r="J38" s="330"/>
      <c r="K38" s="269">
        <f>VLOOKUP(A38,EQUIPOS!A8:D165,4,FALSE)</f>
        <v>224452.99809447327</v>
      </c>
      <c r="L38" s="423"/>
      <c r="M38" s="424">
        <v>16</v>
      </c>
      <c r="N38" s="272">
        <f>K38/M38</f>
        <v>14028.312380904579</v>
      </c>
    </row>
    <row r="39" spans="1:14">
      <c r="B39" s="841"/>
      <c r="C39" s="842"/>
      <c r="D39" s="842"/>
      <c r="E39" s="847"/>
      <c r="F39" s="842"/>
      <c r="G39" s="842"/>
      <c r="H39" s="843"/>
      <c r="I39" s="36"/>
      <c r="J39" s="37"/>
      <c r="K39" s="274"/>
      <c r="L39" s="276"/>
      <c r="M39" s="277"/>
      <c r="N39" s="278"/>
    </row>
    <row r="40" spans="1:14">
      <c r="B40" s="848" t="s">
        <v>952</v>
      </c>
      <c r="C40" s="849"/>
      <c r="D40" s="849"/>
      <c r="E40" s="38"/>
      <c r="F40" s="39"/>
      <c r="G40" s="39"/>
      <c r="H40" s="40"/>
      <c r="I40" s="36"/>
      <c r="J40" s="37"/>
      <c r="K40" s="279"/>
      <c r="L40" s="276"/>
      <c r="M40" s="401">
        <v>0.01</v>
      </c>
      <c r="N40" s="344">
        <f>N76*M40</f>
        <v>25.250800282375621</v>
      </c>
    </row>
    <row r="41" spans="1:14" ht="15.75" thickBot="1">
      <c r="B41" s="841"/>
      <c r="C41" s="842"/>
      <c r="D41" s="842"/>
      <c r="E41" s="842"/>
      <c r="F41" s="842"/>
      <c r="G41" s="842"/>
      <c r="H41" s="843"/>
      <c r="I41" s="850"/>
      <c r="J41" s="851"/>
      <c r="K41" s="41"/>
      <c r="L41" s="852"/>
      <c r="M41" s="853"/>
      <c r="N41" s="105"/>
    </row>
    <row r="42" spans="1:14" ht="15.75" thickBot="1">
      <c r="B42" s="828" t="s">
        <v>953</v>
      </c>
      <c r="C42" s="829"/>
      <c r="D42" s="829"/>
      <c r="E42" s="829"/>
      <c r="F42" s="829"/>
      <c r="G42" s="829"/>
      <c r="H42" s="829"/>
      <c r="I42" s="829"/>
      <c r="J42" s="829"/>
      <c r="K42" s="829"/>
      <c r="L42" s="829"/>
      <c r="M42" s="830"/>
      <c r="N42" s="394">
        <f>SUM(N36:N41)</f>
        <v>52768.966113673443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9" t="s">
        <v>944</v>
      </c>
      <c r="C46" s="820"/>
      <c r="D46" s="820"/>
      <c r="E46" s="820"/>
      <c r="F46" s="820"/>
      <c r="G46" s="820"/>
      <c r="H46" s="820"/>
      <c r="I46" s="821"/>
      <c r="J46" s="315" t="s">
        <v>945</v>
      </c>
      <c r="K46" s="85" t="s">
        <v>946</v>
      </c>
      <c r="L46" s="822" t="s">
        <v>955</v>
      </c>
      <c r="M46" s="821"/>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6140.7060058626594</v>
      </c>
      <c r="N47" s="272">
        <f>K47*M47</f>
        <v>1842.2118017587977</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1660.4608165777624</v>
      </c>
      <c r="N48" s="272">
        <f t="shared" ref="N48:N53" si="0">K48*M48</f>
        <v>4981.3824497332871</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12752.381660886093</v>
      </c>
      <c r="N49" s="272">
        <f t="shared" si="0"/>
        <v>3188.0954152215231</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957.20056050234598</v>
      </c>
      <c r="N50" s="272">
        <f t="shared" si="0"/>
        <v>957.20056050234598</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883.91101072713866</v>
      </c>
      <c r="N51" s="272">
        <f t="shared" si="0"/>
        <v>883.91101072713866</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7235.5241107976281</v>
      </c>
      <c r="N52" s="272">
        <f t="shared" si="0"/>
        <v>3313.8700427453136</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5765.5628866743091</v>
      </c>
      <c r="N53" s="272">
        <f t="shared" si="0"/>
        <v>7495.2317526766019</v>
      </c>
    </row>
    <row r="54" spans="1:14" ht="15.75" thickBot="1">
      <c r="B54" s="828" t="s">
        <v>953</v>
      </c>
      <c r="C54" s="829"/>
      <c r="D54" s="829"/>
      <c r="E54" s="829"/>
      <c r="F54" s="829"/>
      <c r="G54" s="829"/>
      <c r="H54" s="829"/>
      <c r="I54" s="829"/>
      <c r="J54" s="829"/>
      <c r="K54" s="829"/>
      <c r="L54" s="829"/>
      <c r="M54" s="830"/>
      <c r="N54" s="394">
        <f>SUM(N47:N53)</f>
        <v>22661.903033365008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2">
        <f>VLOOKUP(A59,TRANSPORTE!A5:D117,4,FALSE)</f>
        <v>1242.4074635243128</v>
      </c>
      <c r="M59" s="833"/>
      <c r="N59" s="287">
        <f>K59*L59</f>
        <v>1615.1297025816066</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2525.0800282375621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N42+N54+N65+N76</f>
        <v>79571.07887785761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15914.215775571523</v>
      </c>
      <c r="M83" s="863"/>
      <c r="N83" s="51"/>
    </row>
    <row r="84" spans="1:14">
      <c r="B84" s="89" t="s">
        <v>973</v>
      </c>
      <c r="C84" s="90"/>
      <c r="D84" s="90"/>
      <c r="E84" s="90"/>
      <c r="F84" s="90"/>
      <c r="G84" s="90"/>
      <c r="H84" s="90"/>
      <c r="I84" s="87"/>
      <c r="J84" s="88"/>
      <c r="K84" s="304">
        <v>0.05</v>
      </c>
      <c r="L84" s="862">
        <f>N78*K84</f>
        <v>3978.5539438928809</v>
      </c>
      <c r="M84" s="863"/>
      <c r="N84" s="51"/>
    </row>
    <row r="85" spans="1:14" ht="15.75" thickBot="1">
      <c r="B85" s="91" t="s">
        <v>974</v>
      </c>
      <c r="C85" s="92"/>
      <c r="D85" s="92"/>
      <c r="E85" s="92"/>
      <c r="F85" s="92"/>
      <c r="G85" s="92"/>
      <c r="H85" s="92"/>
      <c r="I85" s="93"/>
      <c r="J85" s="94"/>
      <c r="K85" s="305">
        <v>0.05</v>
      </c>
      <c r="L85" s="864">
        <f>N78*K85</f>
        <v>3978.5539438928809</v>
      </c>
      <c r="M85" s="865"/>
      <c r="N85" s="51"/>
    </row>
    <row r="86" spans="1:14" ht="15.75" thickBot="1">
      <c r="B86" s="828" t="s">
        <v>953</v>
      </c>
      <c r="C86" s="829"/>
      <c r="D86" s="829"/>
      <c r="E86" s="829"/>
      <c r="F86" s="829"/>
      <c r="G86" s="829"/>
      <c r="H86" s="829"/>
      <c r="I86" s="829"/>
      <c r="J86" s="829"/>
      <c r="K86" s="829"/>
      <c r="L86" s="829"/>
      <c r="M86" s="830"/>
      <c r="N86" s="52">
        <f>L83+L84+L85</f>
        <v>23871.323663357289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103442.40254121489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180</v>
      </c>
      <c r="B36" s="841" t="str">
        <f>VLOOKUP(A36,EQUIPOS!A6:D154,3,FALSE)</f>
        <v>Compresor 120 HP, con martillo.</v>
      </c>
      <c r="C36" s="842"/>
      <c r="D36" s="842"/>
      <c r="E36" s="842"/>
      <c r="F36" s="842"/>
      <c r="G36" s="842"/>
      <c r="H36" s="843"/>
      <c r="I36" s="267"/>
      <c r="J36" s="268"/>
      <c r="K36" s="269">
        <f>VLOOKUP(A36,EQUIPOS!A6:D163,4,FALSE)</f>
        <v>92701.702309802655</v>
      </c>
      <c r="L36" s="270"/>
      <c r="M36" s="336">
        <v>2.5</v>
      </c>
      <c r="N36" s="272">
        <f>K36/M36</f>
        <v>37080.680923921063</v>
      </c>
    </row>
    <row r="37" spans="1:14">
      <c r="A37" s="113" t="s">
        <v>129</v>
      </c>
      <c r="B37" s="841" t="str">
        <f>VLOOKUP(A37,EQUIPOS!A7:D154,3,FALSE)</f>
        <v xml:space="preserve">Buldozer, Potencia al volante de 140 HP, motor de 2200 RPM, longitud de hoja 4,80m. </v>
      </c>
      <c r="C37" s="842"/>
      <c r="D37" s="842"/>
      <c r="E37" s="842"/>
      <c r="F37" s="842"/>
      <c r="G37" s="842"/>
      <c r="H37" s="843"/>
      <c r="I37" s="421"/>
      <c r="J37" s="422"/>
      <c r="K37" s="269">
        <f>VLOOKUP(A37,EQUIPOS!A7:D164,4,FALSE)</f>
        <v>163472.20085654236</v>
      </c>
      <c r="L37" s="335"/>
      <c r="M37" s="336">
        <v>100</v>
      </c>
      <c r="N37" s="272">
        <f>K37/M37</f>
        <v>1634.7220085654235</v>
      </c>
    </row>
    <row r="38" spans="1:14">
      <c r="A38" s="113" t="s">
        <v>261</v>
      </c>
      <c r="B38" s="841" t="str">
        <f>VLOOKUP(A38,EQUIPOS!A8:D154,3,FALSE)</f>
        <v xml:space="preserve">Motobomba 3 PULGADAS (incluye operario)
</v>
      </c>
      <c r="C38" s="842"/>
      <c r="D38" s="842"/>
      <c r="E38" s="842"/>
      <c r="F38" s="842"/>
      <c r="G38" s="842"/>
      <c r="H38" s="843"/>
      <c r="I38" s="328"/>
      <c r="J38" s="330"/>
      <c r="K38" s="269">
        <f>VLOOKUP(A38,EQUIPOS!A8:D165,4,FALSE)</f>
        <v>13395.393172543327</v>
      </c>
      <c r="L38" s="423"/>
      <c r="M38" s="424">
        <v>8</v>
      </c>
      <c r="N38" s="272">
        <f>K38/M38</f>
        <v>1674.4241465679158</v>
      </c>
    </row>
    <row r="39" spans="1:14">
      <c r="A39" t="s">
        <v>312</v>
      </c>
      <c r="B39" s="841" t="str">
        <f>VLOOKUP(A39,EQUIPOS!A9:D154,3,FALSE)</f>
        <v>Retroexcavadora sobre oruga, potencia 138 HP, balde de 1,5 m3.</v>
      </c>
      <c r="C39" s="842"/>
      <c r="D39" s="842"/>
      <c r="E39" s="842"/>
      <c r="F39" s="842"/>
      <c r="G39" s="842"/>
      <c r="H39" s="843"/>
      <c r="I39" s="36"/>
      <c r="J39" s="37"/>
      <c r="K39" s="269">
        <f>VLOOKUP(A39,EQUIPOS!A9:D166,4,FALSE)</f>
        <v>224452.99809447327</v>
      </c>
      <c r="L39" s="276"/>
      <c r="M39" s="336">
        <v>8</v>
      </c>
      <c r="N39" s="272">
        <f>K39/M39</f>
        <v>28056.624761809158</v>
      </c>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N78*M41</f>
        <v>215.73612180720397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68662.187962670767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6140.7060058626594</v>
      </c>
      <c r="N48" s="272">
        <f>K48*M48</f>
        <v>1842.2118017587977</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1660.4608165777624</v>
      </c>
      <c r="N49" s="272">
        <f t="shared" ref="N49:N54" si="0">K49*M49</f>
        <v>4981.3824497332871</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12752.381660886093</v>
      </c>
      <c r="N50" s="272">
        <f t="shared" si="0"/>
        <v>3188.0954152215231</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957.20056050234598</v>
      </c>
      <c r="N51" s="272">
        <f t="shared" si="0"/>
        <v>957.20056050234598</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883.91101072713866</v>
      </c>
      <c r="N52" s="272">
        <f t="shared" si="0"/>
        <v>883.91101072713866</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7235.5241107976281</v>
      </c>
      <c r="N53" s="272">
        <f>K53*M53</f>
        <v>3313.8700427453136</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5765.5628866743091</v>
      </c>
      <c r="N54" s="272">
        <f t="shared" si="0"/>
        <v>7495.2317526766019</v>
      </c>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22661.903033365008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32">
        <f>VLOOKUP(A61,TRANSPORTE!A5:D117,4,FALSE)</f>
        <v>1242.4074635243128</v>
      </c>
      <c r="M61" s="833"/>
      <c r="N61" s="287">
        <f>K61*L61</f>
        <v>1615.1297025816066</v>
      </c>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1615.1297025816066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34" t="s">
        <v>953</v>
      </c>
      <c r="C78" s="835"/>
      <c r="D78" s="835"/>
      <c r="E78" s="835"/>
      <c r="F78" s="835"/>
      <c r="G78" s="835"/>
      <c r="H78" s="835"/>
      <c r="I78" s="835"/>
      <c r="J78" s="835"/>
      <c r="K78" s="835"/>
      <c r="L78" s="835"/>
      <c r="M78" s="836"/>
      <c r="N78" s="301">
        <f>SUM(N72:N77)</f>
        <v>21573.612180720396</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114512.83287933777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22902.566575867557</v>
      </c>
      <c r="M85" s="863"/>
      <c r="N85" s="51"/>
    </row>
    <row r="86" spans="1:14">
      <c r="B86" s="89" t="s">
        <v>973</v>
      </c>
      <c r="C86" s="90"/>
      <c r="D86" s="90"/>
      <c r="E86" s="90"/>
      <c r="F86" s="90"/>
      <c r="G86" s="90"/>
      <c r="H86" s="90"/>
      <c r="I86" s="87"/>
      <c r="J86" s="88"/>
      <c r="K86" s="304">
        <v>0.05</v>
      </c>
      <c r="L86" s="862">
        <f>N80*K86</f>
        <v>5725.6416439668892</v>
      </c>
      <c r="M86" s="863"/>
      <c r="N86" s="51"/>
    </row>
    <row r="87" spans="1:14" ht="15.75" thickBot="1">
      <c r="B87" s="91" t="s">
        <v>974</v>
      </c>
      <c r="C87" s="92"/>
      <c r="D87" s="92"/>
      <c r="E87" s="92"/>
      <c r="F87" s="92"/>
      <c r="G87" s="92"/>
      <c r="H87" s="92"/>
      <c r="I87" s="93"/>
      <c r="J87" s="94"/>
      <c r="K87" s="305">
        <v>0.05</v>
      </c>
      <c r="L87" s="864">
        <f>N80*K87</f>
        <v>5725.6416439668892</v>
      </c>
      <c r="M87" s="865"/>
      <c r="N87" s="51"/>
    </row>
    <row r="88" spans="1:14" ht="15.75" thickBot="1">
      <c r="B88" s="828" t="s">
        <v>953</v>
      </c>
      <c r="C88" s="829"/>
      <c r="D88" s="829"/>
      <c r="E88" s="829"/>
      <c r="F88" s="829"/>
      <c r="G88" s="829"/>
      <c r="H88" s="829"/>
      <c r="I88" s="829"/>
      <c r="J88" s="829"/>
      <c r="K88" s="829"/>
      <c r="L88" s="829"/>
      <c r="M88" s="830"/>
      <c r="N88" s="52">
        <f>L85+L86+L87</f>
        <v>34353.849863801333</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148866.6827431391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2.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129</v>
      </c>
      <c r="B36" s="841" t="str">
        <f>VLOOKUP(A36,EQUIPOS!A6:D154,3,FALSE)</f>
        <v xml:space="preserve">Buldozer, Potencia al volante de 140 HP, motor de 2200 RPM, longitud de hoja 4,80m. </v>
      </c>
      <c r="C36" s="842"/>
      <c r="D36" s="842"/>
      <c r="E36" s="842"/>
      <c r="F36" s="842"/>
      <c r="G36" s="842"/>
      <c r="H36" s="843"/>
      <c r="I36" s="267"/>
      <c r="J36" s="268"/>
      <c r="K36" s="269">
        <f>VLOOKUP(A36,EQUIPOS!A6:D163,4,FALSE)</f>
        <v>163472.20085654236</v>
      </c>
      <c r="L36" s="270"/>
      <c r="M36" s="336">
        <v>100</v>
      </c>
      <c r="N36" s="272">
        <f>K36/M36</f>
        <v>1634.7220085654235</v>
      </c>
    </row>
    <row r="37" spans="1:14">
      <c r="A37" s="113" t="s">
        <v>312</v>
      </c>
      <c r="B37" s="841" t="str">
        <f>VLOOKUP(A37,EQUIPOS!A7:D154,3,FALSE)</f>
        <v>Retroexcavadora sobre oruga, potencia 138 HP, balde de 1,5 m3.</v>
      </c>
      <c r="C37" s="842"/>
      <c r="D37" s="842"/>
      <c r="E37" s="842"/>
      <c r="F37" s="842"/>
      <c r="G37" s="842"/>
      <c r="H37" s="843"/>
      <c r="I37" s="421"/>
      <c r="J37" s="422"/>
      <c r="K37" s="269">
        <f>VLOOKUP(A37,EQUIPOS!A7:D164,4,FALSE)</f>
        <v>224452.99809447327</v>
      </c>
      <c r="L37" s="335"/>
      <c r="M37" s="336">
        <v>35</v>
      </c>
      <c r="N37" s="272">
        <f>K37/M37</f>
        <v>6412.9428026992364</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7.6767229862288557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8055.3415342508888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5765.5628866743091</v>
      </c>
      <c r="N48" s="272">
        <f>K48*M48</f>
        <v>7495.2317526766019</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8" t="s">
        <v>953</v>
      </c>
      <c r="C55" s="829"/>
      <c r="D55" s="829"/>
      <c r="E55" s="829"/>
      <c r="F55" s="829"/>
      <c r="G55" s="829"/>
      <c r="H55" s="829"/>
      <c r="I55" s="829"/>
      <c r="J55" s="829"/>
      <c r="K55" s="829"/>
      <c r="L55" s="829"/>
      <c r="M55" s="830"/>
      <c r="N55" s="394">
        <f>SUM(N48:N54)</f>
        <v>7495.2317526766019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32">
        <f>VLOOKUP(A60,TRANSPORTE!A5:D117,4,FALSE)</f>
        <v>1242.4074635243128</v>
      </c>
      <c r="M60" s="833"/>
      <c r="N60" s="287">
        <f>K60*L60</f>
        <v>1615.1297025816066</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1615.1297025816066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767.67229862288559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17933.375288131982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3586.6750576263967</v>
      </c>
      <c r="M84" s="863"/>
      <c r="N84" s="51"/>
    </row>
    <row r="85" spans="1:14">
      <c r="B85" s="89" t="s">
        <v>973</v>
      </c>
      <c r="C85" s="90"/>
      <c r="D85" s="90"/>
      <c r="E85" s="90"/>
      <c r="F85" s="90"/>
      <c r="G85" s="90"/>
      <c r="H85" s="90"/>
      <c r="I85" s="87"/>
      <c r="J85" s="88"/>
      <c r="K85" s="304">
        <v>0.05</v>
      </c>
      <c r="L85" s="862">
        <f>N79*K85</f>
        <v>896.66876440659917</v>
      </c>
      <c r="M85" s="863"/>
      <c r="N85" s="51"/>
    </row>
    <row r="86" spans="1:14" ht="15.75" thickBot="1">
      <c r="B86" s="91" t="s">
        <v>974</v>
      </c>
      <c r="C86" s="92"/>
      <c r="D86" s="92"/>
      <c r="E86" s="92"/>
      <c r="F86" s="92"/>
      <c r="G86" s="92"/>
      <c r="H86" s="92"/>
      <c r="I86" s="93"/>
      <c r="J86" s="94"/>
      <c r="K86" s="305">
        <v>0.05</v>
      </c>
      <c r="L86" s="864">
        <f>N79*K86</f>
        <v>896.66876440659917</v>
      </c>
      <c r="M86" s="865"/>
      <c r="N86" s="51"/>
    </row>
    <row r="87" spans="1:14" ht="15.75" thickBot="1">
      <c r="B87" s="828" t="s">
        <v>953</v>
      </c>
      <c r="C87" s="829"/>
      <c r="D87" s="829"/>
      <c r="E87" s="829"/>
      <c r="F87" s="829"/>
      <c r="G87" s="829"/>
      <c r="H87" s="829"/>
      <c r="I87" s="829"/>
      <c r="J87" s="829"/>
      <c r="K87" s="829"/>
      <c r="L87" s="829"/>
      <c r="M87" s="830"/>
      <c r="N87" s="52">
        <f>L84+L85+L86</f>
        <v>5380.0125864395941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23313.387874571577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7.75" customHeight="1" thickBot="1">
      <c r="B29" s="71" t="s">
        <v>943</v>
      </c>
      <c r="C29" s="837" t="s">
        <v>944</v>
      </c>
      <c r="D29" s="838"/>
      <c r="E29" s="838"/>
      <c r="F29" s="838"/>
      <c r="G29" s="838"/>
      <c r="H29" s="838"/>
      <c r="I29" s="838"/>
      <c r="J29" s="72"/>
      <c r="K29" s="342" t="s">
        <v>2215</v>
      </c>
      <c r="L29" s="839" t="s">
        <v>945</v>
      </c>
      <c r="M29" s="840"/>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9" t="s">
        <v>944</v>
      </c>
      <c r="C34" s="810"/>
      <c r="D34" s="810"/>
      <c r="E34" s="810"/>
      <c r="F34" s="810"/>
      <c r="G34" s="810"/>
      <c r="H34" s="811"/>
      <c r="I34" s="812" t="s">
        <v>948</v>
      </c>
      <c r="J34" s="813"/>
      <c r="K34" s="69" t="s">
        <v>949</v>
      </c>
      <c r="L34" s="814" t="s">
        <v>950</v>
      </c>
      <c r="M34" s="811"/>
      <c r="N34" s="70" t="s">
        <v>951</v>
      </c>
    </row>
    <row r="35" spans="1:14">
      <c r="A35" s="113" t="s">
        <v>263</v>
      </c>
      <c r="B35" s="841" t="str">
        <f>VLOOKUP(A35,EQUIPOS!A6:D154,3,FALSE)</f>
        <v xml:space="preserve">Motobomba 4 pulgadas
</v>
      </c>
      <c r="C35" s="842"/>
      <c r="D35" s="842"/>
      <c r="E35" s="842"/>
      <c r="F35" s="842"/>
      <c r="G35" s="842"/>
      <c r="H35" s="843"/>
      <c r="I35" s="267"/>
      <c r="J35" s="268"/>
      <c r="K35" s="269">
        <f>VLOOKUP(A35,EQUIPOS!A6:D163,4,FALSE)</f>
        <v>15873.869737385072</v>
      </c>
      <c r="L35" s="270"/>
      <c r="M35" s="336">
        <v>21</v>
      </c>
      <c r="N35" s="272">
        <f>K35/M35</f>
        <v>755.89855892309868</v>
      </c>
    </row>
    <row r="36" spans="1:14">
      <c r="A36" s="113" t="s">
        <v>129</v>
      </c>
      <c r="B36" s="841" t="str">
        <f>VLOOKUP(A36,EQUIPOS!A7:D154,3,FALSE)</f>
        <v xml:space="preserve">Buldozer, Potencia al volante de 140 HP, motor de 2200 RPM, longitud de hoja 4,80m. </v>
      </c>
      <c r="C36" s="842"/>
      <c r="D36" s="842"/>
      <c r="E36" s="842"/>
      <c r="F36" s="842"/>
      <c r="G36" s="842"/>
      <c r="H36" s="843"/>
      <c r="I36" s="421"/>
      <c r="J36" s="422"/>
      <c r="K36" s="269">
        <f>VLOOKUP(A36,EQUIPOS!A7:D164,4,FALSE)</f>
        <v>163472.20085654236</v>
      </c>
      <c r="L36" s="335"/>
      <c r="M36" s="336">
        <v>100</v>
      </c>
      <c r="N36" s="272">
        <f>K36/M36</f>
        <v>1634.7220085654235</v>
      </c>
    </row>
    <row r="37" spans="1:14">
      <c r="A37" s="113" t="s">
        <v>312</v>
      </c>
      <c r="B37" s="841" t="str">
        <f>VLOOKUP(A37,EQUIPOS!A8:D154,3,FALSE)</f>
        <v>Retroexcavadora sobre oruga, potencia 138 HP, balde de 1,5 m3.</v>
      </c>
      <c r="C37" s="842"/>
      <c r="D37" s="842"/>
      <c r="E37" s="842"/>
      <c r="F37" s="842"/>
      <c r="G37" s="842"/>
      <c r="H37" s="843"/>
      <c r="I37" s="328"/>
      <c r="J37" s="330"/>
      <c r="K37" s="269">
        <f>VLOOKUP(A37,EQUIPOS!A8:D165,4,FALSE)</f>
        <v>224452.99809447327</v>
      </c>
      <c r="L37" s="423"/>
      <c r="M37" s="424">
        <v>21</v>
      </c>
      <c r="N37" s="272">
        <f>K37/M37</f>
        <v>10688.238004498728</v>
      </c>
    </row>
    <row r="38" spans="1:14">
      <c r="B38" s="841"/>
      <c r="C38" s="842"/>
      <c r="D38" s="842"/>
      <c r="E38" s="842"/>
      <c r="F38" s="842"/>
      <c r="G38" s="842"/>
      <c r="H38" s="843"/>
      <c r="I38" s="36"/>
      <c r="J38" s="37"/>
      <c r="K38" s="269"/>
      <c r="L38" s="276"/>
      <c r="M38" s="336"/>
      <c r="N38" s="272"/>
    </row>
    <row r="39" spans="1:14">
      <c r="B39" s="320"/>
      <c r="C39" s="321"/>
      <c r="D39" s="321"/>
      <c r="E39" s="321"/>
      <c r="F39" s="323"/>
      <c r="G39" s="323"/>
      <c r="H39" s="125"/>
      <c r="I39" s="36"/>
      <c r="J39" s="37"/>
      <c r="K39" s="269"/>
      <c r="L39" s="276"/>
      <c r="M39" s="277"/>
      <c r="N39" s="273"/>
    </row>
    <row r="40" spans="1:14">
      <c r="B40" s="848" t="s">
        <v>952</v>
      </c>
      <c r="C40" s="849"/>
      <c r="D40" s="849"/>
      <c r="E40" s="38"/>
      <c r="F40" s="39"/>
      <c r="G40" s="39"/>
      <c r="H40" s="40"/>
      <c r="I40" s="36"/>
      <c r="J40" s="37"/>
      <c r="K40" s="279"/>
      <c r="L40" s="276"/>
      <c r="M40" s="401">
        <v>0.01</v>
      </c>
      <c r="N40" s="344">
        <f>N76*M40</f>
        <v>12.794538310381427</v>
      </c>
    </row>
    <row r="41" spans="1:14" ht="15.75" thickBot="1">
      <c r="B41" s="841"/>
      <c r="C41" s="842"/>
      <c r="D41" s="842"/>
      <c r="E41" s="842"/>
      <c r="F41" s="842"/>
      <c r="G41" s="842"/>
      <c r="H41" s="843"/>
      <c r="I41" s="850"/>
      <c r="J41" s="851"/>
      <c r="K41" s="41"/>
      <c r="L41" s="852"/>
      <c r="M41" s="853"/>
      <c r="N41" s="105"/>
    </row>
    <row r="42" spans="1:14" ht="15.75" thickBot="1">
      <c r="B42" s="828" t="s">
        <v>953</v>
      </c>
      <c r="C42" s="829"/>
      <c r="D42" s="829"/>
      <c r="E42" s="829"/>
      <c r="F42" s="829"/>
      <c r="G42" s="829"/>
      <c r="H42" s="829"/>
      <c r="I42" s="829"/>
      <c r="J42" s="829"/>
      <c r="K42" s="829"/>
      <c r="L42" s="829"/>
      <c r="M42" s="830"/>
      <c r="N42" s="394">
        <f>SUM(N35:N41)</f>
        <v>13091.653110297631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9" t="s">
        <v>944</v>
      </c>
      <c r="C46" s="820"/>
      <c r="D46" s="820"/>
      <c r="E46" s="820"/>
      <c r="F46" s="820"/>
      <c r="G46" s="820"/>
      <c r="H46" s="820"/>
      <c r="I46" s="821"/>
      <c r="J46" s="315" t="s">
        <v>945</v>
      </c>
      <c r="K46" s="85" t="s">
        <v>946</v>
      </c>
      <c r="L46" s="822" t="s">
        <v>955</v>
      </c>
      <c r="M46" s="821"/>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5765.5628866743091</v>
      </c>
      <c r="N47" s="272">
        <f>K47*M47</f>
        <v>7495.2317526766019</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8" t="s">
        <v>953</v>
      </c>
      <c r="C54" s="829"/>
      <c r="D54" s="829"/>
      <c r="E54" s="829"/>
      <c r="F54" s="829"/>
      <c r="G54" s="829"/>
      <c r="H54" s="829"/>
      <c r="I54" s="829"/>
      <c r="J54" s="829"/>
      <c r="K54" s="829"/>
      <c r="L54" s="829"/>
      <c r="M54" s="830"/>
      <c r="N54" s="394">
        <f>SUM(N47:N53)</f>
        <v>7495.2317526766019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2">
        <f>VLOOKUP(A59,TRANSPORTE!A5:D117,4,FALSE)</f>
        <v>1242.4074635243128</v>
      </c>
      <c r="M59" s="833"/>
      <c r="N59" s="287">
        <f>K59*L59</f>
        <v>1615.1297025816066</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1615.1297025816066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1279.4538310381427</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N42+N54+N65+N76</f>
        <v>23481.468396593984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4696.2936793187973</v>
      </c>
      <c r="M83" s="863"/>
      <c r="N83" s="51"/>
    </row>
    <row r="84" spans="1:14">
      <c r="B84" s="89" t="s">
        <v>973</v>
      </c>
      <c r="C84" s="90"/>
      <c r="D84" s="90"/>
      <c r="E84" s="90"/>
      <c r="F84" s="90"/>
      <c r="G84" s="90"/>
      <c r="H84" s="90"/>
      <c r="I84" s="87"/>
      <c r="J84" s="88"/>
      <c r="K84" s="304">
        <v>0.05</v>
      </c>
      <c r="L84" s="862">
        <f>N78*K84</f>
        <v>1174.0734198296993</v>
      </c>
      <c r="M84" s="863"/>
      <c r="N84" s="51"/>
    </row>
    <row r="85" spans="1:14" ht="15.75" thickBot="1">
      <c r="B85" s="91" t="s">
        <v>974</v>
      </c>
      <c r="C85" s="92"/>
      <c r="D85" s="92"/>
      <c r="E85" s="92"/>
      <c r="F85" s="92"/>
      <c r="G85" s="92"/>
      <c r="H85" s="92"/>
      <c r="I85" s="93"/>
      <c r="J85" s="94"/>
      <c r="K85" s="305">
        <v>0.05</v>
      </c>
      <c r="L85" s="864">
        <f>N78*K85</f>
        <v>1174.0734198296993</v>
      </c>
      <c r="M85" s="865"/>
      <c r="N85" s="51"/>
    </row>
    <row r="86" spans="1:14" ht="15.75" thickBot="1">
      <c r="B86" s="828" t="s">
        <v>953</v>
      </c>
      <c r="C86" s="829"/>
      <c r="D86" s="829"/>
      <c r="E86" s="829"/>
      <c r="F86" s="829"/>
      <c r="G86" s="829"/>
      <c r="H86" s="829"/>
      <c r="I86" s="829"/>
      <c r="J86" s="829"/>
      <c r="K86" s="829"/>
      <c r="L86" s="829"/>
      <c r="M86" s="830"/>
      <c r="N86" s="52">
        <f>L83+L84+L85</f>
        <v>7044.4405189781965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30525.908915572181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25080.540400363927</v>
      </c>
      <c r="L36" s="270"/>
      <c r="M36" s="336">
        <v>2.5</v>
      </c>
      <c r="N36" s="272">
        <f>K36/M36</f>
        <v>10032.21616014557</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405.98250000000002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10438.19866014557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23034.390870390434</v>
      </c>
      <c r="N48" s="272">
        <f>K48*M48</f>
        <v>29944.708131507567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54.834069928666089</v>
      </c>
      <c r="N49" s="272">
        <f>K49*M49</f>
        <v>1645.0220978599828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31589.730229367549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1242.4074635243128</v>
      </c>
      <c r="M60" s="833"/>
      <c r="N60" s="287">
        <f>K60*L60</f>
        <v>1615.1297025816066</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1615.1297025816066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8119.65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51762.708592094728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10352.541718418946</v>
      </c>
      <c r="M84" s="863"/>
      <c r="N84" s="51"/>
    </row>
    <row r="85" spans="1:14">
      <c r="B85" s="89" t="s">
        <v>973</v>
      </c>
      <c r="C85" s="90"/>
      <c r="D85" s="90"/>
      <c r="E85" s="90"/>
      <c r="F85" s="90"/>
      <c r="G85" s="90"/>
      <c r="H85" s="90"/>
      <c r="I85" s="87"/>
      <c r="J85" s="88"/>
      <c r="K85" s="304">
        <v>0.05</v>
      </c>
      <c r="L85" s="862">
        <f>N79*K85</f>
        <v>2588.1354296047366</v>
      </c>
      <c r="M85" s="863"/>
      <c r="N85" s="51"/>
    </row>
    <row r="86" spans="1:14" ht="15.75" thickBot="1">
      <c r="B86" s="91" t="s">
        <v>974</v>
      </c>
      <c r="C86" s="92"/>
      <c r="D86" s="92"/>
      <c r="E86" s="92"/>
      <c r="F86" s="92"/>
      <c r="G86" s="92"/>
      <c r="H86" s="92"/>
      <c r="I86" s="93"/>
      <c r="J86" s="94"/>
      <c r="K86" s="305">
        <v>0.05</v>
      </c>
      <c r="L86" s="864">
        <f>N79*K86</f>
        <v>2588.1354296047366</v>
      </c>
      <c r="M86" s="865"/>
      <c r="N86" s="51"/>
    </row>
    <row r="87" spans="1:14" ht="15.75" thickBot="1">
      <c r="B87" s="828" t="s">
        <v>953</v>
      </c>
      <c r="C87" s="829"/>
      <c r="D87" s="829"/>
      <c r="E87" s="829"/>
      <c r="F87" s="829"/>
      <c r="G87" s="829"/>
      <c r="H87" s="829"/>
      <c r="I87" s="829"/>
      <c r="J87" s="829"/>
      <c r="K87" s="829"/>
      <c r="L87" s="829"/>
      <c r="M87" s="830"/>
      <c r="N87" s="52">
        <f>L84+L85+L86</f>
        <v>15528.812577628418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67291.521169723143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25080.540400363927</v>
      </c>
      <c r="L36" s="270"/>
      <c r="M36" s="336">
        <v>2.5</v>
      </c>
      <c r="N36" s="272">
        <f>K36/M36</f>
        <v>10032.21616014557</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405.98250000000002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10438.19866014557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23539.343446384028</v>
      </c>
      <c r="N48" s="272">
        <f>K48*M48</f>
        <v>30601.146480299238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54.834069928666089</v>
      </c>
      <c r="N49" s="272">
        <f>K49*M49</f>
        <v>1645.0220978599828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32246.16857815922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1242.4074635243128</v>
      </c>
      <c r="M60" s="833"/>
      <c r="N60" s="287">
        <f>K60*L60</f>
        <v>1615.1297025816066</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45"/>
    </row>
    <row r="66" spans="1:15" ht="15.75" thickBot="1">
      <c r="B66" s="834" t="s">
        <v>953</v>
      </c>
      <c r="C66" s="835"/>
      <c r="D66" s="835"/>
      <c r="E66" s="835"/>
      <c r="F66" s="835"/>
      <c r="G66" s="835"/>
      <c r="H66" s="835"/>
      <c r="I66" s="835"/>
      <c r="J66" s="835"/>
      <c r="K66" s="835"/>
      <c r="L66" s="835"/>
      <c r="M66" s="836"/>
      <c r="N66" s="104">
        <f>N60+N61+N62+N63+N64</f>
        <v>1615.1297025816066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8119.65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52419.1469408864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10483.829388177281</v>
      </c>
      <c r="M84" s="863"/>
      <c r="N84" s="51"/>
    </row>
    <row r="85" spans="1:14">
      <c r="B85" s="89" t="s">
        <v>973</v>
      </c>
      <c r="C85" s="90"/>
      <c r="D85" s="90"/>
      <c r="E85" s="90"/>
      <c r="F85" s="90"/>
      <c r="G85" s="90"/>
      <c r="H85" s="90"/>
      <c r="I85" s="87"/>
      <c r="J85" s="88"/>
      <c r="K85" s="304">
        <v>0.05</v>
      </c>
      <c r="L85" s="862">
        <f>N79*K85</f>
        <v>2620.9573470443202</v>
      </c>
      <c r="M85" s="863"/>
      <c r="N85" s="51"/>
    </row>
    <row r="86" spans="1:14" ht="15.75" thickBot="1">
      <c r="B86" s="91" t="s">
        <v>974</v>
      </c>
      <c r="C86" s="92"/>
      <c r="D86" s="92"/>
      <c r="E86" s="92"/>
      <c r="F86" s="92"/>
      <c r="G86" s="92"/>
      <c r="H86" s="92"/>
      <c r="I86" s="93"/>
      <c r="J86" s="94"/>
      <c r="K86" s="305">
        <v>0.05</v>
      </c>
      <c r="L86" s="864">
        <f>N79*K86</f>
        <v>2620.9573470443202</v>
      </c>
      <c r="M86" s="865"/>
      <c r="N86" s="51"/>
    </row>
    <row r="87" spans="1:14" ht="15.75" thickBot="1">
      <c r="B87" s="828" t="s">
        <v>953</v>
      </c>
      <c r="C87" s="829"/>
      <c r="D87" s="829"/>
      <c r="E87" s="829"/>
      <c r="F87" s="829"/>
      <c r="G87" s="829"/>
      <c r="H87" s="829"/>
      <c r="I87" s="829"/>
      <c r="J87" s="829"/>
      <c r="K87" s="829"/>
      <c r="L87" s="829"/>
      <c r="M87" s="830"/>
      <c r="N87" s="52">
        <f>L84+L85+L86</f>
        <v>15725.744082265923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68144.891023152319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25080.540400363927</v>
      </c>
      <c r="L36" s="270"/>
      <c r="M36" s="336">
        <v>2.5</v>
      </c>
      <c r="N36" s="272">
        <f>K36/M36</f>
        <v>10032.21616014557</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405.98250000000002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10438.19866014557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49030.353886539808</v>
      </c>
      <c r="N48" s="272">
        <f>K48*M48</f>
        <v>63739.460052501752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54.834069928666089</v>
      </c>
      <c r="N49" s="272">
        <f>K49*M49</f>
        <v>1645.0220978599828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65384.482150361735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1242.4074635243128</v>
      </c>
      <c r="M60" s="833"/>
      <c r="N60" s="287">
        <f>K60*L60</f>
        <v>1615.1297025816066</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1615.1297025816066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8119.65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85557.460513088896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17111.49210261778</v>
      </c>
      <c r="M84" s="863"/>
      <c r="N84" s="51"/>
    </row>
    <row r="85" spans="1:14">
      <c r="B85" s="89" t="s">
        <v>973</v>
      </c>
      <c r="C85" s="90"/>
      <c r="D85" s="90"/>
      <c r="E85" s="90"/>
      <c r="F85" s="90"/>
      <c r="G85" s="90"/>
      <c r="H85" s="90"/>
      <c r="I85" s="87"/>
      <c r="J85" s="88"/>
      <c r="K85" s="304">
        <v>0.05</v>
      </c>
      <c r="L85" s="862">
        <f>N79*K85</f>
        <v>4277.873025654445</v>
      </c>
      <c r="M85" s="863"/>
      <c r="N85" s="51"/>
    </row>
    <row r="86" spans="1:14" ht="15.75" thickBot="1">
      <c r="B86" s="91" t="s">
        <v>974</v>
      </c>
      <c r="C86" s="92"/>
      <c r="D86" s="92"/>
      <c r="E86" s="92"/>
      <c r="F86" s="92"/>
      <c r="G86" s="92"/>
      <c r="H86" s="92"/>
      <c r="I86" s="93"/>
      <c r="J86" s="94"/>
      <c r="K86" s="305">
        <v>0.05</v>
      </c>
      <c r="L86" s="864">
        <f>N79*K86</f>
        <v>4277.873025654445</v>
      </c>
      <c r="M86" s="865"/>
      <c r="N86" s="51"/>
    </row>
    <row r="87" spans="1:14" ht="15.75" thickBot="1">
      <c r="B87" s="828" t="s">
        <v>953</v>
      </c>
      <c r="C87" s="829"/>
      <c r="D87" s="829"/>
      <c r="E87" s="829"/>
      <c r="F87" s="829"/>
      <c r="G87" s="829"/>
      <c r="H87" s="829"/>
      <c r="I87" s="829"/>
      <c r="J87" s="829"/>
      <c r="K87" s="829"/>
      <c r="L87" s="829"/>
      <c r="M87" s="830"/>
      <c r="N87" s="52">
        <f>L84+L85+L86</f>
        <v>25667.238153926668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111224.69866701556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25080.540400363927</v>
      </c>
      <c r="L36" s="270"/>
      <c r="M36" s="336">
        <v>2.5</v>
      </c>
      <c r="N36" s="272">
        <f>K36/M36</f>
        <v>10032.21616014557</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405.98250000000002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10438.19866014557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55105.933343328601</v>
      </c>
      <c r="N48" s="272">
        <f>K48*M48</f>
        <v>71637.713346327189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54.834069928666089</v>
      </c>
      <c r="N49" s="272">
        <f>K49*M49</f>
        <v>1645.0220978599828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73282.735444187172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1242.4074635243128</v>
      </c>
      <c r="M60" s="833"/>
      <c r="N60" s="287">
        <f>K60*L60</f>
        <v>1615.1297025816066</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1615.1297025816066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8119.65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93455.71380691434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18691.142761382867</v>
      </c>
      <c r="M84" s="863"/>
      <c r="N84" s="51"/>
    </row>
    <row r="85" spans="1:14">
      <c r="B85" s="89" t="s">
        <v>973</v>
      </c>
      <c r="C85" s="90"/>
      <c r="D85" s="90"/>
      <c r="E85" s="90"/>
      <c r="F85" s="90"/>
      <c r="G85" s="90"/>
      <c r="H85" s="90"/>
      <c r="I85" s="87"/>
      <c r="J85" s="88"/>
      <c r="K85" s="304">
        <v>0.05</v>
      </c>
      <c r="L85" s="862">
        <f>N79*K85</f>
        <v>4672.7856903457168</v>
      </c>
      <c r="M85" s="863"/>
      <c r="N85" s="51"/>
    </row>
    <row r="86" spans="1:14" ht="15.75" thickBot="1">
      <c r="B86" s="91" t="s">
        <v>974</v>
      </c>
      <c r="C86" s="92"/>
      <c r="D86" s="92"/>
      <c r="E86" s="92"/>
      <c r="F86" s="92"/>
      <c r="G86" s="92"/>
      <c r="H86" s="92"/>
      <c r="I86" s="93"/>
      <c r="J86" s="94"/>
      <c r="K86" s="305">
        <v>0.05</v>
      </c>
      <c r="L86" s="864">
        <f>N79*K86</f>
        <v>4672.7856903457168</v>
      </c>
      <c r="M86" s="865"/>
      <c r="N86" s="51"/>
    </row>
    <row r="87" spans="1:14" ht="15.75" thickBot="1">
      <c r="B87" s="828" t="s">
        <v>953</v>
      </c>
      <c r="C87" s="829"/>
      <c r="D87" s="829"/>
      <c r="E87" s="829"/>
      <c r="F87" s="829"/>
      <c r="G87" s="829"/>
      <c r="H87" s="829"/>
      <c r="I87" s="829"/>
      <c r="J87" s="829"/>
      <c r="K87" s="829"/>
      <c r="L87" s="829"/>
      <c r="M87" s="830"/>
      <c r="N87" s="52">
        <f>L84+L85+L86</f>
        <v>28036.714142074303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121492.42794898864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9" t="s">
        <v>944</v>
      </c>
      <c r="C35" s="810"/>
      <c r="D35" s="810"/>
      <c r="E35" s="810"/>
      <c r="F35" s="810"/>
      <c r="G35" s="810"/>
      <c r="H35" s="811"/>
      <c r="I35" s="812" t="s">
        <v>948</v>
      </c>
      <c r="J35" s="813"/>
      <c r="K35" s="69" t="s">
        <v>949</v>
      </c>
      <c r="L35" s="814" t="s">
        <v>950</v>
      </c>
      <c r="M35" s="811"/>
      <c r="N35" s="70" t="s">
        <v>951</v>
      </c>
    </row>
    <row r="36" spans="1:16">
      <c r="A36" s="113"/>
      <c r="B36" s="841"/>
      <c r="C36" s="842"/>
      <c r="D36" s="842"/>
      <c r="E36" s="842"/>
      <c r="F36" s="842"/>
      <c r="G36" s="842"/>
      <c r="H36" s="843"/>
      <c r="I36" s="267"/>
      <c r="J36" s="268"/>
      <c r="K36" s="269"/>
      <c r="L36" s="270"/>
      <c r="M36" s="336"/>
      <c r="N36" s="272"/>
      <c r="P36" s="106"/>
    </row>
    <row r="37" spans="1:16">
      <c r="A37" s="113"/>
      <c r="B37" s="841"/>
      <c r="C37" s="842"/>
      <c r="D37" s="842"/>
      <c r="E37" s="842"/>
      <c r="F37" s="842"/>
      <c r="G37" s="842"/>
      <c r="H37" s="843"/>
      <c r="I37" s="421"/>
      <c r="J37" s="422"/>
      <c r="K37" s="269"/>
      <c r="L37" s="335"/>
      <c r="M37" s="336"/>
      <c r="N37" s="272"/>
      <c r="P37" s="103"/>
    </row>
    <row r="38" spans="1:16">
      <c r="A38" s="113"/>
      <c r="B38" s="841"/>
      <c r="C38" s="842"/>
      <c r="D38" s="842"/>
      <c r="E38" s="842"/>
      <c r="F38" s="842"/>
      <c r="G38" s="842"/>
      <c r="H38" s="843"/>
      <c r="I38" s="328"/>
      <c r="J38" s="330"/>
      <c r="K38" s="269"/>
      <c r="L38" s="423"/>
      <c r="M38" s="424"/>
      <c r="N38" s="272"/>
      <c r="P38" s="106"/>
    </row>
    <row r="39" spans="1:16">
      <c r="B39" s="841"/>
      <c r="C39" s="842"/>
      <c r="D39" s="842"/>
      <c r="E39" s="842"/>
      <c r="F39" s="842"/>
      <c r="G39" s="842"/>
      <c r="H39" s="84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8" t="s">
        <v>952</v>
      </c>
      <c r="C41" s="849"/>
      <c r="D41" s="849"/>
      <c r="E41" s="38"/>
      <c r="F41" s="39"/>
      <c r="G41" s="39"/>
      <c r="H41" s="40"/>
      <c r="I41" s="36"/>
      <c r="J41" s="37"/>
      <c r="K41" s="279"/>
      <c r="L41" s="276"/>
      <c r="M41" s="401">
        <v>0.05</v>
      </c>
      <c r="N41" s="344">
        <f>N77*M41</f>
        <v>405.98250000000002</v>
      </c>
      <c r="P41" s="106"/>
    </row>
    <row r="42" spans="1:16" ht="15.75" thickBot="1">
      <c r="B42" s="841"/>
      <c r="C42" s="842"/>
      <c r="D42" s="842"/>
      <c r="E42" s="842"/>
      <c r="F42" s="842"/>
      <c r="G42" s="842"/>
      <c r="H42" s="843"/>
      <c r="I42" s="850"/>
      <c r="J42" s="851"/>
      <c r="K42" s="41"/>
      <c r="L42" s="852"/>
      <c r="M42" s="853"/>
      <c r="N42" s="105"/>
    </row>
    <row r="43" spans="1:16" ht="15.75" thickBot="1">
      <c r="B43" s="828" t="s">
        <v>953</v>
      </c>
      <c r="C43" s="829"/>
      <c r="D43" s="829"/>
      <c r="E43" s="829"/>
      <c r="F43" s="829"/>
      <c r="G43" s="829"/>
      <c r="H43" s="829"/>
      <c r="I43" s="829"/>
      <c r="J43" s="829"/>
      <c r="K43" s="829"/>
      <c r="L43" s="829"/>
      <c r="M43" s="830"/>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9" t="s">
        <v>944</v>
      </c>
      <c r="C47" s="820"/>
      <c r="D47" s="820"/>
      <c r="E47" s="820"/>
      <c r="F47" s="820"/>
      <c r="G47" s="820"/>
      <c r="H47" s="820"/>
      <c r="I47" s="821"/>
      <c r="J47" s="315" t="s">
        <v>945</v>
      </c>
      <c r="K47" s="85" t="s">
        <v>946</v>
      </c>
      <c r="L47" s="822" t="s">
        <v>955</v>
      </c>
      <c r="M47" s="821"/>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58795.60966034099</v>
      </c>
      <c r="N48" s="272">
        <f>K48*M48</f>
        <v>76434.292558443296</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76434.292558443296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1242.4074635243128</v>
      </c>
      <c r="M60" s="833"/>
      <c r="N60" s="287">
        <f>K60*L60</f>
        <v>1615.1297025816066</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1615.1297025816066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8119.65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86575.05476102489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17315.010952204979</v>
      </c>
      <c r="M84" s="863"/>
      <c r="N84" s="51"/>
    </row>
    <row r="85" spans="1:14">
      <c r="B85" s="89" t="s">
        <v>973</v>
      </c>
      <c r="C85" s="90"/>
      <c r="D85" s="90"/>
      <c r="E85" s="90"/>
      <c r="F85" s="90"/>
      <c r="G85" s="90"/>
      <c r="H85" s="90"/>
      <c r="I85" s="87"/>
      <c r="J85" s="88"/>
      <c r="K85" s="304">
        <v>0.05</v>
      </c>
      <c r="L85" s="862">
        <f>N79*K85</f>
        <v>4328.7527380512447</v>
      </c>
      <c r="M85" s="863"/>
      <c r="N85" s="51"/>
    </row>
    <row r="86" spans="1:14" ht="15.75" thickBot="1">
      <c r="B86" s="91" t="s">
        <v>974</v>
      </c>
      <c r="C86" s="92"/>
      <c r="D86" s="92"/>
      <c r="E86" s="92"/>
      <c r="F86" s="92"/>
      <c r="G86" s="92"/>
      <c r="H86" s="92"/>
      <c r="I86" s="93"/>
      <c r="J86" s="94"/>
      <c r="K86" s="305">
        <v>0.05</v>
      </c>
      <c r="L86" s="864">
        <f>N79*K86</f>
        <v>4328.7527380512447</v>
      </c>
      <c r="M86" s="865"/>
      <c r="N86" s="51"/>
    </row>
    <row r="87" spans="1:14" ht="15.75" thickBot="1">
      <c r="B87" s="828" t="s">
        <v>953</v>
      </c>
      <c r="C87" s="829"/>
      <c r="D87" s="829"/>
      <c r="E87" s="829"/>
      <c r="F87" s="829"/>
      <c r="G87" s="829"/>
      <c r="H87" s="829"/>
      <c r="I87" s="829"/>
      <c r="J87" s="829"/>
      <c r="K87" s="829"/>
      <c r="L87" s="829"/>
      <c r="M87" s="830"/>
      <c r="N87" s="52">
        <f>L84+L85+L86</f>
        <v>25972.516428307466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112547.57118933236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9" t="s">
        <v>944</v>
      </c>
      <c r="C35" s="810"/>
      <c r="D35" s="810"/>
      <c r="E35" s="810"/>
      <c r="F35" s="810"/>
      <c r="G35" s="810"/>
      <c r="H35" s="811"/>
      <c r="I35" s="812" t="s">
        <v>948</v>
      </c>
      <c r="J35" s="813"/>
      <c r="K35" s="69" t="s">
        <v>949</v>
      </c>
      <c r="L35" s="814" t="s">
        <v>950</v>
      </c>
      <c r="M35" s="811"/>
      <c r="N35" s="70" t="s">
        <v>951</v>
      </c>
    </row>
    <row r="36" spans="1:16">
      <c r="A36" s="113"/>
      <c r="B36" s="841"/>
      <c r="C36" s="842"/>
      <c r="D36" s="842"/>
      <c r="E36" s="842"/>
      <c r="F36" s="842"/>
      <c r="G36" s="842"/>
      <c r="H36" s="843"/>
      <c r="I36" s="267"/>
      <c r="J36" s="268"/>
      <c r="K36" s="269"/>
      <c r="L36" s="270"/>
      <c r="M36" s="336"/>
      <c r="N36" s="272"/>
      <c r="P36" s="106"/>
    </row>
    <row r="37" spans="1:16">
      <c r="A37" s="113"/>
      <c r="B37" s="841"/>
      <c r="C37" s="842"/>
      <c r="D37" s="842"/>
      <c r="E37" s="842"/>
      <c r="F37" s="842"/>
      <c r="G37" s="842"/>
      <c r="H37" s="843"/>
      <c r="I37" s="421"/>
      <c r="J37" s="422"/>
      <c r="K37" s="269"/>
      <c r="L37" s="335"/>
      <c r="M37" s="336"/>
      <c r="N37" s="272"/>
      <c r="P37" s="103"/>
    </row>
    <row r="38" spans="1:16">
      <c r="A38" s="113"/>
      <c r="B38" s="841"/>
      <c r="C38" s="842"/>
      <c r="D38" s="842"/>
      <c r="E38" s="842"/>
      <c r="F38" s="842"/>
      <c r="G38" s="842"/>
      <c r="H38" s="843"/>
      <c r="I38" s="328"/>
      <c r="J38" s="330"/>
      <c r="K38" s="269"/>
      <c r="L38" s="423"/>
      <c r="M38" s="424"/>
      <c r="N38" s="272"/>
      <c r="P38" s="106"/>
    </row>
    <row r="39" spans="1:16">
      <c r="B39" s="841"/>
      <c r="C39" s="842"/>
      <c r="D39" s="842"/>
      <c r="E39" s="842"/>
      <c r="F39" s="842"/>
      <c r="G39" s="842"/>
      <c r="H39" s="84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8" t="s">
        <v>952</v>
      </c>
      <c r="C41" s="849"/>
      <c r="D41" s="849"/>
      <c r="E41" s="38"/>
      <c r="F41" s="39"/>
      <c r="G41" s="39"/>
      <c r="H41" s="40"/>
      <c r="I41" s="36"/>
      <c r="J41" s="37"/>
      <c r="K41" s="279"/>
      <c r="L41" s="276"/>
      <c r="M41" s="401">
        <v>0.05</v>
      </c>
      <c r="N41" s="344">
        <f>N77*M41</f>
        <v>405.98250000000002</v>
      </c>
      <c r="P41" s="106"/>
    </row>
    <row r="42" spans="1:16" ht="15.75" thickBot="1">
      <c r="B42" s="841"/>
      <c r="C42" s="842"/>
      <c r="D42" s="842"/>
      <c r="E42" s="842"/>
      <c r="F42" s="842"/>
      <c r="G42" s="842"/>
      <c r="H42" s="843"/>
      <c r="I42" s="850"/>
      <c r="J42" s="851"/>
      <c r="K42" s="41"/>
      <c r="L42" s="852"/>
      <c r="M42" s="853"/>
      <c r="N42" s="105"/>
    </row>
    <row r="43" spans="1:16" ht="15.75" thickBot="1">
      <c r="B43" s="828" t="s">
        <v>953</v>
      </c>
      <c r="C43" s="829"/>
      <c r="D43" s="829"/>
      <c r="E43" s="829"/>
      <c r="F43" s="829"/>
      <c r="G43" s="829"/>
      <c r="H43" s="829"/>
      <c r="I43" s="829"/>
      <c r="J43" s="829"/>
      <c r="K43" s="829"/>
      <c r="L43" s="829"/>
      <c r="M43" s="830"/>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9" t="s">
        <v>944</v>
      </c>
      <c r="C47" s="820"/>
      <c r="D47" s="820"/>
      <c r="E47" s="820"/>
      <c r="F47" s="820"/>
      <c r="G47" s="820"/>
      <c r="H47" s="820"/>
      <c r="I47" s="821"/>
      <c r="J47" s="315" t="s">
        <v>945</v>
      </c>
      <c r="K47" s="85" t="s">
        <v>946</v>
      </c>
      <c r="L47" s="822" t="s">
        <v>955</v>
      </c>
      <c r="M47" s="821"/>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82047.562245076246</v>
      </c>
      <c r="N48" s="272">
        <f>K48*M48</f>
        <v>106661.83091859912</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106661.83091859912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1242.4074635243128</v>
      </c>
      <c r="M60" s="833"/>
      <c r="N60" s="287">
        <f>K60*L60</f>
        <v>1615.1297025816066</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1615.1297025816066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8119.65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116802.59312118072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23360.518624236145</v>
      </c>
      <c r="M84" s="863"/>
      <c r="N84" s="51"/>
    </row>
    <row r="85" spans="1:14">
      <c r="B85" s="89" t="s">
        <v>973</v>
      </c>
      <c r="C85" s="90"/>
      <c r="D85" s="90"/>
      <c r="E85" s="90"/>
      <c r="F85" s="90"/>
      <c r="G85" s="90"/>
      <c r="H85" s="90"/>
      <c r="I85" s="87"/>
      <c r="J85" s="88"/>
      <c r="K85" s="304">
        <v>0.05</v>
      </c>
      <c r="L85" s="862">
        <f>N79*K85</f>
        <v>5840.1296560590363</v>
      </c>
      <c r="M85" s="863"/>
      <c r="N85" s="51"/>
    </row>
    <row r="86" spans="1:14" ht="15.75" thickBot="1">
      <c r="B86" s="91" t="s">
        <v>974</v>
      </c>
      <c r="C86" s="92"/>
      <c r="D86" s="92"/>
      <c r="E86" s="92"/>
      <c r="F86" s="92"/>
      <c r="G86" s="92"/>
      <c r="H86" s="92"/>
      <c r="I86" s="93"/>
      <c r="J86" s="94"/>
      <c r="K86" s="305">
        <v>0.05</v>
      </c>
      <c r="L86" s="864">
        <f>N79*K86</f>
        <v>5840.1296560590363</v>
      </c>
      <c r="M86" s="865"/>
      <c r="N86" s="51"/>
    </row>
    <row r="87" spans="1:14" ht="15.75" thickBot="1">
      <c r="B87" s="828" t="s">
        <v>953</v>
      </c>
      <c r="C87" s="829"/>
      <c r="D87" s="829"/>
      <c r="E87" s="829"/>
      <c r="F87" s="829"/>
      <c r="G87" s="829"/>
      <c r="H87" s="829"/>
      <c r="I87" s="829"/>
      <c r="J87" s="829"/>
      <c r="K87" s="829"/>
      <c r="L87" s="829"/>
      <c r="M87" s="830"/>
      <c r="N87" s="52">
        <f>L84+L85+L86</f>
        <v>35040.777936354214</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151843.37105753494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9" t="s">
        <v>944</v>
      </c>
      <c r="C35" s="810"/>
      <c r="D35" s="810"/>
      <c r="E35" s="810"/>
      <c r="F35" s="810"/>
      <c r="G35" s="810"/>
      <c r="H35" s="811"/>
      <c r="I35" s="812" t="s">
        <v>948</v>
      </c>
      <c r="J35" s="813"/>
      <c r="K35" s="69" t="s">
        <v>949</v>
      </c>
      <c r="L35" s="814" t="s">
        <v>950</v>
      </c>
      <c r="M35" s="811"/>
      <c r="N35" s="70" t="s">
        <v>951</v>
      </c>
    </row>
    <row r="36" spans="1:16">
      <c r="A36" s="113"/>
      <c r="B36" s="841"/>
      <c r="C36" s="842"/>
      <c r="D36" s="842"/>
      <c r="E36" s="842"/>
      <c r="F36" s="842"/>
      <c r="G36" s="842"/>
      <c r="H36" s="843"/>
      <c r="I36" s="267"/>
      <c r="J36" s="268"/>
      <c r="K36" s="269"/>
      <c r="L36" s="270"/>
      <c r="M36" s="336"/>
      <c r="N36" s="272"/>
      <c r="P36" s="106"/>
    </row>
    <row r="37" spans="1:16">
      <c r="A37" s="113"/>
      <c r="B37" s="841"/>
      <c r="C37" s="842"/>
      <c r="D37" s="842"/>
      <c r="E37" s="842"/>
      <c r="F37" s="842"/>
      <c r="G37" s="842"/>
      <c r="H37" s="843"/>
      <c r="I37" s="421"/>
      <c r="J37" s="422"/>
      <c r="K37" s="269"/>
      <c r="L37" s="335"/>
      <c r="M37" s="336"/>
      <c r="N37" s="272"/>
      <c r="P37" s="103"/>
    </row>
    <row r="38" spans="1:16">
      <c r="A38" s="113"/>
      <c r="B38" s="841"/>
      <c r="C38" s="842"/>
      <c r="D38" s="842"/>
      <c r="E38" s="842"/>
      <c r="F38" s="842"/>
      <c r="G38" s="842"/>
      <c r="H38" s="843"/>
      <c r="I38" s="328"/>
      <c r="J38" s="330"/>
      <c r="K38" s="269"/>
      <c r="L38" s="423"/>
      <c r="M38" s="424"/>
      <c r="N38" s="272"/>
      <c r="P38" s="106"/>
    </row>
    <row r="39" spans="1:16">
      <c r="B39" s="841"/>
      <c r="C39" s="842"/>
      <c r="D39" s="842"/>
      <c r="E39" s="842"/>
      <c r="F39" s="842"/>
      <c r="G39" s="842"/>
      <c r="H39" s="84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8" t="s">
        <v>952</v>
      </c>
      <c r="C41" s="849"/>
      <c r="D41" s="849"/>
      <c r="E41" s="38"/>
      <c r="F41" s="39"/>
      <c r="G41" s="39"/>
      <c r="H41" s="40"/>
      <c r="I41" s="36"/>
      <c r="J41" s="37"/>
      <c r="K41" s="279"/>
      <c r="L41" s="276"/>
      <c r="M41" s="401">
        <v>0.05</v>
      </c>
      <c r="N41" s="344">
        <f>N77*M41</f>
        <v>270.65500000000003</v>
      </c>
      <c r="P41" s="106"/>
    </row>
    <row r="42" spans="1:16" ht="15.75" thickBot="1">
      <c r="B42" s="841"/>
      <c r="C42" s="842"/>
      <c r="D42" s="842"/>
      <c r="E42" s="842"/>
      <c r="F42" s="842"/>
      <c r="G42" s="842"/>
      <c r="H42" s="843"/>
      <c r="I42" s="850"/>
      <c r="J42" s="851"/>
      <c r="K42" s="41"/>
      <c r="L42" s="852"/>
      <c r="M42" s="853"/>
      <c r="N42" s="105"/>
    </row>
    <row r="43" spans="1:16" ht="15.75" thickBot="1">
      <c r="B43" s="828" t="s">
        <v>953</v>
      </c>
      <c r="C43" s="829"/>
      <c r="D43" s="829"/>
      <c r="E43" s="829"/>
      <c r="F43" s="829"/>
      <c r="G43" s="829"/>
      <c r="H43" s="829"/>
      <c r="I43" s="829"/>
      <c r="J43" s="829"/>
      <c r="K43" s="829"/>
      <c r="L43" s="829"/>
      <c r="M43" s="830"/>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9" t="s">
        <v>944</v>
      </c>
      <c r="C47" s="820"/>
      <c r="D47" s="820"/>
      <c r="E47" s="820"/>
      <c r="F47" s="820"/>
      <c r="G47" s="820"/>
      <c r="H47" s="820"/>
      <c r="I47" s="821"/>
      <c r="J47" s="315" t="s">
        <v>945</v>
      </c>
      <c r="K47" s="85" t="s">
        <v>946</v>
      </c>
      <c r="L47" s="822" t="s">
        <v>955</v>
      </c>
      <c r="M47" s="821"/>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56539.959618712273</v>
      </c>
      <c r="N48" s="272">
        <f>K48*M48</f>
        <v>73501.947504325959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73501.947504325959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1242.4074635243128</v>
      </c>
      <c r="M60" s="833"/>
      <c r="N60" s="287">
        <f>K60*L60</f>
        <v>1615.1297025816066</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1615.1297025816066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5413.1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80800.832206907566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16160.166441381514</v>
      </c>
      <c r="M84" s="863"/>
      <c r="N84" s="51"/>
    </row>
    <row r="85" spans="1:14">
      <c r="B85" s="89" t="s">
        <v>973</v>
      </c>
      <c r="C85" s="90"/>
      <c r="D85" s="90"/>
      <c r="E85" s="90"/>
      <c r="F85" s="90"/>
      <c r="G85" s="90"/>
      <c r="H85" s="90"/>
      <c r="I85" s="87"/>
      <c r="J85" s="88"/>
      <c r="K85" s="304">
        <v>0.05</v>
      </c>
      <c r="L85" s="862">
        <f>N79*K85</f>
        <v>4040.0416103453786</v>
      </c>
      <c r="M85" s="863"/>
      <c r="N85" s="51"/>
    </row>
    <row r="86" spans="1:14" ht="15.75" thickBot="1">
      <c r="B86" s="91" t="s">
        <v>974</v>
      </c>
      <c r="C86" s="92"/>
      <c r="D86" s="92"/>
      <c r="E86" s="92"/>
      <c r="F86" s="92"/>
      <c r="G86" s="92"/>
      <c r="H86" s="92"/>
      <c r="I86" s="93"/>
      <c r="J86" s="94"/>
      <c r="K86" s="305">
        <v>0.05</v>
      </c>
      <c r="L86" s="864">
        <f>N79*K86</f>
        <v>4040.0416103453786</v>
      </c>
      <c r="M86" s="865"/>
      <c r="N86" s="51"/>
    </row>
    <row r="87" spans="1:14" ht="15.75" thickBot="1">
      <c r="B87" s="828" t="s">
        <v>953</v>
      </c>
      <c r="C87" s="829"/>
      <c r="D87" s="829"/>
      <c r="E87" s="829"/>
      <c r="F87" s="829"/>
      <c r="G87" s="829"/>
      <c r="H87" s="829"/>
      <c r="I87" s="829"/>
      <c r="J87" s="829"/>
      <c r="K87" s="829"/>
      <c r="L87" s="829"/>
      <c r="M87" s="830"/>
      <c r="N87" s="52">
        <f>L84+L85+L86</f>
        <v>24240.24966207227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105041.08186897983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228</v>
      </c>
      <c r="B36" s="841" t="str">
        <f>VLOOKUP(A36,EQUIPOS!A6:D154,3,FALSE)</f>
        <v xml:space="preserve">Formaleta metálica (concreto hidráulico)
</v>
      </c>
      <c r="C36" s="842"/>
      <c r="D36" s="842"/>
      <c r="E36" s="842"/>
      <c r="F36" s="842"/>
      <c r="G36" s="842"/>
      <c r="H36" s="843"/>
      <c r="I36" s="267"/>
      <c r="J36" s="268"/>
      <c r="K36" s="269">
        <f>VLOOKUP(A36,EQUIPOS!A6:D163,4,FALSE)</f>
        <v>3829.652642210101</v>
      </c>
      <c r="L36" s="270"/>
      <c r="M36" s="271">
        <v>2</v>
      </c>
      <c r="N36" s="272">
        <f>K36/M36</f>
        <v>1914.8263211050505</v>
      </c>
    </row>
    <row r="37" spans="1:14">
      <c r="A37" s="113" t="s">
        <v>282</v>
      </c>
      <c r="B37" s="841" t="str">
        <f>VLOOKUP(A37,EQUIPOS!A7:D154,3,FALSE)</f>
        <v>Piloteadora potencia 250KW, RPM 1800, fuerza elevadora 200KN</v>
      </c>
      <c r="C37" s="842"/>
      <c r="D37" s="842"/>
      <c r="E37" s="842"/>
      <c r="F37" s="842"/>
      <c r="G37" s="842"/>
      <c r="H37" s="843"/>
      <c r="I37" s="421"/>
      <c r="J37" s="422"/>
      <c r="K37" s="269">
        <f>VLOOKUP(A37,EQUIPOS!A7:D164,4,FALSE)</f>
        <v>459901.03072508558</v>
      </c>
      <c r="L37" s="335"/>
      <c r="M37" s="336">
        <v>4</v>
      </c>
      <c r="N37" s="272">
        <f>K37/M37</f>
        <v>114975.2576812714</v>
      </c>
    </row>
    <row r="38" spans="1:14">
      <c r="A38" s="113" t="s">
        <v>363</v>
      </c>
      <c r="B38" s="841" t="str">
        <f>VLOOKUP(A38,EQUIPOS!A8:D154,3,FALSE)</f>
        <v>Vibrador de concreto, Motor de 3 hp a 18.000 rpm Mangueras de 4 mt</v>
      </c>
      <c r="C38" s="842"/>
      <c r="D38" s="842"/>
      <c r="E38" s="842"/>
      <c r="F38" s="842"/>
      <c r="G38" s="842"/>
      <c r="H38" s="843"/>
      <c r="I38" s="328"/>
      <c r="J38" s="330"/>
      <c r="K38" s="269">
        <f>VLOOKUP(A38,EQUIPOS!A8:D165,4,FALSE)</f>
        <v>10637.327686074763</v>
      </c>
      <c r="L38" s="423"/>
      <c r="M38" s="424">
        <v>2</v>
      </c>
      <c r="N38" s="272">
        <f>K38/M38</f>
        <v>5318.6638430373814</v>
      </c>
    </row>
    <row r="39" spans="1:14">
      <c r="B39" s="841"/>
      <c r="C39" s="842"/>
      <c r="D39" s="842"/>
      <c r="E39" s="847"/>
      <c r="F39" s="842"/>
      <c r="G39" s="842"/>
      <c r="H39" s="843"/>
      <c r="I39" s="36"/>
      <c r="J39" s="37"/>
      <c r="K39" s="274"/>
      <c r="L39" s="276"/>
      <c r="M39" s="277"/>
      <c r="N39" s="278"/>
    </row>
    <row r="40" spans="1:14">
      <c r="B40" s="848" t="s">
        <v>952</v>
      </c>
      <c r="C40" s="849"/>
      <c r="D40" s="849"/>
      <c r="E40" s="38"/>
      <c r="F40" s="39"/>
      <c r="G40" s="39"/>
      <c r="H40" s="40"/>
      <c r="I40" s="36"/>
      <c r="J40" s="37"/>
      <c r="K40" s="279"/>
      <c r="L40" s="276"/>
      <c r="M40" s="401">
        <v>0.1</v>
      </c>
      <c r="N40" s="344">
        <f>N76*M40</f>
        <v>1240.0887785492826</v>
      </c>
    </row>
    <row r="41" spans="1:14" ht="15.75" thickBot="1">
      <c r="B41" s="841"/>
      <c r="C41" s="842"/>
      <c r="D41" s="842"/>
      <c r="E41" s="842"/>
      <c r="F41" s="842"/>
      <c r="G41" s="842"/>
      <c r="H41" s="843"/>
      <c r="I41" s="850"/>
      <c r="J41" s="851"/>
      <c r="K41" s="41"/>
      <c r="L41" s="852"/>
      <c r="M41" s="853"/>
      <c r="N41" s="105"/>
    </row>
    <row r="42" spans="1:14" ht="15.75" thickBot="1">
      <c r="B42" s="828" t="s">
        <v>953</v>
      </c>
      <c r="C42" s="829"/>
      <c r="D42" s="829"/>
      <c r="E42" s="829"/>
      <c r="F42" s="829"/>
      <c r="G42" s="829"/>
      <c r="H42" s="829"/>
      <c r="I42" s="829"/>
      <c r="J42" s="829"/>
      <c r="K42" s="829"/>
      <c r="L42" s="829"/>
      <c r="M42" s="830"/>
      <c r="N42" s="394">
        <f>SUM(N36:N41)</f>
        <v>123448.83662396311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9" t="s">
        <v>944</v>
      </c>
      <c r="C46" s="820"/>
      <c r="D46" s="820"/>
      <c r="E46" s="820"/>
      <c r="F46" s="820"/>
      <c r="G46" s="820"/>
      <c r="H46" s="820"/>
      <c r="I46" s="821"/>
      <c r="J46" s="315" t="s">
        <v>945</v>
      </c>
      <c r="K46" s="85" t="s">
        <v>946</v>
      </c>
      <c r="L46" s="822" t="s">
        <v>955</v>
      </c>
      <c r="M46" s="821"/>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4120.0084192033682</v>
      </c>
      <c r="N47" s="272">
        <f>K47*M47</f>
        <v>48926.007329840169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5766.2727128222514</v>
      </c>
      <c r="N48" s="272">
        <f>K48*M48</f>
        <v>2883.1363564111257</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4354.7834176358119</v>
      </c>
      <c r="N49" s="272">
        <f>K49*M49</f>
        <v>2177.391708817906</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501611.06940214429</v>
      </c>
      <c r="N50" s="272">
        <f>K50*M50</f>
        <v>66186.021324910049</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8" t="s">
        <v>953</v>
      </c>
      <c r="C54" s="829"/>
      <c r="D54" s="829"/>
      <c r="E54" s="829"/>
      <c r="F54" s="829"/>
      <c r="G54" s="829"/>
      <c r="H54" s="829"/>
      <c r="I54" s="829"/>
      <c r="J54" s="829"/>
      <c r="K54" s="829"/>
      <c r="L54" s="829"/>
      <c r="M54" s="830"/>
      <c r="N54" s="394">
        <f>SUM(N47:N53)</f>
        <v>120172.55671997924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2">
        <f>VLOOKUP(A59,TRANSPORTE!A5:D117,4,FALSE)</f>
        <v>99.483981050863832</v>
      </c>
      <c r="M59" s="833"/>
      <c r="N59" s="287">
        <f>K59*L59</f>
        <v>4.9741990525431916</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4.9741990525431916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12400.887785492825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N42+N54+N65+N76</f>
        <v>256027.25532848772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51205.451065697547</v>
      </c>
      <c r="M83" s="863"/>
      <c r="N83" s="51"/>
    </row>
    <row r="84" spans="1:14">
      <c r="B84" s="89" t="s">
        <v>973</v>
      </c>
      <c r="C84" s="90"/>
      <c r="D84" s="90"/>
      <c r="E84" s="90"/>
      <c r="F84" s="90"/>
      <c r="G84" s="90"/>
      <c r="H84" s="90"/>
      <c r="I84" s="87"/>
      <c r="J84" s="88"/>
      <c r="K84" s="304">
        <v>0.05</v>
      </c>
      <c r="L84" s="862">
        <f>N78*K84</f>
        <v>12801.362766424387</v>
      </c>
      <c r="M84" s="863"/>
      <c r="N84" s="51"/>
    </row>
    <row r="85" spans="1:14" ht="15.75" thickBot="1">
      <c r="B85" s="91" t="s">
        <v>974</v>
      </c>
      <c r="C85" s="92"/>
      <c r="D85" s="92"/>
      <c r="E85" s="92"/>
      <c r="F85" s="92"/>
      <c r="G85" s="92"/>
      <c r="H85" s="92"/>
      <c r="I85" s="93"/>
      <c r="J85" s="94"/>
      <c r="K85" s="305">
        <v>0.05</v>
      </c>
      <c r="L85" s="864">
        <f>N78*K85</f>
        <v>12801.362766424387</v>
      </c>
      <c r="M85" s="865"/>
      <c r="N85" s="51"/>
    </row>
    <row r="86" spans="1:14" ht="15.75" thickBot="1">
      <c r="B86" s="828" t="s">
        <v>953</v>
      </c>
      <c r="C86" s="829"/>
      <c r="D86" s="829"/>
      <c r="E86" s="829"/>
      <c r="F86" s="829"/>
      <c r="G86" s="829"/>
      <c r="H86" s="829"/>
      <c r="I86" s="829"/>
      <c r="J86" s="829"/>
      <c r="K86" s="829"/>
      <c r="L86" s="829"/>
      <c r="M86" s="830"/>
      <c r="N86" s="52">
        <f>L83+L84+L85</f>
        <v>76808.176598546313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332835.43192703405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15" customHeight="1">
      <c r="B107" s="973" t="s">
        <v>2219</v>
      </c>
      <c r="C107" s="974"/>
      <c r="D107" s="974"/>
      <c r="E107" s="974"/>
      <c r="F107" s="974"/>
      <c r="G107" s="974"/>
      <c r="H107" s="974"/>
      <c r="I107" s="974"/>
      <c r="J107" s="974"/>
      <c r="K107" s="974"/>
      <c r="L107" s="974"/>
      <c r="M107" s="974"/>
      <c r="N107" s="975"/>
    </row>
    <row r="108" spans="2:14" ht="30.75" customHeight="1">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228</v>
      </c>
      <c r="B36" s="841" t="str">
        <f>VLOOKUP(A36,EQUIPOS!A6:D154,3,FALSE)</f>
        <v xml:space="preserve">Formaleta metálica (concreto hidráulico)
</v>
      </c>
      <c r="C36" s="842"/>
      <c r="D36" s="842"/>
      <c r="E36" s="842"/>
      <c r="F36" s="842"/>
      <c r="G36" s="842"/>
      <c r="H36" s="843"/>
      <c r="I36" s="267"/>
      <c r="J36" s="268"/>
      <c r="K36" s="269">
        <f>VLOOKUP(A36,EQUIPOS!A6:D163,4,FALSE)</f>
        <v>3829.652642210101</v>
      </c>
      <c r="L36" s="270"/>
      <c r="M36" s="271">
        <v>2</v>
      </c>
      <c r="N36" s="272">
        <f>K36/M36</f>
        <v>1914.8263211050505</v>
      </c>
    </row>
    <row r="37" spans="1:14">
      <c r="A37" s="113" t="s">
        <v>282</v>
      </c>
      <c r="B37" s="841" t="str">
        <f>VLOOKUP(A37,EQUIPOS!A7:D154,3,FALSE)</f>
        <v>Piloteadora potencia 250KW, RPM 1800, fuerza elevadora 200KN</v>
      </c>
      <c r="C37" s="842"/>
      <c r="D37" s="842"/>
      <c r="E37" s="842"/>
      <c r="F37" s="842"/>
      <c r="G37" s="842"/>
      <c r="H37" s="843"/>
      <c r="I37" s="421"/>
      <c r="J37" s="422"/>
      <c r="K37" s="269">
        <f>VLOOKUP(A37,EQUIPOS!A7:D164,4,FALSE)</f>
        <v>459901.03072508558</v>
      </c>
      <c r="L37" s="335"/>
      <c r="M37" s="336">
        <v>4</v>
      </c>
      <c r="N37" s="272">
        <f>K37/M37</f>
        <v>114975.2576812714</v>
      </c>
    </row>
    <row r="38" spans="1:14">
      <c r="A38" s="113" t="s">
        <v>363</v>
      </c>
      <c r="B38" s="841" t="str">
        <f>VLOOKUP(A38,EQUIPOS!A8:D154,3,FALSE)</f>
        <v>Vibrador de concreto, Motor de 3 hp a 18.000 rpm Mangueras de 4 mt</v>
      </c>
      <c r="C38" s="842"/>
      <c r="D38" s="842"/>
      <c r="E38" s="842"/>
      <c r="F38" s="842"/>
      <c r="G38" s="842"/>
      <c r="H38" s="843"/>
      <c r="I38" s="328"/>
      <c r="J38" s="330"/>
      <c r="K38" s="269">
        <f>VLOOKUP(A38,EQUIPOS!A8:D165,4,FALSE)</f>
        <v>10637.327686074763</v>
      </c>
      <c r="L38" s="423"/>
      <c r="M38" s="424">
        <v>2</v>
      </c>
      <c r="N38" s="272">
        <f>K38/M38</f>
        <v>5318.6638430373814</v>
      </c>
    </row>
    <row r="39" spans="1:14">
      <c r="B39" s="841"/>
      <c r="C39" s="842"/>
      <c r="D39" s="842"/>
      <c r="E39" s="847"/>
      <c r="F39" s="842"/>
      <c r="G39" s="842"/>
      <c r="H39" s="843"/>
      <c r="I39" s="36"/>
      <c r="J39" s="37"/>
      <c r="K39" s="274"/>
      <c r="L39" s="276"/>
      <c r="M39" s="277"/>
      <c r="N39" s="278"/>
    </row>
    <row r="40" spans="1:14">
      <c r="B40" s="848" t="s">
        <v>952</v>
      </c>
      <c r="C40" s="849"/>
      <c r="D40" s="849"/>
      <c r="E40" s="38"/>
      <c r="F40" s="39"/>
      <c r="G40" s="39"/>
      <c r="H40" s="40"/>
      <c r="I40" s="36"/>
      <c r="J40" s="37"/>
      <c r="K40" s="279"/>
      <c r="L40" s="276"/>
      <c r="M40" s="401">
        <v>0.1</v>
      </c>
      <c r="N40" s="344">
        <f>N76*M40</f>
        <v>1240.0887785492826</v>
      </c>
    </row>
    <row r="41" spans="1:14" ht="15.75" thickBot="1">
      <c r="B41" s="841"/>
      <c r="C41" s="842"/>
      <c r="D41" s="842"/>
      <c r="E41" s="842"/>
      <c r="F41" s="842"/>
      <c r="G41" s="842"/>
      <c r="H41" s="843"/>
      <c r="I41" s="850"/>
      <c r="J41" s="851"/>
      <c r="K41" s="41"/>
      <c r="L41" s="852"/>
      <c r="M41" s="853"/>
      <c r="N41" s="105"/>
    </row>
    <row r="42" spans="1:14" ht="15.75" thickBot="1">
      <c r="B42" s="828" t="s">
        <v>953</v>
      </c>
      <c r="C42" s="829"/>
      <c r="D42" s="829"/>
      <c r="E42" s="829"/>
      <c r="F42" s="829"/>
      <c r="G42" s="829"/>
      <c r="H42" s="829"/>
      <c r="I42" s="829"/>
      <c r="J42" s="829"/>
      <c r="K42" s="829"/>
      <c r="L42" s="829"/>
      <c r="M42" s="830"/>
      <c r="N42" s="394">
        <f>SUM(N36:N41)</f>
        <v>123448.83662396311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9" t="s">
        <v>944</v>
      </c>
      <c r="C46" s="820"/>
      <c r="D46" s="820"/>
      <c r="E46" s="820"/>
      <c r="F46" s="820"/>
      <c r="G46" s="820"/>
      <c r="H46" s="820"/>
      <c r="I46" s="821"/>
      <c r="J46" s="315" t="s">
        <v>945</v>
      </c>
      <c r="K46" s="85" t="s">
        <v>946</v>
      </c>
      <c r="L46" s="822" t="s">
        <v>955</v>
      </c>
      <c r="M46" s="821"/>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4120.0084192033682</v>
      </c>
      <c r="N47" s="272">
        <f>K47*M47</f>
        <v>48926.007329840169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5766.2727128222514</v>
      </c>
      <c r="N48" s="272">
        <f>K48*M48</f>
        <v>2883.1363564111257</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4354.7834176358119</v>
      </c>
      <c r="N49" s="272">
        <f>K49*M49</f>
        <v>2177.391708817906</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501611.06940214429</v>
      </c>
      <c r="N50" s="272">
        <f>K50*M50</f>
        <v>66186.021324910049</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8" t="s">
        <v>953</v>
      </c>
      <c r="C54" s="829"/>
      <c r="D54" s="829"/>
      <c r="E54" s="829"/>
      <c r="F54" s="829"/>
      <c r="G54" s="829"/>
      <c r="H54" s="829"/>
      <c r="I54" s="829"/>
      <c r="J54" s="829"/>
      <c r="K54" s="829"/>
      <c r="L54" s="829"/>
      <c r="M54" s="830"/>
      <c r="N54" s="394">
        <f>SUM(N47:N53)</f>
        <v>120172.55671997924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2">
        <f>VLOOKUP(A59,TRANSPORTE!A5:D117,4,FALSE)</f>
        <v>99.483981050863832</v>
      </c>
      <c r="M59" s="833"/>
      <c r="N59" s="287">
        <f>K59*L59</f>
        <v>4.9741990525431916</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4.9741990525431916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12400.887785492825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N42+N54+N65+N76</f>
        <v>256027.25532848772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51205.451065697547</v>
      </c>
      <c r="M83" s="863"/>
      <c r="N83" s="51"/>
    </row>
    <row r="84" spans="1:14">
      <c r="B84" s="89" t="s">
        <v>973</v>
      </c>
      <c r="C84" s="90"/>
      <c r="D84" s="90"/>
      <c r="E84" s="90"/>
      <c r="F84" s="90"/>
      <c r="G84" s="90"/>
      <c r="H84" s="90"/>
      <c r="I84" s="87"/>
      <c r="J84" s="88"/>
      <c r="K84" s="304">
        <v>0.05</v>
      </c>
      <c r="L84" s="862">
        <f>N78*K84</f>
        <v>12801.362766424387</v>
      </c>
      <c r="M84" s="863"/>
      <c r="N84" s="51"/>
    </row>
    <row r="85" spans="1:14" ht="15.75" thickBot="1">
      <c r="B85" s="91" t="s">
        <v>974</v>
      </c>
      <c r="C85" s="92"/>
      <c r="D85" s="92"/>
      <c r="E85" s="92"/>
      <c r="F85" s="92"/>
      <c r="G85" s="92"/>
      <c r="H85" s="92"/>
      <c r="I85" s="93"/>
      <c r="J85" s="94"/>
      <c r="K85" s="305">
        <v>0.05</v>
      </c>
      <c r="L85" s="864">
        <f>N78*K85</f>
        <v>12801.362766424387</v>
      </c>
      <c r="M85" s="865"/>
      <c r="N85" s="51"/>
    </row>
    <row r="86" spans="1:14" ht="15.75" thickBot="1">
      <c r="B86" s="828" t="s">
        <v>953</v>
      </c>
      <c r="C86" s="829"/>
      <c r="D86" s="829"/>
      <c r="E86" s="829"/>
      <c r="F86" s="829"/>
      <c r="G86" s="829"/>
      <c r="H86" s="829"/>
      <c r="I86" s="829"/>
      <c r="J86" s="829"/>
      <c r="K86" s="829"/>
      <c r="L86" s="829"/>
      <c r="M86" s="830"/>
      <c r="N86" s="52">
        <f>L83+L84+L85</f>
        <v>76808.176598546313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332835.43192703405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1"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243</v>
      </c>
      <c r="B36" s="841" t="str">
        <f>VLOOKUP(A36,EQUIPOS!A6:D154,3,FALSE)</f>
        <v>Grúa 10 ton</v>
      </c>
      <c r="C36" s="842"/>
      <c r="D36" s="842"/>
      <c r="E36" s="842"/>
      <c r="F36" s="842"/>
      <c r="G36" s="842"/>
      <c r="H36" s="843"/>
      <c r="I36" s="267"/>
      <c r="J36" s="268"/>
      <c r="K36" s="269">
        <f>VLOOKUP(A36,EQUIPOS!A6:D163,4,FALSE)</f>
        <v>168948.20800800287</v>
      </c>
      <c r="L36" s="270"/>
      <c r="M36" s="271">
        <v>0.158</v>
      </c>
      <c r="N36" s="272">
        <f t="shared" ref="N36:N44" si="0">K36/M36</f>
        <v>1069292.4557468535</v>
      </c>
    </row>
    <row r="37" spans="1:14">
      <c r="A37" s="113" t="s">
        <v>121</v>
      </c>
      <c r="B37" s="841" t="str">
        <f>VLOOKUP(A37,EQUIPOS!A7:D154,3,FALSE)</f>
        <v>Bomba eléctrica para accionar la celda</v>
      </c>
      <c r="C37" s="842"/>
      <c r="D37" s="842"/>
      <c r="E37" s="842"/>
      <c r="F37" s="842"/>
      <c r="G37" s="842"/>
      <c r="H37" s="843"/>
      <c r="I37" s="421"/>
      <c r="J37" s="422"/>
      <c r="K37" s="269">
        <f>VLOOKUP(A37,EQUIPOS!A7:D164,4,FALSE)</f>
        <v>80063.124487573965</v>
      </c>
      <c r="L37" s="335"/>
      <c r="M37" s="336">
        <v>0.158</v>
      </c>
      <c r="N37" s="272">
        <f t="shared" si="0"/>
        <v>506728.63599730359</v>
      </c>
    </row>
    <row r="38" spans="1:14">
      <c r="A38" s="113" t="s">
        <v>217</v>
      </c>
      <c r="B38" s="841" t="str">
        <f>VLOOKUP(A38,EQUIPOS!A8:D154,3,FALSE)</f>
        <v>Equipo de soldadura y de acetileno (incluye soldadura)</v>
      </c>
      <c r="C38" s="842"/>
      <c r="D38" s="842"/>
      <c r="E38" s="842"/>
      <c r="F38" s="842"/>
      <c r="G38" s="842"/>
      <c r="H38" s="843"/>
      <c r="I38" s="421"/>
      <c r="J38" s="422"/>
      <c r="K38" s="438">
        <f>VLOOKUP(A38,EQUIPOS!A8:D165,4,FALSE)</f>
        <v>31404.259117671016</v>
      </c>
      <c r="L38" s="335"/>
      <c r="M38" s="336">
        <v>0.158</v>
      </c>
      <c r="N38" s="272">
        <f t="shared" si="0"/>
        <v>198761.13365614566</v>
      </c>
    </row>
    <row r="39" spans="1:14">
      <c r="A39" s="113" t="s">
        <v>255</v>
      </c>
      <c r="B39" s="841" t="str">
        <f>VLOOKUP(A39,EQUIPOS!A9:D154,3,FALSE)</f>
        <v>Manómetro cable de acero para bajar la celda</v>
      </c>
      <c r="C39" s="842"/>
      <c r="D39" s="842"/>
      <c r="E39" s="842"/>
      <c r="F39" s="842"/>
      <c r="G39" s="842"/>
      <c r="H39" s="843"/>
      <c r="I39" s="421"/>
      <c r="J39" s="422"/>
      <c r="K39" s="438">
        <f>VLOOKUP(A39,EQUIPOS!A9:D166,4,FALSE)</f>
        <v>1540970.2718107791</v>
      </c>
      <c r="L39" s="335"/>
      <c r="M39" s="336">
        <v>0.158</v>
      </c>
      <c r="N39" s="272">
        <f t="shared" si="0"/>
        <v>9752976.4038656913</v>
      </c>
    </row>
    <row r="40" spans="1:14">
      <c r="A40" s="113" t="s">
        <v>1648</v>
      </c>
      <c r="B40" s="841" t="str">
        <f>VLOOKUP(A40,EQUIPOS!A10:D154,3,FALSE)</f>
        <v xml:space="preserve">Retroexcavadora sobre llantas 
</v>
      </c>
      <c r="C40" s="842"/>
      <c r="D40" s="842"/>
      <c r="E40" s="842"/>
      <c r="F40" s="842"/>
      <c r="G40" s="842"/>
      <c r="H40" s="843"/>
      <c r="I40" s="421"/>
      <c r="J40" s="422"/>
      <c r="K40" s="438">
        <f>VLOOKUP(A40,EQUIPOS!A10:D167,4,FALSE)</f>
        <v>110223.45995088949</v>
      </c>
      <c r="L40" s="335"/>
      <c r="M40" s="336">
        <v>0.158</v>
      </c>
      <c r="N40" s="272">
        <f t="shared" si="0"/>
        <v>697616.83513221191</v>
      </c>
    </row>
    <row r="41" spans="1:14">
      <c r="A41" s="113" t="s">
        <v>115</v>
      </c>
      <c r="B41" s="841" t="str">
        <f>VLOOKUP(A41,EQUIPOS!A6:D154,3,FALSE)</f>
        <v>Andamiaje para Aplicar la Carga (Equipos Sustituto de la Tara)</v>
      </c>
      <c r="C41" s="842"/>
      <c r="D41" s="842"/>
      <c r="E41" s="842"/>
      <c r="F41" s="842"/>
      <c r="G41" s="842"/>
      <c r="H41" s="843"/>
      <c r="I41" s="421"/>
      <c r="J41" s="422"/>
      <c r="K41" s="438">
        <f>VLOOKUP(A41,EQUIPOS!A6:D154,4,FALSE)</f>
        <v>80252.754268055782</v>
      </c>
      <c r="L41" s="335"/>
      <c r="M41" s="336">
        <v>0.158</v>
      </c>
      <c r="N41" s="272">
        <f t="shared" si="0"/>
        <v>507928.82448136568</v>
      </c>
    </row>
    <row r="42" spans="1:14">
      <c r="A42" s="113" t="s">
        <v>224</v>
      </c>
      <c r="B42" s="841" t="str">
        <f>VLOOKUP(A42,EQUIPOS!A12:D156,3,FALSE)</f>
        <v>Equipo de Medición (Deformimetros Eléctricos, Mecánicos, Celdas de Carga,  Etc.)</v>
      </c>
      <c r="C42" s="842"/>
      <c r="D42" s="842"/>
      <c r="E42" s="842"/>
      <c r="F42" s="842"/>
      <c r="G42" s="842"/>
      <c r="H42" s="843"/>
      <c r="I42" s="328"/>
      <c r="J42" s="330"/>
      <c r="K42" s="438">
        <f>VLOOKUP(A42,EQUIPOS!A12:D169,4,FALSE)</f>
        <v>158685.88045386027</v>
      </c>
      <c r="L42" s="423"/>
      <c r="M42" s="424">
        <v>0.158</v>
      </c>
      <c r="N42" s="272">
        <f t="shared" si="0"/>
        <v>1004341.0155307612</v>
      </c>
    </row>
    <row r="43" spans="1:14">
      <c r="A43" t="s">
        <v>335</v>
      </c>
      <c r="B43" s="841" t="str">
        <f>VLOOKUP(A43,EQUIPOS!A13:D157,3,FALSE)</f>
        <v>Tara (Recebo, Agua, Etc.)</v>
      </c>
      <c r="C43" s="842"/>
      <c r="D43" s="842"/>
      <c r="E43" s="842"/>
      <c r="F43" s="842"/>
      <c r="G43" s="842"/>
      <c r="H43" s="843"/>
      <c r="I43" s="36"/>
      <c r="J43" s="37"/>
      <c r="K43" s="438">
        <f>VLOOKUP(A43,EQUIPOS!A13:D170,4,FALSE)</f>
        <v>294560.47391817172</v>
      </c>
      <c r="L43" s="276"/>
      <c r="M43" s="277">
        <v>2.8000000000000001E-2</v>
      </c>
      <c r="N43" s="272">
        <f t="shared" si="0"/>
        <v>10520016.925648989</v>
      </c>
    </row>
    <row r="44" spans="1:14">
      <c r="A44" t="s">
        <v>216</v>
      </c>
      <c r="B44" s="841" t="str">
        <f>VLOOKUP(A44,EQUIPOS!A14:D158,3,FALSE)</f>
        <v xml:space="preserve">Equipo de topografía Teodolito electrónico con abertura de anteojo de 42 mm. Aumento del anteojo: 30x.Distancia mínima de enfoque: 1.0 m. Precisión: 5´´. Compensador con rango de trabajo ±3´. </v>
      </c>
      <c r="C44" s="842"/>
      <c r="D44" s="842"/>
      <c r="E44" s="842"/>
      <c r="F44" s="842"/>
      <c r="G44" s="842"/>
      <c r="H44" s="843"/>
      <c r="I44" s="36"/>
      <c r="J44" s="37"/>
      <c r="K44" s="438">
        <f>VLOOKUP(A44,EQUIPOS!A14:D171,4,FALSE)</f>
        <v>24969.28411406148</v>
      </c>
      <c r="L44" s="276"/>
      <c r="M44" s="277">
        <v>0.158</v>
      </c>
      <c r="N44" s="273">
        <f t="shared" si="0"/>
        <v>158033.44375988279</v>
      </c>
    </row>
    <row r="45" spans="1:14">
      <c r="B45" s="848" t="s">
        <v>952</v>
      </c>
      <c r="C45" s="849"/>
      <c r="D45" s="849"/>
      <c r="E45" s="38"/>
      <c r="F45" s="39"/>
      <c r="G45" s="39"/>
      <c r="H45" s="40"/>
      <c r="I45" s="36"/>
      <c r="J45" s="37"/>
      <c r="K45" s="279"/>
      <c r="L45" s="276"/>
      <c r="M45" s="401">
        <v>0.02</v>
      </c>
      <c r="N45" s="344">
        <f>N79*M45</f>
        <v>7707.987993879492</v>
      </c>
    </row>
    <row r="46" spans="1:14" ht="15.75" thickBot="1">
      <c r="B46" s="841"/>
      <c r="C46" s="842"/>
      <c r="D46" s="842"/>
      <c r="E46" s="842"/>
      <c r="F46" s="842"/>
      <c r="G46" s="842"/>
      <c r="H46" s="843"/>
      <c r="I46" s="850"/>
      <c r="J46" s="851"/>
      <c r="K46" s="41"/>
      <c r="L46" s="852"/>
      <c r="M46" s="853"/>
      <c r="N46" s="105"/>
    </row>
    <row r="47" spans="1:14" ht="15.75" thickBot="1">
      <c r="B47" s="828" t="s">
        <v>953</v>
      </c>
      <c r="C47" s="829"/>
      <c r="D47" s="829"/>
      <c r="E47" s="829"/>
      <c r="F47" s="829"/>
      <c r="G47" s="829"/>
      <c r="H47" s="829"/>
      <c r="I47" s="829"/>
      <c r="J47" s="829"/>
      <c r="K47" s="829"/>
      <c r="L47" s="829"/>
      <c r="M47" s="830"/>
      <c r="N47" s="394">
        <f>SUM(N36:N46)</f>
        <v>24423403.661813084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9" t="s">
        <v>944</v>
      </c>
      <c r="C51" s="820"/>
      <c r="D51" s="820"/>
      <c r="E51" s="820"/>
      <c r="F51" s="820"/>
      <c r="G51" s="820"/>
      <c r="H51" s="820"/>
      <c r="I51" s="821"/>
      <c r="J51" s="315" t="s">
        <v>945</v>
      </c>
      <c r="K51" s="85" t="s">
        <v>946</v>
      </c>
      <c r="L51" s="822" t="s">
        <v>955</v>
      </c>
      <c r="M51" s="821"/>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21502401.843242116</v>
      </c>
      <c r="N52" s="272">
        <f t="shared" ref="N52:N58" si="1">K52*M52</f>
        <v>21502401.843242116</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104226.25769412029</v>
      </c>
      <c r="N53" s="272">
        <f t="shared" si="1"/>
        <v>3126787.7308236086</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63509.56510883641</v>
      </c>
      <c r="N54" s="272">
        <f t="shared" si="1"/>
        <v>3810573.9065301847</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41611.428444767167</v>
      </c>
      <c r="N55" s="272">
        <f t="shared" si="1"/>
        <v>499337.14133720601</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1561773.6872291227</v>
      </c>
      <c r="N56" s="272">
        <f t="shared" si="1"/>
        <v>3123547.3744582455</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958805.29996631027</v>
      </c>
      <c r="N57" s="272">
        <f t="shared" si="1"/>
        <v>4794026.4998315517</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23034.390870390434</v>
      </c>
      <c r="N58" s="272">
        <f t="shared" si="1"/>
        <v>1612407.3609273303</v>
      </c>
    </row>
    <row r="59" spans="1:14" ht="15.75" thickBot="1">
      <c r="B59" s="828" t="s">
        <v>953</v>
      </c>
      <c r="C59" s="829"/>
      <c r="D59" s="829"/>
      <c r="E59" s="829"/>
      <c r="F59" s="829"/>
      <c r="G59" s="829"/>
      <c r="H59" s="829"/>
      <c r="I59" s="829"/>
      <c r="J59" s="829"/>
      <c r="K59" s="829"/>
      <c r="L59" s="829"/>
      <c r="M59" s="830"/>
      <c r="N59" s="394">
        <f>SUM(N52:N58)</f>
        <v>38469081.857150242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32">
        <f>VLOOKUP(A64,TRANSPORTE!A5:D117,4,FALSE)</f>
        <v>145924.904268182</v>
      </c>
      <c r="M64" s="833"/>
      <c r="N64" s="287">
        <f>K64*L64</f>
        <v>7296.2452134091</v>
      </c>
    </row>
    <row r="65" spans="1:15">
      <c r="B65" s="46"/>
      <c r="C65" s="47"/>
      <c r="D65" s="47"/>
      <c r="E65" s="47"/>
      <c r="F65" s="47"/>
      <c r="G65" s="47"/>
      <c r="H65" s="311"/>
      <c r="I65" s="279"/>
      <c r="J65" s="286"/>
      <c r="K65" s="279"/>
      <c r="L65" s="832"/>
      <c r="M65" s="833"/>
      <c r="N65" s="287"/>
    </row>
    <row r="66" spans="1:15">
      <c r="B66" s="46"/>
      <c r="C66" s="47"/>
      <c r="D66" s="47"/>
      <c r="E66" s="47"/>
      <c r="F66" s="47"/>
      <c r="G66" s="4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7296.2452134091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5"/>
      <c r="C78" s="816"/>
      <c r="D78" s="816"/>
      <c r="E78" s="816"/>
      <c r="F78" s="816"/>
      <c r="G78" s="816"/>
      <c r="H78" s="816"/>
      <c r="I78" s="126"/>
      <c r="J78" s="126"/>
      <c r="K78" s="126"/>
      <c r="L78" s="916"/>
      <c r="M78" s="916"/>
      <c r="N78" s="45"/>
    </row>
    <row r="79" spans="1:15" ht="15.75" thickBot="1">
      <c r="B79" s="834" t="s">
        <v>953</v>
      </c>
      <c r="C79" s="835"/>
      <c r="D79" s="835"/>
      <c r="E79" s="835"/>
      <c r="F79" s="835"/>
      <c r="G79" s="835"/>
      <c r="H79" s="835"/>
      <c r="I79" s="835"/>
      <c r="J79" s="835"/>
      <c r="K79" s="835"/>
      <c r="L79" s="835"/>
      <c r="M79" s="836"/>
      <c r="N79" s="301">
        <f>SUM(N75:N78)</f>
        <v>385399.39969397458</v>
      </c>
    </row>
    <row r="80" spans="1:15" ht="15.75" thickBot="1">
      <c r="B80" s="33"/>
      <c r="C80" s="34"/>
      <c r="D80" s="34"/>
      <c r="E80" s="34"/>
      <c r="F80" s="34"/>
      <c r="G80" s="34"/>
      <c r="H80" s="34"/>
      <c r="I80" s="34"/>
      <c r="J80" s="34"/>
      <c r="K80" s="34"/>
      <c r="L80" s="34"/>
      <c r="M80" s="34"/>
      <c r="N80" s="35"/>
    </row>
    <row r="81" spans="1:14" ht="15.75" thickBot="1">
      <c r="B81" s="828" t="s">
        <v>967</v>
      </c>
      <c r="C81" s="829"/>
      <c r="D81" s="829"/>
      <c r="E81" s="829"/>
      <c r="F81" s="829"/>
      <c r="G81" s="829"/>
      <c r="H81" s="829"/>
      <c r="I81" s="829"/>
      <c r="J81" s="829"/>
      <c r="K81" s="829"/>
      <c r="L81" s="829"/>
      <c r="M81" s="830"/>
      <c r="N81" s="99">
        <f>N47+N59+N70+N79</f>
        <v>63285181.163870707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9" t="s">
        <v>969</v>
      </c>
      <c r="C85" s="820"/>
      <c r="D85" s="820"/>
      <c r="E85" s="820"/>
      <c r="F85" s="820"/>
      <c r="G85" s="820"/>
      <c r="H85" s="820"/>
      <c r="I85" s="314"/>
      <c r="J85" s="334"/>
      <c r="K85" s="302" t="s">
        <v>970</v>
      </c>
      <c r="L85" s="858" t="s">
        <v>971</v>
      </c>
      <c r="M85" s="859"/>
      <c r="N85" s="303"/>
    </row>
    <row r="86" spans="1:14">
      <c r="B86" s="860" t="s">
        <v>972</v>
      </c>
      <c r="C86" s="861"/>
      <c r="D86" s="861"/>
      <c r="E86" s="861"/>
      <c r="F86" s="861"/>
      <c r="G86" s="861"/>
      <c r="H86" s="861"/>
      <c r="I86" s="87"/>
      <c r="J86" s="88"/>
      <c r="K86" s="304">
        <v>0.2</v>
      </c>
      <c r="L86" s="862">
        <f>N81*K86</f>
        <v>12657036.232774142</v>
      </c>
      <c r="M86" s="863"/>
      <c r="N86" s="51"/>
    </row>
    <row r="87" spans="1:14">
      <c r="B87" s="89" t="s">
        <v>973</v>
      </c>
      <c r="C87" s="90"/>
      <c r="D87" s="90"/>
      <c r="E87" s="90"/>
      <c r="F87" s="90"/>
      <c r="G87" s="90"/>
      <c r="H87" s="90"/>
      <c r="I87" s="87"/>
      <c r="J87" s="88"/>
      <c r="K87" s="304">
        <v>0.05</v>
      </c>
      <c r="L87" s="862">
        <f>N81*K87</f>
        <v>3164259.0581935355</v>
      </c>
      <c r="M87" s="863"/>
      <c r="N87" s="51"/>
    </row>
    <row r="88" spans="1:14" ht="15.75" thickBot="1">
      <c r="B88" s="91" t="s">
        <v>974</v>
      </c>
      <c r="C88" s="92"/>
      <c r="D88" s="92"/>
      <c r="E88" s="92"/>
      <c r="F88" s="92"/>
      <c r="G88" s="92"/>
      <c r="H88" s="92"/>
      <c r="I88" s="93"/>
      <c r="J88" s="94"/>
      <c r="K88" s="305">
        <v>0.05</v>
      </c>
      <c r="L88" s="864">
        <f>N81*K88</f>
        <v>3164259.0581935355</v>
      </c>
      <c r="M88" s="865"/>
      <c r="N88" s="51"/>
    </row>
    <row r="89" spans="1:14" ht="15.75" thickBot="1">
      <c r="B89" s="828" t="s">
        <v>953</v>
      </c>
      <c r="C89" s="829"/>
      <c r="D89" s="829"/>
      <c r="E89" s="829"/>
      <c r="F89" s="829"/>
      <c r="G89" s="829"/>
      <c r="H89" s="829"/>
      <c r="I89" s="829"/>
      <c r="J89" s="829"/>
      <c r="K89" s="829"/>
      <c r="L89" s="829"/>
      <c r="M89" s="830"/>
      <c r="N89" s="52">
        <f>L86+L87+L88</f>
        <v>18985554.349161211</v>
      </c>
    </row>
    <row r="90" spans="1:14" ht="15.75" thickBot="1">
      <c r="B90" s="33"/>
      <c r="C90" s="34"/>
      <c r="D90" s="34"/>
      <c r="E90" s="34"/>
      <c r="F90" s="34"/>
      <c r="G90" s="34"/>
      <c r="H90" s="34"/>
      <c r="I90" s="34"/>
      <c r="J90" s="34"/>
      <c r="K90" s="34"/>
      <c r="L90" s="34"/>
      <c r="M90" s="34"/>
      <c r="N90" s="35"/>
    </row>
    <row r="91" spans="1:14" ht="15.75" thickBot="1">
      <c r="A91" t="s">
        <v>2016</v>
      </c>
      <c r="B91" s="828" t="s">
        <v>975</v>
      </c>
      <c r="C91" s="829"/>
      <c r="D91" s="829"/>
      <c r="E91" s="829"/>
      <c r="F91" s="829"/>
      <c r="G91" s="829"/>
      <c r="H91" s="829"/>
      <c r="I91" s="829"/>
      <c r="J91" s="829"/>
      <c r="K91" s="829"/>
      <c r="L91" s="829"/>
      <c r="M91" s="830"/>
      <c r="N91" s="188">
        <f>N81+N89</f>
        <v>82270735.513031915</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70" t="s">
        <v>2218</v>
      </c>
      <c r="C108" s="971"/>
      <c r="D108" s="971"/>
      <c r="E108" s="971"/>
      <c r="F108" s="971"/>
      <c r="G108" s="971"/>
      <c r="H108" s="971"/>
      <c r="I108" s="971"/>
      <c r="J108" s="971"/>
      <c r="K108" s="971"/>
      <c r="L108" s="971"/>
      <c r="M108" s="971"/>
      <c r="N108" s="972"/>
    </row>
    <row r="109" spans="2:14" ht="15" customHeight="1">
      <c r="B109" s="970"/>
      <c r="C109" s="971"/>
      <c r="D109" s="971"/>
      <c r="E109" s="971"/>
      <c r="F109" s="971"/>
      <c r="G109" s="971"/>
      <c r="H109" s="971"/>
      <c r="I109" s="971"/>
      <c r="J109" s="971"/>
      <c r="K109" s="971"/>
      <c r="L109" s="971"/>
      <c r="M109" s="971"/>
      <c r="N109" s="972"/>
    </row>
    <row r="110" spans="2:14" ht="30" customHeight="1">
      <c r="B110" s="973" t="s">
        <v>2219</v>
      </c>
      <c r="C110" s="974"/>
      <c r="D110" s="974"/>
      <c r="E110" s="974"/>
      <c r="F110" s="974"/>
      <c r="G110" s="974"/>
      <c r="H110" s="974"/>
      <c r="I110" s="974"/>
      <c r="J110" s="974"/>
      <c r="K110" s="974"/>
      <c r="L110" s="974"/>
      <c r="M110" s="974"/>
      <c r="N110" s="975"/>
    </row>
    <row r="111" spans="2:14">
      <c r="B111" s="973"/>
      <c r="C111" s="974"/>
      <c r="D111" s="974"/>
      <c r="E111" s="974"/>
      <c r="F111" s="974"/>
      <c r="G111" s="974"/>
      <c r="H111" s="974"/>
      <c r="I111" s="974"/>
      <c r="J111" s="974"/>
      <c r="K111" s="974"/>
      <c r="L111" s="974"/>
      <c r="M111" s="974"/>
      <c r="N111" s="975"/>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6"/>
      <c r="K121" s="976"/>
      <c r="L121" s="976"/>
      <c r="M121" s="976"/>
      <c r="N121" s="977"/>
    </row>
    <row r="122" spans="2:14" ht="15.75" thickBot="1">
      <c r="B122" s="419" t="s">
        <v>2221</v>
      </c>
      <c r="C122" s="420"/>
      <c r="D122" s="420"/>
      <c r="E122" s="259"/>
      <c r="F122" s="259"/>
      <c r="G122" s="259"/>
      <c r="H122" s="259"/>
      <c r="I122" s="259"/>
      <c r="J122" s="978"/>
      <c r="K122" s="978"/>
      <c r="L122" s="978"/>
      <c r="M122" s="978"/>
      <c r="N122" s="979"/>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140</v>
      </c>
      <c r="B36" s="841" t="str">
        <f>VLOOKUP(A36,EQUIPOS!A6:D154,3,FALSE)</f>
        <v>Camisa para Pilote D=1.20m</v>
      </c>
      <c r="C36" s="842"/>
      <c r="D36" s="842"/>
      <c r="E36" s="842"/>
      <c r="F36" s="842"/>
      <c r="G36" s="842"/>
      <c r="H36" s="843"/>
      <c r="I36" s="267"/>
      <c r="J36" s="268"/>
      <c r="K36" s="269">
        <f>VLOOKUP(A36,EQUIPOS!A6:D163,4,FALSE)</f>
        <v>51890.408987511633</v>
      </c>
      <c r="L36" s="270"/>
      <c r="M36" s="271">
        <v>1</v>
      </c>
      <c r="N36" s="272">
        <f t="shared" ref="N36:N42" si="0">K36/M36</f>
        <v>51890.408987511633</v>
      </c>
    </row>
    <row r="37" spans="1:14">
      <c r="A37" s="113" t="s">
        <v>206</v>
      </c>
      <c r="B37" s="841" t="str">
        <f>VLOOKUP(A37,EQUIPOS!A7:D154,3,FALSE)</f>
        <v>Equipo de Soldadura</v>
      </c>
      <c r="C37" s="842"/>
      <c r="D37" s="842"/>
      <c r="E37" s="842"/>
      <c r="F37" s="842"/>
      <c r="G37" s="842"/>
      <c r="H37" s="843"/>
      <c r="I37" s="421"/>
      <c r="J37" s="422"/>
      <c r="K37" s="269">
        <f>VLOOKUP(A37,EQUIPOS!A7:D164,4,FALSE)</f>
        <v>9951.7299891665898</v>
      </c>
      <c r="L37" s="335"/>
      <c r="M37" s="336">
        <v>1</v>
      </c>
      <c r="N37" s="272">
        <f t="shared" si="0"/>
        <v>9951.7299891665898</v>
      </c>
    </row>
    <row r="38" spans="1:14">
      <c r="A38" s="113" t="s">
        <v>242</v>
      </c>
      <c r="B38" s="841" t="str">
        <f>VLOOKUP(A38,EQUIPOS!A8:D154,3,FALSE)</f>
        <v>Grúa con torre capacidad 1 ton en la punta.</v>
      </c>
      <c r="C38" s="842"/>
      <c r="D38" s="842"/>
      <c r="E38" s="842"/>
      <c r="F38" s="842"/>
      <c r="G38" s="842"/>
      <c r="H38" s="843"/>
      <c r="I38" s="421"/>
      <c r="J38" s="422"/>
      <c r="K38" s="438">
        <f>VLOOKUP(A38,EQUIPOS!A8:D165,4,FALSE)</f>
        <v>155630.59200957452</v>
      </c>
      <c r="L38" s="335"/>
      <c r="M38" s="336">
        <v>2.5</v>
      </c>
      <c r="N38" s="272">
        <f t="shared" si="0"/>
        <v>62252.236803829808</v>
      </c>
    </row>
    <row r="39" spans="1:14">
      <c r="A39" s="113" t="s">
        <v>267</v>
      </c>
      <c r="B39" s="841" t="str">
        <f>VLOOKUP(A39,EQUIPOS!A9:D154,3,FALSE)</f>
        <v>Motobomba de concreto</v>
      </c>
      <c r="C39" s="842"/>
      <c r="D39" s="842"/>
      <c r="E39" s="842"/>
      <c r="F39" s="842"/>
      <c r="G39" s="842"/>
      <c r="H39" s="843"/>
      <c r="I39" s="421"/>
      <c r="J39" s="422"/>
      <c r="K39" s="438">
        <f>VLOOKUP(A39,EQUIPOS!A9:D166,4,FALSE)</f>
        <v>105838.88889445722</v>
      </c>
      <c r="L39" s="335"/>
      <c r="M39" s="336">
        <v>2.5499800000000001</v>
      </c>
      <c r="N39" s="272">
        <f t="shared" si="0"/>
        <v>41505.77216074527</v>
      </c>
    </row>
    <row r="40" spans="1:14">
      <c r="A40" s="113" t="s">
        <v>277</v>
      </c>
      <c r="B40" s="841" t="str">
        <f>VLOOKUP(A40,EQUIPOS!A10:D154,3,FALSE)</f>
        <v>Pala auxiliar de piloteadora</v>
      </c>
      <c r="C40" s="842"/>
      <c r="D40" s="842"/>
      <c r="E40" s="842"/>
      <c r="F40" s="842"/>
      <c r="G40" s="842"/>
      <c r="H40" s="843"/>
      <c r="I40" s="421"/>
      <c r="J40" s="422"/>
      <c r="K40" s="438">
        <f>VLOOKUP(A40,EQUIPOS!A10:D167,4,FALSE)</f>
        <v>284631.48928003322</v>
      </c>
      <c r="L40" s="335"/>
      <c r="M40" s="336">
        <v>2.5</v>
      </c>
      <c r="N40" s="272">
        <f t="shared" si="0"/>
        <v>113852.59571201328</v>
      </c>
    </row>
    <row r="41" spans="1:14">
      <c r="A41" s="113" t="s">
        <v>282</v>
      </c>
      <c r="B41" s="841" t="str">
        <f>VLOOKUP(A41,EQUIPOS!A6:D154,3,FALSE)</f>
        <v>Piloteadora potencia 250KW, RPM 1800, fuerza elevadora 200KN</v>
      </c>
      <c r="C41" s="842"/>
      <c r="D41" s="842"/>
      <c r="E41" s="842"/>
      <c r="F41" s="842"/>
      <c r="G41" s="842"/>
      <c r="H41" s="843"/>
      <c r="I41" s="421"/>
      <c r="J41" s="422"/>
      <c r="K41" s="438">
        <f>VLOOKUP(A41,EQUIPOS!A6:D154,4,FALSE)</f>
        <v>459901.03072508558</v>
      </c>
      <c r="L41" s="335"/>
      <c r="M41" s="336">
        <v>1</v>
      </c>
      <c r="N41" s="272">
        <f t="shared" si="0"/>
        <v>459901.03072508558</v>
      </c>
    </row>
    <row r="42" spans="1:14">
      <c r="A42" s="113" t="s">
        <v>310</v>
      </c>
      <c r="B42" s="841" t="str">
        <f>VLOOKUP(A42,EQUIPOS!A12:D156,3,FALSE)</f>
        <v>Retroexcavadora A25C</v>
      </c>
      <c r="C42" s="842"/>
      <c r="D42" s="842"/>
      <c r="E42" s="842"/>
      <c r="F42" s="842"/>
      <c r="G42" s="842"/>
      <c r="H42" s="843"/>
      <c r="I42" s="328"/>
      <c r="J42" s="330"/>
      <c r="K42" s="438">
        <f>VLOOKUP(A42,EQUIPOS!A12:D169,4,FALSE)</f>
        <v>220140.24101151188</v>
      </c>
      <c r="L42" s="423"/>
      <c r="M42" s="424">
        <v>2.5</v>
      </c>
      <c r="N42" s="272">
        <f t="shared" si="0"/>
        <v>88056.096404604759</v>
      </c>
    </row>
    <row r="43" spans="1:14">
      <c r="B43" s="841"/>
      <c r="C43" s="842"/>
      <c r="D43" s="842"/>
      <c r="E43" s="842"/>
      <c r="F43" s="842"/>
      <c r="G43" s="842"/>
      <c r="H43" s="843"/>
      <c r="I43" s="36"/>
      <c r="J43" s="37"/>
      <c r="K43" s="438"/>
      <c r="L43" s="276"/>
      <c r="M43" s="277"/>
      <c r="N43" s="272"/>
    </row>
    <row r="44" spans="1:14">
      <c r="B44" s="320"/>
      <c r="C44" s="321"/>
      <c r="D44" s="321"/>
      <c r="E44" s="321"/>
      <c r="F44" s="323"/>
      <c r="G44" s="323"/>
      <c r="H44" s="125"/>
      <c r="I44" s="36"/>
      <c r="J44" s="37"/>
      <c r="K44" s="438"/>
      <c r="L44" s="276"/>
      <c r="M44" s="277"/>
      <c r="N44" s="273"/>
    </row>
    <row r="45" spans="1:14">
      <c r="B45" s="848" t="s">
        <v>952</v>
      </c>
      <c r="C45" s="849"/>
      <c r="D45" s="849"/>
      <c r="E45" s="38"/>
      <c r="F45" s="39"/>
      <c r="G45" s="39"/>
      <c r="H45" s="40"/>
      <c r="I45" s="36"/>
      <c r="J45" s="37"/>
      <c r="K45" s="279"/>
      <c r="L45" s="276"/>
      <c r="M45" s="401">
        <v>0.1</v>
      </c>
      <c r="N45" s="344">
        <f>N83*M45</f>
        <v>8989.0050753001669</v>
      </c>
    </row>
    <row r="46" spans="1:14" ht="15.75" thickBot="1">
      <c r="B46" s="841"/>
      <c r="C46" s="842"/>
      <c r="D46" s="842"/>
      <c r="E46" s="842"/>
      <c r="F46" s="842"/>
      <c r="G46" s="842"/>
      <c r="H46" s="843"/>
      <c r="I46" s="850"/>
      <c r="J46" s="851"/>
      <c r="K46" s="41"/>
      <c r="L46" s="852"/>
      <c r="M46" s="853"/>
      <c r="N46" s="105"/>
    </row>
    <row r="47" spans="1:14" ht="15.75" thickBot="1">
      <c r="B47" s="828" t="s">
        <v>953</v>
      </c>
      <c r="C47" s="829"/>
      <c r="D47" s="829"/>
      <c r="E47" s="829"/>
      <c r="F47" s="829"/>
      <c r="G47" s="829"/>
      <c r="H47" s="829"/>
      <c r="I47" s="829"/>
      <c r="J47" s="829"/>
      <c r="K47" s="829"/>
      <c r="L47" s="829"/>
      <c r="M47" s="830"/>
      <c r="N47" s="394">
        <f>SUM(N36:N46)</f>
        <v>836398.87585825694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9" t="s">
        <v>944</v>
      </c>
      <c r="C51" s="820"/>
      <c r="D51" s="820"/>
      <c r="E51" s="820"/>
      <c r="F51" s="820"/>
      <c r="G51" s="820"/>
      <c r="H51" s="820"/>
      <c r="I51" s="821"/>
      <c r="J51" s="315" t="s">
        <v>945</v>
      </c>
      <c r="K51" s="85" t="s">
        <v>946</v>
      </c>
      <c r="L51" s="822" t="s">
        <v>955</v>
      </c>
      <c r="M51" s="821"/>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6925.2413558776516</v>
      </c>
      <c r="N52" s="272">
        <f>K52*M52</f>
        <v>16308.943393091869</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4120.0084192033682</v>
      </c>
      <c r="N53" s="272">
        <f>K53*M53</f>
        <v>509645.90968583507</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501611.06940214429</v>
      </c>
      <c r="N54" s="272">
        <f>K54*M54</f>
        <v>413662.63328068779</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8" t="s">
        <v>953</v>
      </c>
      <c r="C59" s="829"/>
      <c r="D59" s="829"/>
      <c r="E59" s="829"/>
      <c r="F59" s="829"/>
      <c r="G59" s="829"/>
      <c r="H59" s="829"/>
      <c r="I59" s="829"/>
      <c r="J59" s="829"/>
      <c r="K59" s="829"/>
      <c r="L59" s="829"/>
      <c r="M59" s="830"/>
      <c r="N59" s="394">
        <f>SUM(N52:N58)</f>
        <v>939617.48635961465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32">
        <f>VLOOKUP(A64,TRANSPORTE!A5:D117,4,FALSE)</f>
        <v>1242.4074635243128</v>
      </c>
      <c r="M64" s="833"/>
      <c r="N64" s="287">
        <f>K64*L64</f>
        <v>1615.1297025816066</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32">
        <f>VLOOKUP(A65,TRANSPORTE!A6:D117,4,FALSE)</f>
        <v>99.483981050863832</v>
      </c>
      <c r="M65" s="833"/>
      <c r="N65" s="287">
        <f>K65*L65</f>
        <v>4.9741990525431916</v>
      </c>
    </row>
    <row r="66" spans="1:15">
      <c r="B66" s="46"/>
      <c r="C66" s="47"/>
      <c r="D66" s="47"/>
      <c r="E66" s="47"/>
      <c r="F66" s="47"/>
      <c r="G66" s="4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1620.1039016341497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980"/>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5"/>
      <c r="C82" s="816"/>
      <c r="D82" s="816"/>
      <c r="E82" s="816"/>
      <c r="F82" s="816"/>
      <c r="G82" s="816"/>
      <c r="H82" s="816"/>
      <c r="I82" s="126"/>
      <c r="J82" s="126"/>
      <c r="K82" s="126"/>
      <c r="L82" s="916"/>
      <c r="M82" s="916"/>
      <c r="N82" s="127"/>
    </row>
    <row r="83" spans="1:14" ht="15.75" thickBot="1">
      <c r="B83" s="834" t="s">
        <v>953</v>
      </c>
      <c r="C83" s="835"/>
      <c r="D83" s="835"/>
      <c r="E83" s="835"/>
      <c r="F83" s="835"/>
      <c r="G83" s="835"/>
      <c r="H83" s="835"/>
      <c r="I83" s="835"/>
      <c r="J83" s="835"/>
      <c r="K83" s="835"/>
      <c r="L83" s="835"/>
      <c r="M83" s="836"/>
      <c r="N83" s="460">
        <f>SUM(N76:N82)</f>
        <v>89890.050753001662</v>
      </c>
    </row>
    <row r="84" spans="1:14" ht="15.75" thickBot="1">
      <c r="B84" s="33"/>
      <c r="C84" s="34"/>
      <c r="D84" s="34"/>
      <c r="E84" s="34"/>
      <c r="F84" s="34"/>
      <c r="G84" s="34"/>
      <c r="H84" s="34"/>
      <c r="I84" s="34"/>
      <c r="J84" s="34"/>
      <c r="K84" s="34"/>
      <c r="L84" s="34"/>
      <c r="M84" s="34"/>
      <c r="N84" s="35"/>
    </row>
    <row r="85" spans="1:14" ht="15.75" thickBot="1">
      <c r="B85" s="828" t="s">
        <v>967</v>
      </c>
      <c r="C85" s="829"/>
      <c r="D85" s="829"/>
      <c r="E85" s="829"/>
      <c r="F85" s="829"/>
      <c r="G85" s="829"/>
      <c r="H85" s="829"/>
      <c r="I85" s="829"/>
      <c r="J85" s="829"/>
      <c r="K85" s="829"/>
      <c r="L85" s="829"/>
      <c r="M85" s="830"/>
      <c r="N85" s="99">
        <f>N47+N59+N70+N83</f>
        <v>1867526.5168725073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9" t="s">
        <v>969</v>
      </c>
      <c r="C89" s="820"/>
      <c r="D89" s="820"/>
      <c r="E89" s="820"/>
      <c r="F89" s="820"/>
      <c r="G89" s="820"/>
      <c r="H89" s="820"/>
      <c r="I89" s="314"/>
      <c r="J89" s="334"/>
      <c r="K89" s="302" t="s">
        <v>970</v>
      </c>
      <c r="L89" s="858" t="s">
        <v>971</v>
      </c>
      <c r="M89" s="859"/>
      <c r="N89" s="303"/>
    </row>
    <row r="90" spans="1:14">
      <c r="B90" s="860" t="s">
        <v>972</v>
      </c>
      <c r="C90" s="861"/>
      <c r="D90" s="861"/>
      <c r="E90" s="861"/>
      <c r="F90" s="861"/>
      <c r="G90" s="861"/>
      <c r="H90" s="861"/>
      <c r="I90" s="87"/>
      <c r="J90" s="88"/>
      <c r="K90" s="304">
        <v>0.2</v>
      </c>
      <c r="L90" s="862">
        <f>N85*K90</f>
        <v>373505.30337450147</v>
      </c>
      <c r="M90" s="863"/>
      <c r="N90" s="51"/>
    </row>
    <row r="91" spans="1:14">
      <c r="B91" s="89" t="s">
        <v>973</v>
      </c>
      <c r="C91" s="90"/>
      <c r="D91" s="90"/>
      <c r="E91" s="90"/>
      <c r="F91" s="90"/>
      <c r="G91" s="90"/>
      <c r="H91" s="90"/>
      <c r="I91" s="87"/>
      <c r="J91" s="88"/>
      <c r="K91" s="304">
        <v>0.05</v>
      </c>
      <c r="L91" s="862">
        <f>N85*K91</f>
        <v>93376.325843625367</v>
      </c>
      <c r="M91" s="863"/>
      <c r="N91" s="51"/>
    </row>
    <row r="92" spans="1:14" ht="15.75" thickBot="1">
      <c r="B92" s="91" t="s">
        <v>974</v>
      </c>
      <c r="C92" s="92"/>
      <c r="D92" s="92"/>
      <c r="E92" s="92"/>
      <c r="F92" s="92"/>
      <c r="G92" s="92"/>
      <c r="H92" s="92"/>
      <c r="I92" s="93"/>
      <c r="J92" s="94"/>
      <c r="K92" s="305">
        <v>0.05</v>
      </c>
      <c r="L92" s="864">
        <f>N85*K92</f>
        <v>93376.325843625367</v>
      </c>
      <c r="M92" s="865"/>
      <c r="N92" s="51"/>
    </row>
    <row r="93" spans="1:14" ht="15.75" thickBot="1">
      <c r="B93" s="828" t="s">
        <v>953</v>
      </c>
      <c r="C93" s="829"/>
      <c r="D93" s="829"/>
      <c r="E93" s="829"/>
      <c r="F93" s="829"/>
      <c r="G93" s="829"/>
      <c r="H93" s="829"/>
      <c r="I93" s="829"/>
      <c r="J93" s="829"/>
      <c r="K93" s="829"/>
      <c r="L93" s="829"/>
      <c r="M93" s="830"/>
      <c r="N93" s="52">
        <f>L90+L91+L92</f>
        <v>560257.95506175223</v>
      </c>
    </row>
    <row r="94" spans="1:14" ht="15.75" thickBot="1">
      <c r="B94" s="33"/>
      <c r="C94" s="34"/>
      <c r="D94" s="34"/>
      <c r="E94" s="34"/>
      <c r="F94" s="34"/>
      <c r="G94" s="34"/>
      <c r="H94" s="34"/>
      <c r="I94" s="34"/>
      <c r="J94" s="34"/>
      <c r="K94" s="34"/>
      <c r="L94" s="34"/>
      <c r="M94" s="34"/>
      <c r="N94" s="35"/>
    </row>
    <row r="95" spans="1:14" ht="15.75" thickBot="1">
      <c r="A95" t="s">
        <v>2016</v>
      </c>
      <c r="B95" s="828" t="s">
        <v>975</v>
      </c>
      <c r="C95" s="829"/>
      <c r="D95" s="829"/>
      <c r="E95" s="829"/>
      <c r="F95" s="829"/>
      <c r="G95" s="829"/>
      <c r="H95" s="829"/>
      <c r="I95" s="829"/>
      <c r="J95" s="829"/>
      <c r="K95" s="829"/>
      <c r="L95" s="829"/>
      <c r="M95" s="830"/>
      <c r="N95" s="188">
        <f>N85+N93</f>
        <v>2427784.4719342594</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6"/>
      <c r="K125" s="976"/>
      <c r="L125" s="976"/>
      <c r="M125" s="976"/>
      <c r="N125" s="977"/>
    </row>
    <row r="126" spans="2:14" ht="15.75" thickBot="1">
      <c r="B126" s="419" t="s">
        <v>2221</v>
      </c>
      <c r="C126" s="420"/>
      <c r="D126" s="420"/>
      <c r="E126" s="259"/>
      <c r="F126" s="259"/>
      <c r="G126" s="259"/>
      <c r="H126" s="259"/>
      <c r="I126" s="259"/>
      <c r="J126" s="978"/>
      <c r="K126" s="978"/>
      <c r="L126" s="978"/>
      <c r="M126" s="978"/>
      <c r="N126" s="979"/>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182</v>
      </c>
      <c r="B36" s="841" t="str">
        <f>VLOOKUP(A36,EQUIPOS!A6:D154,3,FALSE)</f>
        <v xml:space="preserve">Compresor para penetrar roca
</v>
      </c>
      <c r="C36" s="842"/>
      <c r="D36" s="842"/>
      <c r="E36" s="842"/>
      <c r="F36" s="842"/>
      <c r="G36" s="842"/>
      <c r="H36" s="843"/>
      <c r="I36" s="267"/>
      <c r="J36" s="268"/>
      <c r="K36" s="269">
        <f>VLOOKUP(A36,EQUIPOS!A6:D163,4,FALSE)</f>
        <v>73314.655507246993</v>
      </c>
      <c r="L36" s="270"/>
      <c r="M36" s="271">
        <v>0.125</v>
      </c>
      <c r="N36" s="272">
        <f>K36/M36</f>
        <v>586517.24405797594</v>
      </c>
    </row>
    <row r="37" spans="1:14">
      <c r="A37" s="113" t="s">
        <v>242</v>
      </c>
      <c r="B37" s="841" t="str">
        <f>VLOOKUP(A37,EQUIPOS!A7:D154,3,FALSE)</f>
        <v>Grúa con torre capacidad 1 ton en la punta.</v>
      </c>
      <c r="C37" s="842"/>
      <c r="D37" s="842"/>
      <c r="E37" s="842"/>
      <c r="F37" s="842"/>
      <c r="G37" s="842"/>
      <c r="H37" s="843"/>
      <c r="I37" s="421"/>
      <c r="J37" s="422"/>
      <c r="K37" s="269">
        <f>VLOOKUP(A37,EQUIPOS!A7:D164,4,FALSE)</f>
        <v>155630.59200957452</v>
      </c>
      <c r="L37" s="335"/>
      <c r="M37" s="336">
        <v>2.5</v>
      </c>
      <c r="N37" s="272">
        <f>K37/M37</f>
        <v>62252.236803829808</v>
      </c>
    </row>
    <row r="38" spans="1:14">
      <c r="A38" s="113" t="s">
        <v>267</v>
      </c>
      <c r="B38" s="841" t="str">
        <f>VLOOKUP(A38,EQUIPOS!A8:D154,3,FALSE)</f>
        <v>Motobomba de concreto</v>
      </c>
      <c r="C38" s="842"/>
      <c r="D38" s="842"/>
      <c r="E38" s="842"/>
      <c r="F38" s="842"/>
      <c r="G38" s="842"/>
      <c r="H38" s="843"/>
      <c r="I38" s="421"/>
      <c r="J38" s="422"/>
      <c r="K38" s="438">
        <f>VLOOKUP(A38,EQUIPOS!A8:D165,4,FALSE)</f>
        <v>105838.88889445722</v>
      </c>
      <c r="L38" s="335"/>
      <c r="M38" s="336">
        <v>0.65</v>
      </c>
      <c r="N38" s="272">
        <f>K38/M38</f>
        <v>162829.0598376265</v>
      </c>
    </row>
    <row r="39" spans="1:14">
      <c r="A39" s="113" t="s">
        <v>310</v>
      </c>
      <c r="B39" s="841" t="str">
        <f>VLOOKUP(A39,EQUIPOS!A9:D154,3,FALSE)</f>
        <v>Retroexcavadora A25C</v>
      </c>
      <c r="C39" s="842"/>
      <c r="D39" s="842"/>
      <c r="E39" s="842"/>
      <c r="F39" s="842"/>
      <c r="G39" s="842"/>
      <c r="H39" s="843"/>
      <c r="I39" s="421"/>
      <c r="J39" s="422"/>
      <c r="K39" s="438">
        <f>VLOOKUP(A39,EQUIPOS!A9:D166,4,FALSE)</f>
        <v>220140.24101151188</v>
      </c>
      <c r="L39" s="335"/>
      <c r="M39" s="336">
        <v>0.65</v>
      </c>
      <c r="N39" s="272">
        <f>K39/M39</f>
        <v>338677.29386386444</v>
      </c>
    </row>
    <row r="40" spans="1:14">
      <c r="A40" s="113"/>
      <c r="B40" s="841"/>
      <c r="C40" s="842"/>
      <c r="D40" s="842"/>
      <c r="E40" s="842"/>
      <c r="F40" s="842"/>
      <c r="G40" s="842"/>
      <c r="H40" s="843"/>
      <c r="I40" s="421"/>
      <c r="J40" s="422"/>
      <c r="K40" s="438"/>
      <c r="L40" s="335"/>
      <c r="M40" s="336"/>
      <c r="N40" s="272"/>
    </row>
    <row r="41" spans="1:14">
      <c r="A41" s="113"/>
      <c r="B41" s="841"/>
      <c r="C41" s="842"/>
      <c r="D41" s="842"/>
      <c r="E41" s="842"/>
      <c r="F41" s="842"/>
      <c r="G41" s="842"/>
      <c r="H41" s="843"/>
      <c r="I41" s="421"/>
      <c r="J41" s="422"/>
      <c r="K41" s="438"/>
      <c r="L41" s="335"/>
      <c r="M41" s="336"/>
      <c r="N41" s="272"/>
    </row>
    <row r="42" spans="1:14">
      <c r="A42" s="113"/>
      <c r="B42" s="841"/>
      <c r="C42" s="842"/>
      <c r="D42" s="842"/>
      <c r="E42" s="842"/>
      <c r="F42" s="842"/>
      <c r="G42" s="842"/>
      <c r="H42" s="843"/>
      <c r="I42" s="328"/>
      <c r="J42" s="330"/>
      <c r="K42" s="438"/>
      <c r="L42" s="423"/>
      <c r="M42" s="424"/>
      <c r="N42" s="272"/>
    </row>
    <row r="43" spans="1:14">
      <c r="B43" s="841"/>
      <c r="C43" s="842"/>
      <c r="D43" s="842"/>
      <c r="E43" s="842"/>
      <c r="F43" s="842"/>
      <c r="G43" s="842"/>
      <c r="H43" s="843"/>
      <c r="I43" s="36"/>
      <c r="J43" s="37"/>
      <c r="K43" s="438"/>
      <c r="L43" s="276"/>
      <c r="M43" s="277"/>
      <c r="N43" s="272"/>
    </row>
    <row r="44" spans="1:14">
      <c r="B44" s="320"/>
      <c r="C44" s="321"/>
      <c r="D44" s="321"/>
      <c r="E44" s="321"/>
      <c r="F44" s="323"/>
      <c r="G44" s="323"/>
      <c r="H44" s="125"/>
      <c r="I44" s="36"/>
      <c r="J44" s="37"/>
      <c r="K44" s="438"/>
      <c r="L44" s="276"/>
      <c r="M44" s="277"/>
      <c r="N44" s="273"/>
    </row>
    <row r="45" spans="1:14">
      <c r="B45" s="848" t="s">
        <v>952</v>
      </c>
      <c r="C45" s="849"/>
      <c r="D45" s="849"/>
      <c r="E45" s="38"/>
      <c r="F45" s="39"/>
      <c r="G45" s="39"/>
      <c r="H45" s="40"/>
      <c r="I45" s="36"/>
      <c r="J45" s="37"/>
      <c r="K45" s="279"/>
      <c r="L45" s="276"/>
      <c r="M45" s="401">
        <v>0.1</v>
      </c>
      <c r="N45" s="344">
        <f>N87*M45</f>
        <v>46742.82639156087</v>
      </c>
    </row>
    <row r="46" spans="1:14" ht="15.75" thickBot="1">
      <c r="B46" s="841"/>
      <c r="C46" s="842"/>
      <c r="D46" s="842"/>
      <c r="E46" s="842"/>
      <c r="F46" s="842"/>
      <c r="G46" s="842"/>
      <c r="H46" s="843"/>
      <c r="I46" s="850"/>
      <c r="J46" s="851"/>
      <c r="K46" s="41"/>
      <c r="L46" s="852"/>
      <c r="M46" s="853"/>
      <c r="N46" s="105"/>
    </row>
    <row r="47" spans="1:14" ht="15.75" thickBot="1">
      <c r="B47" s="828" t="s">
        <v>953</v>
      </c>
      <c r="C47" s="829"/>
      <c r="D47" s="829"/>
      <c r="E47" s="829"/>
      <c r="F47" s="829"/>
      <c r="G47" s="829"/>
      <c r="H47" s="829"/>
      <c r="I47" s="829"/>
      <c r="J47" s="829"/>
      <c r="K47" s="829"/>
      <c r="L47" s="829"/>
      <c r="M47" s="830"/>
      <c r="N47" s="394">
        <f>SUM(N36:N46)</f>
        <v>1197018.6609548577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9" t="s">
        <v>944</v>
      </c>
      <c r="C51" s="820"/>
      <c r="D51" s="820"/>
      <c r="E51" s="820"/>
      <c r="F51" s="820"/>
      <c r="G51" s="820"/>
      <c r="H51" s="820"/>
      <c r="I51" s="821"/>
      <c r="J51" s="315" t="s">
        <v>945</v>
      </c>
      <c r="K51" s="85" t="s">
        <v>946</v>
      </c>
      <c r="L51" s="822" t="s">
        <v>955</v>
      </c>
      <c r="M51" s="821"/>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4120.0084192033682</v>
      </c>
      <c r="N52" s="272">
        <f>K52*M52</f>
        <v>733890.1099476025</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501611.06940214429</v>
      </c>
      <c r="N53" s="272">
        <f t="shared" ref="N53:N59" si="0">K53*M53</f>
        <v>595674.1919241905</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6140.7060058626594</v>
      </c>
      <c r="N54" s="272">
        <f t="shared" si="0"/>
        <v>1842.2118017587977</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1660.4608165777624</v>
      </c>
      <c r="N55" s="272">
        <f t="shared" si="0"/>
        <v>4981.3824497332871</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12752.381660886093</v>
      </c>
      <c r="N56" s="272">
        <f t="shared" si="0"/>
        <v>3188.0954152215231</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957.20056050234598</v>
      </c>
      <c r="N57" s="272">
        <f t="shared" si="0"/>
        <v>957.20056050234598</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883.91101072713866</v>
      </c>
      <c r="N58" s="272">
        <f t="shared" si="0"/>
        <v>883.91101072713866</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7235.5241107976281</v>
      </c>
      <c r="N59" s="272">
        <f t="shared" si="0"/>
        <v>3313.8700427453136</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8" t="s">
        <v>953</v>
      </c>
      <c r="C63" s="829"/>
      <c r="D63" s="829"/>
      <c r="E63" s="829"/>
      <c r="F63" s="829"/>
      <c r="G63" s="829"/>
      <c r="H63" s="829"/>
      <c r="I63" s="829"/>
      <c r="J63" s="829"/>
      <c r="K63" s="829"/>
      <c r="L63" s="829"/>
      <c r="M63" s="830"/>
      <c r="N63" s="394">
        <f>SUM(N52:N62)</f>
        <v>1344730.973152481</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1" t="s">
        <v>961</v>
      </c>
      <c r="M67" s="804"/>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32">
        <f>VLOOKUP(A68,TRANSPORTE!A5:D117,4,FALSE)</f>
        <v>1242.4074635243128</v>
      </c>
      <c r="M68" s="833"/>
      <c r="N68" s="287">
        <f>K68*L68</f>
        <v>1615.1297025816066</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32">
        <f>VLOOKUP(A69,TRANSPORTE!A6:D117,4,FALSE)</f>
        <v>99.483981050863832</v>
      </c>
      <c r="M69" s="833"/>
      <c r="N69" s="287">
        <f>K69*L69</f>
        <v>4.9741990525431916</v>
      </c>
    </row>
    <row r="70" spans="1:15">
      <c r="B70" s="46"/>
      <c r="C70" s="47"/>
      <c r="D70" s="47"/>
      <c r="E70" s="47"/>
      <c r="F70" s="47"/>
      <c r="G70" s="47"/>
      <c r="H70" s="311"/>
      <c r="I70" s="279"/>
      <c r="J70" s="286"/>
      <c r="K70" s="279"/>
      <c r="L70" s="832"/>
      <c r="M70" s="833"/>
      <c r="N70" s="287"/>
    </row>
    <row r="71" spans="1:15">
      <c r="B71" s="46"/>
      <c r="C71" s="47"/>
      <c r="D71" s="47"/>
      <c r="E71" s="47"/>
      <c r="F71" s="47"/>
      <c r="G71" s="47"/>
      <c r="H71" s="311"/>
      <c r="I71" s="279"/>
      <c r="J71" s="286"/>
      <c r="K71" s="279"/>
      <c r="L71" s="832"/>
      <c r="M71" s="833"/>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7"/>
      <c r="M73" s="818"/>
      <c r="N73" s="127"/>
    </row>
    <row r="74" spans="1:15" ht="15.75" thickBot="1">
      <c r="B74" s="834" t="s">
        <v>953</v>
      </c>
      <c r="C74" s="835"/>
      <c r="D74" s="835"/>
      <c r="E74" s="835"/>
      <c r="F74" s="835"/>
      <c r="G74" s="835"/>
      <c r="H74" s="835"/>
      <c r="I74" s="835"/>
      <c r="J74" s="835"/>
      <c r="K74" s="835"/>
      <c r="L74" s="835"/>
      <c r="M74" s="836"/>
      <c r="N74" s="104">
        <f>N68+N69+N70+N71+N72</f>
        <v>1620.1039016341497</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4" t="s">
        <v>963</v>
      </c>
      <c r="C78" s="855"/>
      <c r="D78" s="855"/>
      <c r="E78" s="855"/>
      <c r="F78" s="855"/>
      <c r="G78" s="855"/>
      <c r="H78" s="855"/>
      <c r="I78" s="73" t="s">
        <v>964</v>
      </c>
      <c r="J78" s="75" t="s">
        <v>1410</v>
      </c>
      <c r="K78" s="74" t="s">
        <v>966</v>
      </c>
      <c r="L78" s="856" t="s">
        <v>950</v>
      </c>
      <c r="M78" s="980"/>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5"/>
      <c r="C86" s="816"/>
      <c r="D86" s="816"/>
      <c r="E86" s="816"/>
      <c r="F86" s="816"/>
      <c r="G86" s="816"/>
      <c r="H86" s="816"/>
      <c r="I86" s="126"/>
      <c r="J86" s="126"/>
      <c r="K86" s="126"/>
      <c r="L86" s="916"/>
      <c r="M86" s="916"/>
      <c r="N86" s="45"/>
    </row>
    <row r="87" spans="1:14" ht="15.75" thickBot="1">
      <c r="B87" s="834" t="s">
        <v>953</v>
      </c>
      <c r="C87" s="835"/>
      <c r="D87" s="835"/>
      <c r="E87" s="835"/>
      <c r="F87" s="835"/>
      <c r="G87" s="835"/>
      <c r="H87" s="835"/>
      <c r="I87" s="835"/>
      <c r="J87" s="835"/>
      <c r="K87" s="835"/>
      <c r="L87" s="835"/>
      <c r="M87" s="836"/>
      <c r="N87" s="301">
        <f>SUM(N80:N86)</f>
        <v>467428.26391560864</v>
      </c>
    </row>
    <row r="88" spans="1:14" ht="15.75" thickBot="1">
      <c r="B88" s="33"/>
      <c r="C88" s="34"/>
      <c r="D88" s="34"/>
      <c r="E88" s="34"/>
      <c r="F88" s="34"/>
      <c r="G88" s="34"/>
      <c r="H88" s="34"/>
      <c r="I88" s="34"/>
      <c r="J88" s="34"/>
      <c r="K88" s="34"/>
      <c r="L88" s="34"/>
      <c r="M88" s="34"/>
      <c r="N88" s="35"/>
    </row>
    <row r="89" spans="1:14" ht="15.75" thickBot="1">
      <c r="B89" s="828" t="s">
        <v>967</v>
      </c>
      <c r="C89" s="829"/>
      <c r="D89" s="829"/>
      <c r="E89" s="829"/>
      <c r="F89" s="829"/>
      <c r="G89" s="829"/>
      <c r="H89" s="829"/>
      <c r="I89" s="829"/>
      <c r="J89" s="829"/>
      <c r="K89" s="829"/>
      <c r="L89" s="829"/>
      <c r="M89" s="830"/>
      <c r="N89" s="99">
        <f>N47+N63+N74+N87</f>
        <v>3010798.0019245814</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9" t="s">
        <v>969</v>
      </c>
      <c r="C93" s="820"/>
      <c r="D93" s="820"/>
      <c r="E93" s="820"/>
      <c r="F93" s="820"/>
      <c r="G93" s="820"/>
      <c r="H93" s="820"/>
      <c r="I93" s="314"/>
      <c r="J93" s="334"/>
      <c r="K93" s="302" t="s">
        <v>970</v>
      </c>
      <c r="L93" s="858" t="s">
        <v>971</v>
      </c>
      <c r="M93" s="859"/>
      <c r="N93" s="303"/>
    </row>
    <row r="94" spans="1:14">
      <c r="B94" s="860" t="s">
        <v>972</v>
      </c>
      <c r="C94" s="861"/>
      <c r="D94" s="861"/>
      <c r="E94" s="861"/>
      <c r="F94" s="861"/>
      <c r="G94" s="861"/>
      <c r="H94" s="861"/>
      <c r="I94" s="87"/>
      <c r="J94" s="88"/>
      <c r="K94" s="304">
        <v>0.2</v>
      </c>
      <c r="L94" s="862">
        <f>N89*K94</f>
        <v>602159.6003849163</v>
      </c>
      <c r="M94" s="863"/>
      <c r="N94" s="51"/>
    </row>
    <row r="95" spans="1:14">
      <c r="B95" s="89" t="s">
        <v>973</v>
      </c>
      <c r="C95" s="90"/>
      <c r="D95" s="90"/>
      <c r="E95" s="90"/>
      <c r="F95" s="90"/>
      <c r="G95" s="90"/>
      <c r="H95" s="90"/>
      <c r="I95" s="87"/>
      <c r="J95" s="88"/>
      <c r="K95" s="304">
        <v>0.05</v>
      </c>
      <c r="L95" s="862">
        <f>N89*K95</f>
        <v>150539.90009622907</v>
      </c>
      <c r="M95" s="863"/>
      <c r="N95" s="51"/>
    </row>
    <row r="96" spans="1:14" ht="15.75" thickBot="1">
      <c r="B96" s="91" t="s">
        <v>974</v>
      </c>
      <c r="C96" s="92"/>
      <c r="D96" s="92"/>
      <c r="E96" s="92"/>
      <c r="F96" s="92"/>
      <c r="G96" s="92"/>
      <c r="H96" s="92"/>
      <c r="I96" s="93"/>
      <c r="J96" s="94"/>
      <c r="K96" s="305">
        <v>0.05</v>
      </c>
      <c r="L96" s="864">
        <f>N89*K96</f>
        <v>150539.90009622907</v>
      </c>
      <c r="M96" s="865"/>
      <c r="N96" s="51"/>
    </row>
    <row r="97" spans="1:14" ht="15.75" thickBot="1">
      <c r="B97" s="828" t="s">
        <v>953</v>
      </c>
      <c r="C97" s="829"/>
      <c r="D97" s="829"/>
      <c r="E97" s="829"/>
      <c r="F97" s="829"/>
      <c r="G97" s="829"/>
      <c r="H97" s="829"/>
      <c r="I97" s="829"/>
      <c r="J97" s="829"/>
      <c r="K97" s="829"/>
      <c r="L97" s="829"/>
      <c r="M97" s="830"/>
      <c r="N97" s="52">
        <f>L94+L95+L96</f>
        <v>903239.40057737438</v>
      </c>
    </row>
    <row r="98" spans="1:14" ht="15.75" thickBot="1">
      <c r="B98" s="33"/>
      <c r="C98" s="34"/>
      <c r="D98" s="34"/>
      <c r="E98" s="34"/>
      <c r="F98" s="34"/>
      <c r="G98" s="34"/>
      <c r="H98" s="34"/>
      <c r="I98" s="34"/>
      <c r="J98" s="34"/>
      <c r="K98" s="34"/>
      <c r="L98" s="34"/>
      <c r="M98" s="34"/>
      <c r="N98" s="35"/>
    </row>
    <row r="99" spans="1:14" ht="15.75" thickBot="1">
      <c r="A99" t="s">
        <v>2016</v>
      </c>
      <c r="B99" s="828" t="s">
        <v>975</v>
      </c>
      <c r="C99" s="829"/>
      <c r="D99" s="829"/>
      <c r="E99" s="829"/>
      <c r="F99" s="829"/>
      <c r="G99" s="829"/>
      <c r="H99" s="829"/>
      <c r="I99" s="829"/>
      <c r="J99" s="829"/>
      <c r="K99" s="829"/>
      <c r="L99" s="829"/>
      <c r="M99" s="830"/>
      <c r="N99" s="188">
        <f>N89+N97</f>
        <v>3914037.4025019556</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70" t="s">
        <v>2218</v>
      </c>
      <c r="C116" s="971"/>
      <c r="D116" s="971"/>
      <c r="E116" s="971"/>
      <c r="F116" s="971"/>
      <c r="G116" s="971"/>
      <c r="H116" s="971"/>
      <c r="I116" s="971"/>
      <c r="J116" s="971"/>
      <c r="K116" s="971"/>
      <c r="L116" s="971"/>
      <c r="M116" s="971"/>
      <c r="N116" s="972"/>
    </row>
    <row r="117" spans="2:14" ht="15" customHeight="1">
      <c r="B117" s="970"/>
      <c r="C117" s="971"/>
      <c r="D117" s="971"/>
      <c r="E117" s="971"/>
      <c r="F117" s="971"/>
      <c r="G117" s="971"/>
      <c r="H117" s="971"/>
      <c r="I117" s="971"/>
      <c r="J117" s="971"/>
      <c r="K117" s="971"/>
      <c r="L117" s="971"/>
      <c r="M117" s="971"/>
      <c r="N117" s="972"/>
    </row>
    <row r="118" spans="2:14" ht="30" customHeight="1">
      <c r="B118" s="973" t="s">
        <v>2219</v>
      </c>
      <c r="C118" s="974"/>
      <c r="D118" s="974"/>
      <c r="E118" s="974"/>
      <c r="F118" s="974"/>
      <c r="G118" s="974"/>
      <c r="H118" s="974"/>
      <c r="I118" s="974"/>
      <c r="J118" s="974"/>
      <c r="K118" s="974"/>
      <c r="L118" s="974"/>
      <c r="M118" s="974"/>
      <c r="N118" s="975"/>
    </row>
    <row r="119" spans="2:14">
      <c r="B119" s="973"/>
      <c r="C119" s="974"/>
      <c r="D119" s="974"/>
      <c r="E119" s="974"/>
      <c r="F119" s="974"/>
      <c r="G119" s="974"/>
      <c r="H119" s="974"/>
      <c r="I119" s="974"/>
      <c r="J119" s="974"/>
      <c r="K119" s="974"/>
      <c r="L119" s="974"/>
      <c r="M119" s="974"/>
      <c r="N119" s="975"/>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6"/>
      <c r="K129" s="976"/>
      <c r="L129" s="976"/>
      <c r="M129" s="976"/>
      <c r="N129" s="977"/>
    </row>
    <row r="130" spans="2:14" ht="15.75" thickBot="1">
      <c r="B130" s="419" t="s">
        <v>2221</v>
      </c>
      <c r="C130" s="420"/>
      <c r="D130" s="420"/>
      <c r="E130" s="259"/>
      <c r="F130" s="259"/>
      <c r="G130" s="259"/>
      <c r="H130" s="259"/>
      <c r="I130" s="259"/>
      <c r="J130" s="978"/>
      <c r="K130" s="978"/>
      <c r="L130" s="978"/>
      <c r="M130" s="978"/>
      <c r="N130" s="979"/>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40.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2" hidden="1" customHeight="1" thickBot="1">
      <c r="B30" s="71" t="s">
        <v>943</v>
      </c>
      <c r="C30" s="837" t="s">
        <v>944</v>
      </c>
      <c r="D30" s="838"/>
      <c r="E30" s="838"/>
      <c r="F30" s="838"/>
      <c r="G30" s="838"/>
      <c r="H30" s="838"/>
      <c r="I30" s="838"/>
      <c r="J30" s="72"/>
      <c r="K30" s="307"/>
      <c r="L30" s="839" t="s">
        <v>945</v>
      </c>
      <c r="M30" s="840"/>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180</v>
      </c>
      <c r="B36" s="841" t="str">
        <f>VLOOKUP(A36,EQUIPOS!A6:D154,3,FALSE)</f>
        <v>Compresor 120 HP, con martillo.</v>
      </c>
      <c r="C36" s="842"/>
      <c r="D36" s="842"/>
      <c r="E36" s="842"/>
      <c r="F36" s="842"/>
      <c r="G36" s="842"/>
      <c r="H36" s="843"/>
      <c r="I36" s="267"/>
      <c r="J36" s="268"/>
      <c r="K36" s="269">
        <f>VLOOKUP(A36,EQUIPOS!A6:D163,4,FALSE)</f>
        <v>92701.702309802655</v>
      </c>
      <c r="L36" s="270"/>
      <c r="M36" s="271">
        <v>0.16</v>
      </c>
      <c r="N36" s="272">
        <f>K36/M36</f>
        <v>579385.63943626662</v>
      </c>
    </row>
    <row r="37" spans="1:14">
      <c r="A37" s="113" t="s">
        <v>261</v>
      </c>
      <c r="B37" s="841" t="str">
        <f>VLOOKUP(A37,EQUIPOS!A7:D154,3,FALSE)</f>
        <v xml:space="preserve">Motobomba 3 PULGADAS (incluye operario)
</v>
      </c>
      <c r="C37" s="842"/>
      <c r="D37" s="842"/>
      <c r="E37" s="842"/>
      <c r="F37" s="842"/>
      <c r="G37" s="842"/>
      <c r="H37" s="843"/>
      <c r="I37" s="421"/>
      <c r="J37" s="422"/>
      <c r="K37" s="269">
        <f>VLOOKUP(A37,EQUIPOS!A7:D164,4,FALSE)</f>
        <v>13395.393172543327</v>
      </c>
      <c r="L37" s="335"/>
      <c r="M37" s="336">
        <v>0.16</v>
      </c>
      <c r="N37" s="272">
        <f>K37/M37</f>
        <v>83721.207328395787</v>
      </c>
    </row>
    <row r="38" spans="1:14">
      <c r="A38" s="113"/>
      <c r="B38" s="841"/>
      <c r="C38" s="842"/>
      <c r="D38" s="842"/>
      <c r="E38" s="842"/>
      <c r="F38" s="842"/>
      <c r="G38" s="842"/>
      <c r="H38" s="843"/>
      <c r="I38" s="421"/>
      <c r="J38" s="422"/>
      <c r="K38" s="438"/>
      <c r="L38" s="335"/>
      <c r="M38" s="336"/>
      <c r="N38" s="272"/>
    </row>
    <row r="39" spans="1:14">
      <c r="A39" s="113"/>
      <c r="B39" s="841"/>
      <c r="C39" s="842"/>
      <c r="D39" s="842"/>
      <c r="E39" s="842"/>
      <c r="F39" s="842"/>
      <c r="G39" s="842"/>
      <c r="H39" s="843"/>
      <c r="I39" s="421"/>
      <c r="J39" s="422"/>
      <c r="K39" s="438"/>
      <c r="L39" s="335"/>
      <c r="M39" s="336"/>
      <c r="N39" s="272"/>
    </row>
    <row r="40" spans="1:14">
      <c r="A40" s="113"/>
      <c r="B40" s="841"/>
      <c r="C40" s="842"/>
      <c r="D40" s="842"/>
      <c r="E40" s="842"/>
      <c r="F40" s="842"/>
      <c r="G40" s="842"/>
      <c r="H40" s="843"/>
      <c r="I40" s="328"/>
      <c r="J40" s="330"/>
      <c r="K40" s="438"/>
      <c r="L40" s="423"/>
      <c r="M40" s="424"/>
      <c r="N40" s="272"/>
    </row>
    <row r="41" spans="1:14">
      <c r="B41" s="841"/>
      <c r="C41" s="842"/>
      <c r="D41" s="842"/>
      <c r="E41" s="842"/>
      <c r="F41" s="842"/>
      <c r="G41" s="842"/>
      <c r="H41" s="843"/>
      <c r="I41" s="36"/>
      <c r="J41" s="37"/>
      <c r="K41" s="438"/>
      <c r="L41" s="276"/>
      <c r="M41" s="277"/>
      <c r="N41" s="272"/>
    </row>
    <row r="42" spans="1:14">
      <c r="B42" s="320"/>
      <c r="C42" s="321"/>
      <c r="D42" s="321"/>
      <c r="E42" s="321"/>
      <c r="F42" s="323"/>
      <c r="G42" s="323"/>
      <c r="H42" s="125"/>
      <c r="I42" s="36"/>
      <c r="J42" s="37"/>
      <c r="K42" s="438"/>
      <c r="L42" s="276"/>
      <c r="M42" s="277"/>
      <c r="N42" s="273"/>
    </row>
    <row r="43" spans="1:14">
      <c r="B43" s="848" t="s">
        <v>952</v>
      </c>
      <c r="C43" s="849"/>
      <c r="D43" s="849"/>
      <c r="E43" s="38"/>
      <c r="F43" s="39"/>
      <c r="G43" s="39"/>
      <c r="H43" s="40"/>
      <c r="I43" s="36"/>
      <c r="J43" s="37"/>
      <c r="K43" s="279"/>
      <c r="L43" s="276"/>
      <c r="M43" s="401">
        <v>0.05</v>
      </c>
      <c r="N43" s="344">
        <f>N77*M43</f>
        <v>12625.400141187813</v>
      </c>
    </row>
    <row r="44" spans="1:14" ht="15.75" thickBot="1">
      <c r="B44" s="841"/>
      <c r="C44" s="842"/>
      <c r="D44" s="842"/>
      <c r="E44" s="842"/>
      <c r="F44" s="842"/>
      <c r="G44" s="842"/>
      <c r="H44" s="843"/>
      <c r="I44" s="850"/>
      <c r="J44" s="851"/>
      <c r="K44" s="41"/>
      <c r="L44" s="852"/>
      <c r="M44" s="853"/>
      <c r="N44" s="105"/>
    </row>
    <row r="45" spans="1:14" ht="15.75" thickBot="1">
      <c r="B45" s="828" t="s">
        <v>953</v>
      </c>
      <c r="C45" s="829"/>
      <c r="D45" s="829"/>
      <c r="E45" s="829"/>
      <c r="F45" s="829"/>
      <c r="G45" s="829"/>
      <c r="H45" s="829"/>
      <c r="I45" s="829"/>
      <c r="J45" s="829"/>
      <c r="K45" s="829"/>
      <c r="L45" s="829"/>
      <c r="M45" s="830"/>
      <c r="N45" s="394">
        <f>SUM(N36:N44)</f>
        <v>675732.24690585025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9" t="s">
        <v>944</v>
      </c>
      <c r="C49" s="820"/>
      <c r="D49" s="820"/>
      <c r="E49" s="820"/>
      <c r="F49" s="820"/>
      <c r="G49" s="820"/>
      <c r="H49" s="820"/>
      <c r="I49" s="821"/>
      <c r="J49" s="315" t="s">
        <v>945</v>
      </c>
      <c r="K49" s="85" t="s">
        <v>946</v>
      </c>
      <c r="L49" s="822" t="s">
        <v>955</v>
      </c>
      <c r="M49" s="821"/>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12752.381660886093</v>
      </c>
      <c r="N50" s="272">
        <f>K50*M50</f>
        <v>2550.4763321772189</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957.20056050234598</v>
      </c>
      <c r="N51" s="272">
        <f>K51*M51</f>
        <v>957.20056050234598</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883.91101072713866</v>
      </c>
      <c r="N52" s="272">
        <f>K52*M52</f>
        <v>441.95550536356933</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3658.621423039835</v>
      </c>
      <c r="N53" s="272">
        <f>K53*M53</f>
        <v>548793.21345597529</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522491.67028313602</v>
      </c>
      <c r="N54" s="272">
        <f>K54*M54</f>
        <v>522491.67028313602</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8" t="s">
        <v>953</v>
      </c>
      <c r="C58" s="829"/>
      <c r="D58" s="829"/>
      <c r="E58" s="829"/>
      <c r="F58" s="829"/>
      <c r="G58" s="829"/>
      <c r="H58" s="829"/>
      <c r="I58" s="829"/>
      <c r="J58" s="829"/>
      <c r="K58" s="829"/>
      <c r="L58" s="829"/>
      <c r="M58" s="830"/>
      <c r="N58" s="394">
        <f>SUM(N50:N57)</f>
        <v>1075234.5161371545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32">
        <f>VLOOKUP(A63,TRANSPORTE!A5:D117,4,FALSE)</f>
        <v>1242.4074635243128</v>
      </c>
      <c r="M63" s="833"/>
      <c r="N63" s="287">
        <f>K63*L63</f>
        <v>1242.4074635243128</v>
      </c>
    </row>
    <row r="64" spans="1:14">
      <c r="B64" s="46"/>
      <c r="C64" s="47"/>
      <c r="D64" s="47"/>
      <c r="E64" s="47"/>
      <c r="F64" s="47"/>
      <c r="G64" s="47"/>
      <c r="H64" s="311"/>
      <c r="I64" s="279"/>
      <c r="J64" s="286"/>
      <c r="K64" s="279"/>
      <c r="L64" s="832"/>
      <c r="M64" s="833"/>
      <c r="N64" s="287"/>
    </row>
    <row r="65" spans="1:15">
      <c r="B65" s="46"/>
      <c r="C65" s="47"/>
      <c r="D65" s="47"/>
      <c r="E65" s="47"/>
      <c r="F65" s="47"/>
      <c r="G65" s="47"/>
      <c r="H65" s="311"/>
      <c r="I65" s="279"/>
      <c r="J65" s="286"/>
      <c r="K65" s="279"/>
      <c r="L65" s="832"/>
      <c r="M65" s="833"/>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7"/>
      <c r="M67" s="818"/>
      <c r="N67" s="127"/>
    </row>
    <row r="68" spans="1:15" ht="15.75" thickBot="1">
      <c r="B68" s="834" t="s">
        <v>953</v>
      </c>
      <c r="C68" s="835"/>
      <c r="D68" s="835"/>
      <c r="E68" s="835"/>
      <c r="F68" s="835"/>
      <c r="G68" s="835"/>
      <c r="H68" s="835"/>
      <c r="I68" s="835"/>
      <c r="J68" s="835"/>
      <c r="K68" s="835"/>
      <c r="L68" s="835"/>
      <c r="M68" s="836"/>
      <c r="N68" s="104">
        <f>SUM(N63:N67)</f>
        <v>1242.4074635243128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4" t="s">
        <v>963</v>
      </c>
      <c r="C72" s="855"/>
      <c r="D72" s="855"/>
      <c r="E72" s="855"/>
      <c r="F72" s="855"/>
      <c r="G72" s="855"/>
      <c r="H72" s="855"/>
      <c r="I72" s="73" t="s">
        <v>964</v>
      </c>
      <c r="J72" s="75" t="s">
        <v>1410</v>
      </c>
      <c r="K72" s="74" t="s">
        <v>966</v>
      </c>
      <c r="L72" s="856" t="s">
        <v>950</v>
      </c>
      <c r="M72" s="857"/>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SUM(N73:N76)</f>
        <v>252508.00282375625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N45+N58+N68+N77</f>
        <v>2004717.1733302854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400943.43466605712</v>
      </c>
      <c r="M84" s="863"/>
      <c r="N84" s="51"/>
    </row>
    <row r="85" spans="1:14">
      <c r="B85" s="89" t="s">
        <v>973</v>
      </c>
      <c r="C85" s="90"/>
      <c r="D85" s="90"/>
      <c r="E85" s="90"/>
      <c r="F85" s="90"/>
      <c r="G85" s="90"/>
      <c r="H85" s="90"/>
      <c r="I85" s="87"/>
      <c r="J85" s="88"/>
      <c r="K85" s="304">
        <v>0.05</v>
      </c>
      <c r="L85" s="862">
        <f>N79*K85</f>
        <v>100235.85866651428</v>
      </c>
      <c r="M85" s="863"/>
      <c r="N85" s="51"/>
    </row>
    <row r="86" spans="1:14" ht="15.75" thickBot="1">
      <c r="B86" s="91" t="s">
        <v>974</v>
      </c>
      <c r="C86" s="92"/>
      <c r="D86" s="92"/>
      <c r="E86" s="92"/>
      <c r="F86" s="92"/>
      <c r="G86" s="92"/>
      <c r="H86" s="92"/>
      <c r="I86" s="93"/>
      <c r="J86" s="94"/>
      <c r="K86" s="305">
        <v>0.05</v>
      </c>
      <c r="L86" s="864">
        <f>N79*K86</f>
        <v>100235.85866651428</v>
      </c>
      <c r="M86" s="865"/>
      <c r="N86" s="51"/>
    </row>
    <row r="87" spans="1:14" ht="15.75" thickBot="1">
      <c r="B87" s="828" t="s">
        <v>953</v>
      </c>
      <c r="C87" s="829"/>
      <c r="D87" s="829"/>
      <c r="E87" s="829"/>
      <c r="F87" s="829"/>
      <c r="G87" s="829"/>
      <c r="H87" s="829"/>
      <c r="I87" s="829"/>
      <c r="J87" s="829"/>
      <c r="K87" s="829"/>
      <c r="L87" s="829"/>
      <c r="M87" s="830"/>
      <c r="N87" s="52">
        <f>L84+L85+L86</f>
        <v>601415.15199908568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2606132.3253293708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2"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38.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452"/>
      <c r="L30" s="839" t="s">
        <v>945</v>
      </c>
      <c r="M30" s="840"/>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121</v>
      </c>
      <c r="B36" s="841" t="str">
        <f>VLOOKUP(A36,EQUIPOS!A6:D154,3,FALSE)</f>
        <v>Bomba eléctrica para accionar la celda</v>
      </c>
      <c r="C36" s="842"/>
      <c r="D36" s="842"/>
      <c r="E36" s="842"/>
      <c r="F36" s="842"/>
      <c r="G36" s="842"/>
      <c r="H36" s="843"/>
      <c r="I36" s="267"/>
      <c r="J36" s="268"/>
      <c r="K36" s="269">
        <f>VLOOKUP(A36,EQUIPOS!A6:D163,4,FALSE)</f>
        <v>80063.124487573965</v>
      </c>
      <c r="L36" s="270"/>
      <c r="M36" s="271">
        <v>0.01</v>
      </c>
      <c r="N36" s="272">
        <f t="shared" ref="N36:N41" si="0">K36/M36</f>
        <v>8006312.4487573961</v>
      </c>
    </row>
    <row r="37" spans="1:14">
      <c r="A37" s="113" t="s">
        <v>192</v>
      </c>
      <c r="B37" s="841" t="str">
        <f>VLOOKUP(A37,EQUIPOS!A7:D154,3,FALSE)</f>
        <v>Equipo de acarreo interno</v>
      </c>
      <c r="C37" s="842"/>
      <c r="D37" s="842"/>
      <c r="E37" s="842"/>
      <c r="F37" s="842"/>
      <c r="G37" s="842"/>
      <c r="H37" s="843"/>
      <c r="I37" s="421"/>
      <c r="J37" s="422"/>
      <c r="K37" s="269">
        <f>VLOOKUP(A37,EQUIPOS!A7:D164,4,FALSE)</f>
        <v>26899.998105453978</v>
      </c>
      <c r="L37" s="335"/>
      <c r="M37" s="336">
        <v>0.05</v>
      </c>
      <c r="N37" s="272">
        <f t="shared" si="0"/>
        <v>537999.96210907958</v>
      </c>
    </row>
    <row r="38" spans="1:14">
      <c r="A38" s="113" t="s">
        <v>217</v>
      </c>
      <c r="B38" s="841" t="str">
        <f>VLOOKUP(A38,EQUIPOS!A8:D154,3,FALSE)</f>
        <v>Equipo de soldadura y de acetileno (incluye soldadura)</v>
      </c>
      <c r="C38" s="842"/>
      <c r="D38" s="842"/>
      <c r="E38" s="842"/>
      <c r="F38" s="842"/>
      <c r="G38" s="842"/>
      <c r="H38" s="843"/>
      <c r="I38" s="421"/>
      <c r="J38" s="422"/>
      <c r="K38" s="269">
        <f>VLOOKUP(A38,EQUIPOS!A8:D165,4,FALSE)</f>
        <v>31404.259117671016</v>
      </c>
      <c r="L38" s="335"/>
      <c r="M38" s="336">
        <v>0.01</v>
      </c>
      <c r="N38" s="272">
        <f t="shared" si="0"/>
        <v>3140425.9117671014</v>
      </c>
    </row>
    <row r="39" spans="1:14">
      <c r="A39" s="113" t="s">
        <v>242</v>
      </c>
      <c r="B39" s="841" t="str">
        <f>VLOOKUP(A39,EQUIPOS!A9:D154,3,FALSE)</f>
        <v>Grúa con torre capacidad 1 ton en la punta.</v>
      </c>
      <c r="C39" s="842"/>
      <c r="D39" s="842"/>
      <c r="E39" s="842"/>
      <c r="F39" s="842"/>
      <c r="G39" s="842"/>
      <c r="H39" s="843"/>
      <c r="I39" s="421"/>
      <c r="J39" s="422"/>
      <c r="K39" s="269">
        <f>VLOOKUP(A39,EQUIPOS!A9:D166,4,FALSE)</f>
        <v>155630.59200957452</v>
      </c>
      <c r="L39" s="335"/>
      <c r="M39" s="336">
        <v>0.04</v>
      </c>
      <c r="N39" s="272">
        <f t="shared" si="0"/>
        <v>3890764.8002393632</v>
      </c>
    </row>
    <row r="40" spans="1:14">
      <c r="A40" s="113" t="s">
        <v>255</v>
      </c>
      <c r="B40" s="841" t="str">
        <f>VLOOKUP(A40,EQUIPOS!A10:D154,3,FALSE)</f>
        <v>Manómetro cable de acero para bajar la celda</v>
      </c>
      <c r="C40" s="842"/>
      <c r="D40" s="842"/>
      <c r="E40" s="842"/>
      <c r="F40" s="842"/>
      <c r="G40" s="842"/>
      <c r="H40" s="843"/>
      <c r="I40" s="328"/>
      <c r="J40" s="330"/>
      <c r="K40" s="269">
        <f>VLOOKUP(A40,EQUIPOS!A10:D167,4,FALSE)</f>
        <v>1540970.2718107791</v>
      </c>
      <c r="L40" s="423"/>
      <c r="M40" s="424">
        <v>1</v>
      </c>
      <c r="N40" s="272">
        <f t="shared" si="0"/>
        <v>1540970.2718107791</v>
      </c>
    </row>
    <row r="41" spans="1:14">
      <c r="A41" t="s">
        <v>320</v>
      </c>
      <c r="B41" s="841" t="str">
        <f>VLOOKUP(A41,EQUIPOS!A11:D155,3,FALSE)</f>
        <v>Retroexcavadora sobre llantas, motor 62HP, Profundidad de excavación de 5.41 metros.</v>
      </c>
      <c r="C41" s="842"/>
      <c r="D41" s="842"/>
      <c r="E41" s="842"/>
      <c r="F41" s="842"/>
      <c r="G41" s="842"/>
      <c r="H41" s="843"/>
      <c r="I41" s="36"/>
      <c r="J41" s="37"/>
      <c r="K41" s="269">
        <f>VLOOKUP(A41,EQUIPOS!A11:D168,4,FALSE)</f>
        <v>145447.74540115942</v>
      </c>
      <c r="L41" s="276"/>
      <c r="M41" s="277">
        <v>0.2</v>
      </c>
      <c r="N41" s="272">
        <f t="shared" si="0"/>
        <v>727238.72700579709</v>
      </c>
    </row>
    <row r="42" spans="1:14">
      <c r="B42" s="320"/>
      <c r="C42" s="321"/>
      <c r="D42" s="321"/>
      <c r="E42" s="321"/>
      <c r="F42" s="323"/>
      <c r="G42" s="323"/>
      <c r="H42" s="125"/>
      <c r="I42" s="36"/>
      <c r="J42" s="37"/>
      <c r="K42" s="438"/>
      <c r="L42" s="276"/>
      <c r="M42" s="277"/>
      <c r="N42" s="273"/>
    </row>
    <row r="43" spans="1:14">
      <c r="B43" s="848" t="s">
        <v>952</v>
      </c>
      <c r="C43" s="849"/>
      <c r="D43" s="849"/>
      <c r="E43" s="38"/>
      <c r="F43" s="39"/>
      <c r="G43" s="39"/>
      <c r="H43" s="40"/>
      <c r="I43" s="36"/>
      <c r="J43" s="37"/>
      <c r="K43" s="279"/>
      <c r="L43" s="276"/>
      <c r="M43" s="401">
        <v>0.01</v>
      </c>
      <c r="N43" s="344">
        <f>N81*M43</f>
        <v>6913.9567913614801</v>
      </c>
    </row>
    <row r="44" spans="1:14" ht="15.75" thickBot="1">
      <c r="B44" s="841"/>
      <c r="C44" s="842"/>
      <c r="D44" s="842"/>
      <c r="E44" s="842"/>
      <c r="F44" s="842"/>
      <c r="G44" s="842"/>
      <c r="H44" s="843"/>
      <c r="I44" s="850"/>
      <c r="J44" s="851"/>
      <c r="K44" s="41"/>
      <c r="L44" s="852"/>
      <c r="M44" s="853"/>
      <c r="N44" s="105"/>
    </row>
    <row r="45" spans="1:14" ht="15.75" thickBot="1">
      <c r="B45" s="828" t="s">
        <v>953</v>
      </c>
      <c r="C45" s="829"/>
      <c r="D45" s="829"/>
      <c r="E45" s="829"/>
      <c r="F45" s="829"/>
      <c r="G45" s="829"/>
      <c r="H45" s="829"/>
      <c r="I45" s="829"/>
      <c r="J45" s="829"/>
      <c r="K45" s="829"/>
      <c r="L45" s="829"/>
      <c r="M45" s="830"/>
      <c r="N45" s="394">
        <f>SUM(N36:N44)</f>
        <v>17850626.078480877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9" t="s">
        <v>944</v>
      </c>
      <c r="C49" s="820"/>
      <c r="D49" s="820"/>
      <c r="E49" s="820"/>
      <c r="F49" s="820"/>
      <c r="G49" s="820"/>
      <c r="H49" s="820"/>
      <c r="I49" s="821"/>
      <c r="J49" s="315" t="s">
        <v>945</v>
      </c>
      <c r="K49" s="85" t="s">
        <v>946</v>
      </c>
      <c r="L49" s="822" t="s">
        <v>955</v>
      </c>
      <c r="M49" s="821"/>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21502401.843242116</v>
      </c>
      <c r="N50" s="272">
        <f t="shared" ref="N50:N55" si="1">K50*M50</f>
        <v>21502401.843242116</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104226.25769412029</v>
      </c>
      <c r="N51" s="272">
        <f t="shared" si="1"/>
        <v>3126787.7308236086</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1561773.6872291227</v>
      </c>
      <c r="N52" s="272">
        <f t="shared" si="1"/>
        <v>3123547.3744582455</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958805.29996631027</v>
      </c>
      <c r="N53" s="272">
        <f t="shared" si="1"/>
        <v>4794026.4998315517</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63509.56510883641</v>
      </c>
      <c r="N54" s="272">
        <f t="shared" si="1"/>
        <v>3810573.9065301847</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41611.428444767167</v>
      </c>
      <c r="N55" s="272">
        <f t="shared" si="1"/>
        <v>499337.14133720601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8" t="s">
        <v>953</v>
      </c>
      <c r="C58" s="829"/>
      <c r="D58" s="829"/>
      <c r="E58" s="829"/>
      <c r="F58" s="829"/>
      <c r="G58" s="829"/>
      <c r="H58" s="829"/>
      <c r="I58" s="829"/>
      <c r="J58" s="829"/>
      <c r="K58" s="829"/>
      <c r="L58" s="829"/>
      <c r="M58" s="830"/>
      <c r="N58" s="394">
        <f>SUM(N50:N57)</f>
        <v>36856674.496222921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32">
        <f>VLOOKUP(A63,TRANSPORTE!A5:D117,4,FALSE)</f>
        <v>896559.09158741182</v>
      </c>
      <c r="M63" s="833"/>
      <c r="N63" s="287">
        <f>K63*L63</f>
        <v>896559.09158741182</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32">
        <f>VLOOKUP(A64,TRANSPORTE!A6:D117,4,FALSE)</f>
        <v>147140.92140518065</v>
      </c>
      <c r="M64" s="833"/>
      <c r="N64" s="287">
        <f>K64*L64</f>
        <v>1177127.3712414452</v>
      </c>
    </row>
    <row r="65" spans="1:15">
      <c r="A65" t="s">
        <v>1399</v>
      </c>
      <c r="B65" s="46" t="str">
        <f>VLOOKUP(A65,TRANSPORTE!A6:D117,3,FALSE)</f>
        <v>Pasajes aéreos</v>
      </c>
      <c r="C65" s="47"/>
      <c r="D65" s="47"/>
      <c r="E65" s="47"/>
      <c r="F65" s="47"/>
      <c r="G65" s="47"/>
      <c r="H65" s="311" t="s">
        <v>945</v>
      </c>
      <c r="I65" s="279">
        <v>3</v>
      </c>
      <c r="J65" s="286">
        <v>1</v>
      </c>
      <c r="K65" s="279">
        <f>I65*J65</f>
        <v>3</v>
      </c>
      <c r="L65" s="832">
        <f>VLOOKUP(A65,TRANSPORTE!A6:D117,4,FALSE)</f>
        <v>409938.77268932038</v>
      </c>
      <c r="M65" s="833"/>
      <c r="N65" s="287">
        <f>K65*L65</f>
        <v>1229816.3180679611</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7"/>
      <c r="M67" s="818"/>
      <c r="N67" s="127"/>
    </row>
    <row r="68" spans="1:15" ht="15.75" thickBot="1">
      <c r="B68" s="834" t="s">
        <v>953</v>
      </c>
      <c r="C68" s="835"/>
      <c r="D68" s="835"/>
      <c r="E68" s="835"/>
      <c r="F68" s="835"/>
      <c r="G68" s="835"/>
      <c r="H68" s="835"/>
      <c r="I68" s="835"/>
      <c r="J68" s="835"/>
      <c r="K68" s="835"/>
      <c r="L68" s="835"/>
      <c r="M68" s="836"/>
      <c r="N68" s="104">
        <f>SUM(N63:N67)</f>
        <v>3303502.7808968183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4" t="s">
        <v>963</v>
      </c>
      <c r="C72" s="855"/>
      <c r="D72" s="855"/>
      <c r="E72" s="855"/>
      <c r="F72" s="855"/>
      <c r="G72" s="855"/>
      <c r="H72" s="855"/>
      <c r="I72" s="73" t="s">
        <v>964</v>
      </c>
      <c r="J72" s="75" t="s">
        <v>1410</v>
      </c>
      <c r="K72" s="74" t="s">
        <v>966</v>
      </c>
      <c r="L72" s="856" t="s">
        <v>950</v>
      </c>
      <c r="M72" s="857"/>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SUM(N73:N80)</f>
        <v>691395.67913614796</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N45+N58+N68+N81</f>
        <v>58702199.034736767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11740439.806947354</v>
      </c>
      <c r="M88" s="863"/>
      <c r="N88" s="51"/>
    </row>
    <row r="89" spans="1:14">
      <c r="B89" s="89" t="s">
        <v>973</v>
      </c>
      <c r="C89" s="90"/>
      <c r="D89" s="90"/>
      <c r="E89" s="90"/>
      <c r="F89" s="90"/>
      <c r="G89" s="90"/>
      <c r="H89" s="90"/>
      <c r="I89" s="87"/>
      <c r="J89" s="88"/>
      <c r="K89" s="304">
        <v>0.05</v>
      </c>
      <c r="L89" s="862">
        <f>N83*K89</f>
        <v>2935109.9517368386</v>
      </c>
      <c r="M89" s="863"/>
      <c r="N89" s="51"/>
    </row>
    <row r="90" spans="1:14" ht="15.75" thickBot="1">
      <c r="B90" s="91" t="s">
        <v>974</v>
      </c>
      <c r="C90" s="92"/>
      <c r="D90" s="92"/>
      <c r="E90" s="92"/>
      <c r="F90" s="92"/>
      <c r="G90" s="92"/>
      <c r="H90" s="92"/>
      <c r="I90" s="93"/>
      <c r="J90" s="94"/>
      <c r="K90" s="305">
        <v>0.05</v>
      </c>
      <c r="L90" s="864">
        <f>N83*K90</f>
        <v>2935109.9517368386</v>
      </c>
      <c r="M90" s="865"/>
      <c r="N90" s="51"/>
    </row>
    <row r="91" spans="1:14" ht="15.75" thickBot="1">
      <c r="B91" s="828" t="s">
        <v>953</v>
      </c>
      <c r="C91" s="829"/>
      <c r="D91" s="829"/>
      <c r="E91" s="829"/>
      <c r="F91" s="829"/>
      <c r="G91" s="829"/>
      <c r="H91" s="829"/>
      <c r="I91" s="829"/>
      <c r="J91" s="829"/>
      <c r="K91" s="829"/>
      <c r="L91" s="829"/>
      <c r="M91" s="830"/>
      <c r="N91" s="52">
        <f>L88+L89+L90</f>
        <v>17610659.710421029</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76312858.745157793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0"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9" t="s">
        <v>944</v>
      </c>
      <c r="C35" s="810"/>
      <c r="D35" s="810"/>
      <c r="E35" s="810"/>
      <c r="F35" s="810"/>
      <c r="G35" s="810"/>
      <c r="H35" s="811"/>
      <c r="I35" s="812" t="s">
        <v>948</v>
      </c>
      <c r="J35" s="813"/>
      <c r="K35" s="69" t="s">
        <v>949</v>
      </c>
      <c r="L35" s="814" t="s">
        <v>950</v>
      </c>
      <c r="M35" s="811"/>
      <c r="N35" s="70" t="s">
        <v>951</v>
      </c>
    </row>
    <row r="36" spans="1:16">
      <c r="A36" s="113" t="s">
        <v>121</v>
      </c>
      <c r="B36" s="841" t="str">
        <f>VLOOKUP(A36,EQUIPOS!A6:D154,3,FALSE)</f>
        <v>Bomba eléctrica para accionar la celda</v>
      </c>
      <c r="C36" s="842"/>
      <c r="D36" s="842"/>
      <c r="E36" s="842"/>
      <c r="F36" s="842"/>
      <c r="G36" s="842"/>
      <c r="H36" s="843"/>
      <c r="I36" s="267"/>
      <c r="J36" s="268"/>
      <c r="K36" s="269">
        <f>VLOOKUP(A36,EQUIPOS!A6:D163,4,FALSE)</f>
        <v>80063.124487573965</v>
      </c>
      <c r="L36" s="270"/>
      <c r="M36" s="271">
        <v>0.01</v>
      </c>
      <c r="N36" s="272">
        <f>K36/M36</f>
        <v>8006312.4487573961</v>
      </c>
    </row>
    <row r="37" spans="1:16">
      <c r="A37" s="113" t="s">
        <v>217</v>
      </c>
      <c r="B37" s="841" t="str">
        <f>VLOOKUP(A37,EQUIPOS!A7:D154,3,FALSE)</f>
        <v>Equipo de soldadura y de acetileno (incluye soldadura)</v>
      </c>
      <c r="C37" s="842"/>
      <c r="D37" s="842"/>
      <c r="E37" s="842"/>
      <c r="F37" s="842"/>
      <c r="G37" s="842"/>
      <c r="H37" s="843"/>
      <c r="I37" s="421"/>
      <c r="J37" s="422"/>
      <c r="K37" s="269">
        <f>VLOOKUP(A37,EQUIPOS!A7:D164,4,FALSE)</f>
        <v>31404.259117671016</v>
      </c>
      <c r="L37" s="335"/>
      <c r="M37" s="336">
        <v>0.01</v>
      </c>
      <c r="N37" s="272">
        <f>K37/M37</f>
        <v>3140425.9117671014</v>
      </c>
    </row>
    <row r="38" spans="1:16">
      <c r="A38" s="113" t="s">
        <v>255</v>
      </c>
      <c r="B38" s="841" t="str">
        <f>VLOOKUP(A38,EQUIPOS!A8:D154,3,FALSE)</f>
        <v>Manómetro cable de acero para bajar la celda</v>
      </c>
      <c r="C38" s="842"/>
      <c r="D38" s="842"/>
      <c r="E38" s="842"/>
      <c r="F38" s="842"/>
      <c r="G38" s="842"/>
      <c r="H38" s="843"/>
      <c r="I38" s="421"/>
      <c r="J38" s="422"/>
      <c r="K38" s="269">
        <f>VLOOKUP(A38,EQUIPOS!A8:D165,4,FALSE)</f>
        <v>1540970.2718107791</v>
      </c>
      <c r="L38" s="335"/>
      <c r="M38" s="336">
        <v>1</v>
      </c>
      <c r="N38" s="272">
        <f>K38/M38</f>
        <v>1540970.2718107791</v>
      </c>
    </row>
    <row r="39" spans="1:16">
      <c r="A39" s="113"/>
      <c r="B39" s="841"/>
      <c r="C39" s="842"/>
      <c r="D39" s="842"/>
      <c r="E39" s="842"/>
      <c r="F39" s="842"/>
      <c r="G39" s="842"/>
      <c r="H39" s="843"/>
      <c r="I39" s="421"/>
      <c r="J39" s="422"/>
      <c r="K39" s="269"/>
      <c r="L39" s="335"/>
      <c r="M39" s="336"/>
      <c r="N39" s="272"/>
    </row>
    <row r="40" spans="1:16">
      <c r="A40" s="113"/>
      <c r="B40" s="841"/>
      <c r="C40" s="842"/>
      <c r="D40" s="842"/>
      <c r="E40" s="842"/>
      <c r="F40" s="842"/>
      <c r="G40" s="842"/>
      <c r="H40" s="843"/>
      <c r="I40" s="328"/>
      <c r="J40" s="330"/>
      <c r="K40" s="269"/>
      <c r="L40" s="423"/>
      <c r="M40" s="424"/>
      <c r="N40" s="272"/>
    </row>
    <row r="41" spans="1:16">
      <c r="B41" s="841"/>
      <c r="C41" s="842"/>
      <c r="D41" s="842"/>
      <c r="E41" s="842"/>
      <c r="F41" s="842"/>
      <c r="G41" s="842"/>
      <c r="H41" s="843"/>
      <c r="I41" s="36"/>
      <c r="J41" s="37"/>
      <c r="K41" s="269"/>
      <c r="L41" s="276"/>
      <c r="M41" s="277"/>
      <c r="N41" s="272"/>
    </row>
    <row r="42" spans="1:16">
      <c r="B42" s="320"/>
      <c r="C42" s="321"/>
      <c r="D42" s="321"/>
      <c r="E42" s="321"/>
      <c r="F42" s="323"/>
      <c r="G42" s="323"/>
      <c r="H42" s="125"/>
      <c r="I42" s="36"/>
      <c r="J42" s="37"/>
      <c r="K42" s="438"/>
      <c r="L42" s="276"/>
      <c r="M42" s="277"/>
      <c r="N42" s="273"/>
    </row>
    <row r="43" spans="1:16">
      <c r="B43" s="848" t="s">
        <v>952</v>
      </c>
      <c r="C43" s="849"/>
      <c r="D43" s="849"/>
      <c r="E43" s="38"/>
      <c r="F43" s="39"/>
      <c r="G43" s="39"/>
      <c r="H43" s="40"/>
      <c r="I43" s="36"/>
      <c r="J43" s="37"/>
      <c r="K43" s="279"/>
      <c r="L43" s="276"/>
      <c r="M43" s="401">
        <v>0.01</v>
      </c>
      <c r="N43" s="344">
        <f>N81*M43</f>
        <v>6913.9567913614801</v>
      </c>
    </row>
    <row r="44" spans="1:16" ht="15.75" thickBot="1">
      <c r="B44" s="841"/>
      <c r="C44" s="842"/>
      <c r="D44" s="842"/>
      <c r="E44" s="842"/>
      <c r="F44" s="842"/>
      <c r="G44" s="842"/>
      <c r="H44" s="843"/>
      <c r="I44" s="850"/>
      <c r="J44" s="851"/>
      <c r="K44" s="41"/>
      <c r="L44" s="852"/>
      <c r="M44" s="853"/>
      <c r="N44" s="105"/>
    </row>
    <row r="45" spans="1:16" ht="15.75" thickBot="1">
      <c r="B45" s="828" t="s">
        <v>953</v>
      </c>
      <c r="C45" s="829"/>
      <c r="D45" s="829"/>
      <c r="E45" s="829"/>
      <c r="F45" s="829"/>
      <c r="G45" s="829"/>
      <c r="H45" s="829"/>
      <c r="I45" s="829"/>
      <c r="J45" s="829"/>
      <c r="K45" s="829"/>
      <c r="L45" s="829"/>
      <c r="M45" s="830"/>
      <c r="N45" s="394">
        <f>SUM(N36:N44)</f>
        <v>12694622.589126639</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9" t="s">
        <v>944</v>
      </c>
      <c r="C49" s="820"/>
      <c r="D49" s="820"/>
      <c r="E49" s="820"/>
      <c r="F49" s="820"/>
      <c r="G49" s="820"/>
      <c r="H49" s="820"/>
      <c r="I49" s="821"/>
      <c r="J49" s="315" t="s">
        <v>945</v>
      </c>
      <c r="K49" s="85" t="s">
        <v>946</v>
      </c>
      <c r="L49" s="822" t="s">
        <v>955</v>
      </c>
      <c r="M49" s="821"/>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21502401.843242116</v>
      </c>
      <c r="N50" s="272">
        <f t="shared" ref="N50:N55" si="0">K50*M50</f>
        <v>21502401.843242116</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104226.25769412029</v>
      </c>
      <c r="N51" s="272">
        <f t="shared" si="0"/>
        <v>3126787.7308236086</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1561773.6872291227</v>
      </c>
      <c r="N52" s="272">
        <f t="shared" si="0"/>
        <v>3123547.3744582455</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958805.29996631027</v>
      </c>
      <c r="N53" s="272">
        <f t="shared" si="0"/>
        <v>4794026.4998315517</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63509.56510883641</v>
      </c>
      <c r="N54" s="272">
        <f t="shared" si="0"/>
        <v>3810573.9065301847</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41611.428444767167</v>
      </c>
      <c r="N55" s="272">
        <f t="shared" si="0"/>
        <v>499337.14133720601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8" t="s">
        <v>953</v>
      </c>
      <c r="C58" s="829"/>
      <c r="D58" s="829"/>
      <c r="E58" s="829"/>
      <c r="F58" s="829"/>
      <c r="G58" s="829"/>
      <c r="H58" s="829"/>
      <c r="I58" s="829"/>
      <c r="J58" s="829"/>
      <c r="K58" s="829"/>
      <c r="L58" s="829"/>
      <c r="M58" s="830"/>
      <c r="N58" s="394">
        <f>SUM(N50:N57)</f>
        <v>36856674.496222921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32">
        <f>VLOOKUP(A63,TRANSPORTE!A5:D117,4,FALSE)</f>
        <v>409938.77268932038</v>
      </c>
      <c r="M63" s="833"/>
      <c r="N63" s="287">
        <f>K63*L63</f>
        <v>1229816.3180679611</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32">
        <f>VLOOKUP(A64,TRANSPORTE!A6:D117,4,FALSE)</f>
        <v>896559.09158741182</v>
      </c>
      <c r="M64" s="833"/>
      <c r="N64" s="287">
        <f>K64*L64</f>
        <v>896559.09158741182</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32">
        <f>VLOOKUP(A65,TRANSPORTE!A6:D118,4,FALSE)</f>
        <v>147140.92140518065</v>
      </c>
      <c r="M65" s="833"/>
      <c r="N65" s="287">
        <f>K65*L65</f>
        <v>1177127.3712414452</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7"/>
      <c r="M67" s="818"/>
      <c r="N67" s="127"/>
    </row>
    <row r="68" spans="1:15" ht="15.75" thickBot="1">
      <c r="B68" s="834" t="s">
        <v>953</v>
      </c>
      <c r="C68" s="835"/>
      <c r="D68" s="835"/>
      <c r="E68" s="835"/>
      <c r="F68" s="835"/>
      <c r="G68" s="835"/>
      <c r="H68" s="835"/>
      <c r="I68" s="835"/>
      <c r="J68" s="835"/>
      <c r="K68" s="835"/>
      <c r="L68" s="835"/>
      <c r="M68" s="836"/>
      <c r="N68" s="104">
        <f>SUM(N63:N67)</f>
        <v>3303502.7808968183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4" t="s">
        <v>963</v>
      </c>
      <c r="C72" s="855"/>
      <c r="D72" s="855"/>
      <c r="E72" s="855"/>
      <c r="F72" s="855"/>
      <c r="G72" s="855"/>
      <c r="H72" s="855"/>
      <c r="I72" s="73" t="s">
        <v>964</v>
      </c>
      <c r="J72" s="75" t="s">
        <v>1410</v>
      </c>
      <c r="K72" s="74" t="s">
        <v>966</v>
      </c>
      <c r="L72" s="856" t="s">
        <v>950</v>
      </c>
      <c r="M72" s="857"/>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5"/>
      <c r="C80" s="816"/>
      <c r="D80" s="816"/>
      <c r="E80" s="816"/>
      <c r="F80" s="816"/>
      <c r="G80" s="816"/>
      <c r="H80" s="816"/>
      <c r="I80" s="44"/>
      <c r="J80" s="44"/>
      <c r="K80" s="44"/>
      <c r="L80" s="981"/>
      <c r="M80" s="982"/>
      <c r="N80" s="45"/>
    </row>
    <row r="81" spans="1:14" ht="15.75" thickBot="1">
      <c r="B81" s="828" t="s">
        <v>953</v>
      </c>
      <c r="C81" s="829"/>
      <c r="D81" s="829"/>
      <c r="E81" s="829"/>
      <c r="F81" s="829"/>
      <c r="G81" s="829"/>
      <c r="H81" s="829"/>
      <c r="I81" s="835"/>
      <c r="J81" s="835"/>
      <c r="K81" s="835"/>
      <c r="L81" s="835"/>
      <c r="M81" s="836"/>
      <c r="N81" s="301">
        <f>SUM(N73:N80)</f>
        <v>691395.67913614796</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N45+N58+N68+N81</f>
        <v>53546195.545382529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10709239.109076507</v>
      </c>
      <c r="M88" s="863"/>
      <c r="N88" s="51"/>
    </row>
    <row r="89" spans="1:14">
      <c r="B89" s="89" t="s">
        <v>973</v>
      </c>
      <c r="C89" s="90"/>
      <c r="D89" s="90"/>
      <c r="E89" s="90"/>
      <c r="F89" s="90"/>
      <c r="G89" s="90"/>
      <c r="H89" s="90"/>
      <c r="I89" s="87"/>
      <c r="J89" s="88"/>
      <c r="K89" s="304">
        <v>0.05</v>
      </c>
      <c r="L89" s="862">
        <f>N83*K89</f>
        <v>2677309.7772691268</v>
      </c>
      <c r="M89" s="863"/>
      <c r="N89" s="51"/>
    </row>
    <row r="90" spans="1:14" ht="15.75" thickBot="1">
      <c r="B90" s="91" t="s">
        <v>974</v>
      </c>
      <c r="C90" s="92"/>
      <c r="D90" s="92"/>
      <c r="E90" s="92"/>
      <c r="F90" s="92"/>
      <c r="G90" s="92"/>
      <c r="H90" s="92"/>
      <c r="I90" s="93"/>
      <c r="J90" s="94"/>
      <c r="K90" s="305">
        <v>0.05</v>
      </c>
      <c r="L90" s="864">
        <f>N83*K90</f>
        <v>2677309.7772691268</v>
      </c>
      <c r="M90" s="865"/>
      <c r="N90" s="51"/>
    </row>
    <row r="91" spans="1:14" ht="15.75" thickBot="1">
      <c r="B91" s="828" t="s">
        <v>953</v>
      </c>
      <c r="C91" s="829"/>
      <c r="D91" s="829"/>
      <c r="E91" s="829"/>
      <c r="F91" s="829"/>
      <c r="G91" s="829"/>
      <c r="H91" s="829"/>
      <c r="I91" s="829"/>
      <c r="J91" s="829"/>
      <c r="K91" s="829"/>
      <c r="L91" s="829"/>
      <c r="M91" s="830"/>
      <c r="N91" s="52">
        <f>L88+L89+L90</f>
        <v>16063858.663614761</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69610054.208997294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259</v>
      </c>
      <c r="B36" s="841" t="str">
        <f>VLOOKUP(A36,EQUIPOS!A6:D154,3,FALSE)</f>
        <v>Montacargas</v>
      </c>
      <c r="C36" s="842"/>
      <c r="D36" s="842"/>
      <c r="E36" s="842"/>
      <c r="F36" s="842"/>
      <c r="G36" s="842"/>
      <c r="H36" s="843"/>
      <c r="I36" s="267"/>
      <c r="J36" s="268"/>
      <c r="K36" s="269">
        <f>VLOOKUP(A36,EQUIPOS!A6:D163,4,FALSE)</f>
        <v>73574.139923845185</v>
      </c>
      <c r="L36" s="270"/>
      <c r="M36" s="336">
        <v>1.5</v>
      </c>
      <c r="N36" s="272">
        <f>K36/M36</f>
        <v>49049.426615896788</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2693.4186967867336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51742.845312683523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11411.165154346099</v>
      </c>
      <c r="N48" s="272">
        <f>K48*M48</f>
        <v>3573989.245830927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3573989.245830927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53868.373935734664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3679600.4650793453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735920.09301586915</v>
      </c>
      <c r="M84" s="863"/>
      <c r="N84" s="51"/>
    </row>
    <row r="85" spans="1:14">
      <c r="B85" s="89" t="s">
        <v>973</v>
      </c>
      <c r="C85" s="90"/>
      <c r="D85" s="90"/>
      <c r="E85" s="90"/>
      <c r="F85" s="90"/>
      <c r="G85" s="90"/>
      <c r="H85" s="90"/>
      <c r="I85" s="87"/>
      <c r="J85" s="88"/>
      <c r="K85" s="304">
        <v>0.05</v>
      </c>
      <c r="L85" s="862">
        <f>N79*K85</f>
        <v>183980.02325396729</v>
      </c>
      <c r="M85" s="863"/>
      <c r="N85" s="51"/>
    </row>
    <row r="86" spans="1:14" ht="15.75" thickBot="1">
      <c r="B86" s="91" t="s">
        <v>974</v>
      </c>
      <c r="C86" s="92"/>
      <c r="D86" s="92"/>
      <c r="E86" s="92"/>
      <c r="F86" s="92"/>
      <c r="G86" s="92"/>
      <c r="H86" s="92"/>
      <c r="I86" s="93"/>
      <c r="J86" s="94"/>
      <c r="K86" s="305">
        <v>0.05</v>
      </c>
      <c r="L86" s="864">
        <f>N79*K86</f>
        <v>183980.02325396729</v>
      </c>
      <c r="M86" s="865"/>
      <c r="N86" s="51"/>
    </row>
    <row r="87" spans="1:14" ht="15.75" thickBot="1">
      <c r="B87" s="828" t="s">
        <v>953</v>
      </c>
      <c r="C87" s="829"/>
      <c r="D87" s="829"/>
      <c r="E87" s="829"/>
      <c r="F87" s="829"/>
      <c r="G87" s="829"/>
      <c r="H87" s="829"/>
      <c r="I87" s="829"/>
      <c r="J87" s="829"/>
      <c r="K87" s="829"/>
      <c r="L87" s="829"/>
      <c r="M87" s="830"/>
      <c r="N87" s="52">
        <f>L84+L85+L86</f>
        <v>1103880.1395238037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4783480.604603149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267</v>
      </c>
      <c r="B36" s="841" t="str">
        <f>VLOOKUP(A36,EQUIPOS!A6:D154,3,FALSE)</f>
        <v>Motobomba de concreto</v>
      </c>
      <c r="C36" s="842"/>
      <c r="D36" s="842"/>
      <c r="E36" s="842"/>
      <c r="F36" s="842"/>
      <c r="G36" s="842"/>
      <c r="H36" s="843"/>
      <c r="I36" s="267"/>
      <c r="J36" s="268"/>
      <c r="K36" s="269">
        <f>VLOOKUP(A36,EQUIPOS!A6:D163,4,FALSE)</f>
        <v>105838.88889445722</v>
      </c>
      <c r="L36" s="270"/>
      <c r="M36" s="336">
        <v>2.5</v>
      </c>
      <c r="N36" s="272">
        <f>K36/M36</f>
        <v>42335.555557782893</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42335.555557782893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4120.0084192033682</v>
      </c>
      <c r="N48" s="272">
        <f>K48*M48</f>
        <v>192646.15386124566</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471857.10930224298</v>
      </c>
      <c r="N49" s="272">
        <f>K49*M49</f>
        <v>315191.64883072505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507837.80269197072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32">
        <f>VLOOKUP(A60,TRANSPORTE!A2:D117,4,FALSE)</f>
        <v>1242.4074635243128</v>
      </c>
      <c r="M60" s="833"/>
      <c r="N60" s="287">
        <f>K60*L60</f>
        <v>1078.8761766988498</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1078.8761766988498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551252.23442645243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110250.4468852905</v>
      </c>
      <c r="M84" s="863"/>
      <c r="N84" s="51"/>
    </row>
    <row r="85" spans="1:14">
      <c r="B85" s="89" t="s">
        <v>973</v>
      </c>
      <c r="C85" s="90"/>
      <c r="D85" s="90"/>
      <c r="E85" s="90"/>
      <c r="F85" s="90"/>
      <c r="G85" s="90"/>
      <c r="H85" s="90"/>
      <c r="I85" s="87"/>
      <c r="J85" s="88"/>
      <c r="K85" s="304">
        <v>0.05</v>
      </c>
      <c r="L85" s="862">
        <f>N79*K85</f>
        <v>27562.611721322624</v>
      </c>
      <c r="M85" s="863"/>
      <c r="N85" s="51"/>
    </row>
    <row r="86" spans="1:14" ht="15.75" thickBot="1">
      <c r="B86" s="91" t="s">
        <v>974</v>
      </c>
      <c r="C86" s="92"/>
      <c r="D86" s="92"/>
      <c r="E86" s="92"/>
      <c r="F86" s="92"/>
      <c r="G86" s="92"/>
      <c r="H86" s="92"/>
      <c r="I86" s="93"/>
      <c r="J86" s="94"/>
      <c r="K86" s="305">
        <v>0.05</v>
      </c>
      <c r="L86" s="864">
        <f>N79*K86</f>
        <v>27562.611721322624</v>
      </c>
      <c r="M86" s="865"/>
      <c r="N86" s="51"/>
    </row>
    <row r="87" spans="1:14" ht="15.75" thickBot="1">
      <c r="B87" s="828" t="s">
        <v>953</v>
      </c>
      <c r="C87" s="829"/>
      <c r="D87" s="829"/>
      <c r="E87" s="829"/>
      <c r="F87" s="829"/>
      <c r="G87" s="829"/>
      <c r="H87" s="829"/>
      <c r="I87" s="829"/>
      <c r="J87" s="829"/>
      <c r="K87" s="829"/>
      <c r="L87" s="829"/>
      <c r="M87" s="830"/>
      <c r="N87" s="52">
        <f>L84+L85+L86</f>
        <v>165375.67032793578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716627.90475438815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5"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121</v>
      </c>
      <c r="B36" s="841" t="str">
        <f>VLOOKUP(A36,EQUIPOS!A6:D154,3,FALSE)</f>
        <v>Bomba eléctrica para accionar la celda</v>
      </c>
      <c r="C36" s="842"/>
      <c r="D36" s="842"/>
      <c r="E36" s="842"/>
      <c r="F36" s="842"/>
      <c r="G36" s="842"/>
      <c r="H36" s="843"/>
      <c r="I36" s="267"/>
      <c r="J36" s="268"/>
      <c r="K36" s="269">
        <f>VLOOKUP(A36,EQUIPOS!A6:D163,4,FALSE)</f>
        <v>80063.124487573965</v>
      </c>
      <c r="L36" s="270"/>
      <c r="M36" s="271">
        <v>0.01</v>
      </c>
      <c r="N36" s="272">
        <f t="shared" ref="N36:N41" si="0">K36/M36</f>
        <v>8006312.4487573961</v>
      </c>
    </row>
    <row r="37" spans="1:14">
      <c r="A37" s="113" t="s">
        <v>192</v>
      </c>
      <c r="B37" s="841" t="str">
        <f>VLOOKUP(A37,EQUIPOS!A7:D154,3,FALSE)</f>
        <v>Equipo de acarreo interno</v>
      </c>
      <c r="C37" s="842"/>
      <c r="D37" s="842"/>
      <c r="E37" s="842"/>
      <c r="F37" s="842"/>
      <c r="G37" s="842"/>
      <c r="H37" s="843"/>
      <c r="I37" s="421"/>
      <c r="J37" s="422"/>
      <c r="K37" s="269">
        <f>VLOOKUP(A37,EQUIPOS!A7:D164,4,FALSE)</f>
        <v>26899.998105453978</v>
      </c>
      <c r="L37" s="335"/>
      <c r="M37" s="336">
        <v>0.05</v>
      </c>
      <c r="N37" s="272">
        <f t="shared" si="0"/>
        <v>537999.96210907958</v>
      </c>
    </row>
    <row r="38" spans="1:14">
      <c r="A38" s="113" t="s">
        <v>214</v>
      </c>
      <c r="B38" s="841" t="str">
        <f>VLOOKUP(A38,EQUIPOS!A8:D154,3,FALSE)</f>
        <v>Equipo de oxigeno y soldadura</v>
      </c>
      <c r="C38" s="842"/>
      <c r="D38" s="842"/>
      <c r="E38" s="842"/>
      <c r="F38" s="842"/>
      <c r="G38" s="842"/>
      <c r="H38" s="843"/>
      <c r="I38" s="421"/>
      <c r="J38" s="422"/>
      <c r="K38" s="438">
        <f>VLOOKUP(A38,EQUIPOS!A8:D165,4,FALSE)</f>
        <v>16792.032259412441</v>
      </c>
      <c r="L38" s="335"/>
      <c r="M38" s="336">
        <v>0.01</v>
      </c>
      <c r="N38" s="272">
        <f t="shared" si="0"/>
        <v>1679203.225941244</v>
      </c>
    </row>
    <row r="39" spans="1:14">
      <c r="A39" s="113" t="s">
        <v>248</v>
      </c>
      <c r="B39" s="841" t="str">
        <f>VLOOKUP(A39,EQUIPOS!A9:D154,3,FALSE)</f>
        <v>Grúa telescópica de 50 Ton.</v>
      </c>
      <c r="C39" s="842"/>
      <c r="D39" s="842"/>
      <c r="E39" s="842"/>
      <c r="F39" s="842"/>
      <c r="G39" s="842"/>
      <c r="H39" s="843"/>
      <c r="I39" s="421"/>
      <c r="J39" s="422"/>
      <c r="K39" s="438">
        <f>VLOOKUP(A39,EQUIPOS!A9:D166,4,FALSE)</f>
        <v>283361.497920005</v>
      </c>
      <c r="L39" s="335"/>
      <c r="M39" s="336">
        <v>0.04</v>
      </c>
      <c r="N39" s="272">
        <f t="shared" si="0"/>
        <v>7084037.4480001247</v>
      </c>
    </row>
    <row r="40" spans="1:14">
      <c r="A40" s="113" t="s">
        <v>255</v>
      </c>
      <c r="B40" s="841" t="str">
        <f>VLOOKUP(A40,EQUIPOS!A10:D154,3,FALSE)</f>
        <v>Manómetro cable de acero para bajar la celda</v>
      </c>
      <c r="C40" s="842"/>
      <c r="D40" s="842"/>
      <c r="E40" s="842"/>
      <c r="F40" s="842"/>
      <c r="G40" s="842"/>
      <c r="H40" s="843"/>
      <c r="I40" s="421"/>
      <c r="J40" s="422"/>
      <c r="K40" s="438">
        <f>VLOOKUP(A40,EQUIPOS!A10:D167,4,FALSE)</f>
        <v>1540970.2718107791</v>
      </c>
      <c r="L40" s="335"/>
      <c r="M40" s="336">
        <v>1</v>
      </c>
      <c r="N40" s="272">
        <f t="shared" si="0"/>
        <v>1540970.2718107791</v>
      </c>
    </row>
    <row r="41" spans="1:14">
      <c r="A41" s="113" t="s">
        <v>322</v>
      </c>
      <c r="B41" s="841" t="str">
        <f>VLOOKUP(A41,EQUIPOS!A11:D155,3,FALSE)</f>
        <v xml:space="preserve">Retroexcavadora sobre llantas JD 410
</v>
      </c>
      <c r="C41" s="842"/>
      <c r="D41" s="842"/>
      <c r="E41" s="842"/>
      <c r="F41" s="842"/>
      <c r="G41" s="842"/>
      <c r="H41" s="843"/>
      <c r="I41" s="421"/>
      <c r="J41" s="422"/>
      <c r="K41" s="438">
        <f>VLOOKUP(A41,EQUIPOS!A11:D168,4,FALSE)</f>
        <v>126752.60025047853</v>
      </c>
      <c r="L41" s="335"/>
      <c r="M41" s="336">
        <v>0.2</v>
      </c>
      <c r="N41" s="272">
        <f t="shared" si="0"/>
        <v>633763.00125239266</v>
      </c>
    </row>
    <row r="42" spans="1:14">
      <c r="A42" s="113"/>
      <c r="B42" s="841"/>
      <c r="C42" s="842"/>
      <c r="D42" s="842"/>
      <c r="E42" s="842"/>
      <c r="F42" s="842"/>
      <c r="G42" s="842"/>
      <c r="H42" s="843"/>
      <c r="I42" s="328"/>
      <c r="J42" s="330"/>
      <c r="K42" s="438"/>
      <c r="L42" s="423"/>
      <c r="M42" s="424"/>
      <c r="N42" s="272"/>
    </row>
    <row r="43" spans="1:14">
      <c r="B43" s="841"/>
      <c r="C43" s="842"/>
      <c r="D43" s="842"/>
      <c r="E43" s="842"/>
      <c r="F43" s="842"/>
      <c r="G43" s="842"/>
      <c r="H43" s="843"/>
      <c r="I43" s="36"/>
      <c r="J43" s="37"/>
      <c r="K43" s="438"/>
      <c r="L43" s="276"/>
      <c r="M43" s="277"/>
      <c r="N43" s="272"/>
    </row>
    <row r="44" spans="1:14">
      <c r="B44" s="320"/>
      <c r="C44" s="321"/>
      <c r="D44" s="321"/>
      <c r="E44" s="321"/>
      <c r="F44" s="323"/>
      <c r="G44" s="323"/>
      <c r="H44" s="125"/>
      <c r="I44" s="36"/>
      <c r="J44" s="37"/>
      <c r="K44" s="438"/>
      <c r="L44" s="276"/>
      <c r="M44" s="277"/>
      <c r="N44" s="273"/>
    </row>
    <row r="45" spans="1:14">
      <c r="B45" s="848" t="s">
        <v>952</v>
      </c>
      <c r="C45" s="849"/>
      <c r="D45" s="849"/>
      <c r="E45" s="38"/>
      <c r="F45" s="39"/>
      <c r="G45" s="39"/>
      <c r="H45" s="40"/>
      <c r="I45" s="36"/>
      <c r="J45" s="37"/>
      <c r="K45" s="279"/>
      <c r="L45" s="276"/>
      <c r="M45" s="401">
        <v>0.1</v>
      </c>
      <c r="N45" s="344">
        <f>N86*M45</f>
        <v>69139.567913614796</v>
      </c>
    </row>
    <row r="46" spans="1:14" ht="15.75" thickBot="1">
      <c r="B46" s="841"/>
      <c r="C46" s="842"/>
      <c r="D46" s="842"/>
      <c r="E46" s="842"/>
      <c r="F46" s="842"/>
      <c r="G46" s="842"/>
      <c r="H46" s="843"/>
      <c r="I46" s="850"/>
      <c r="J46" s="851"/>
      <c r="K46" s="41"/>
      <c r="L46" s="852"/>
      <c r="M46" s="853"/>
      <c r="N46" s="105"/>
    </row>
    <row r="47" spans="1:14" ht="15.75" thickBot="1">
      <c r="B47" s="828" t="s">
        <v>953</v>
      </c>
      <c r="C47" s="829"/>
      <c r="D47" s="829"/>
      <c r="E47" s="829"/>
      <c r="F47" s="829"/>
      <c r="G47" s="829"/>
      <c r="H47" s="829"/>
      <c r="I47" s="829"/>
      <c r="J47" s="829"/>
      <c r="K47" s="829"/>
      <c r="L47" s="829"/>
      <c r="M47" s="830"/>
      <c r="N47" s="411">
        <f>SUM(N36:N45)</f>
        <v>19551425.925784633</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9" t="s">
        <v>944</v>
      </c>
      <c r="C51" s="820"/>
      <c r="D51" s="820"/>
      <c r="E51" s="820"/>
      <c r="F51" s="820"/>
      <c r="G51" s="820"/>
      <c r="H51" s="820"/>
      <c r="I51" s="821"/>
      <c r="J51" s="315" t="s">
        <v>945</v>
      </c>
      <c r="K51" s="85" t="s">
        <v>946</v>
      </c>
      <c r="L51" s="822" t="s">
        <v>955</v>
      </c>
      <c r="M51" s="821"/>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21502401.843242116</v>
      </c>
      <c r="N52" s="272">
        <f t="shared" ref="N52:N57" si="1">K52*M52</f>
        <v>21502401.843242116</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104226.25769412029</v>
      </c>
      <c r="N53" s="272">
        <f t="shared" si="1"/>
        <v>3126787.7308236086</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1561773.6872291227</v>
      </c>
      <c r="N54" s="272">
        <f t="shared" si="1"/>
        <v>3123547.3744582455</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958805.29996631027</v>
      </c>
      <c r="N55" s="272">
        <f t="shared" si="1"/>
        <v>4794026.4998315517</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61470.589498867565</v>
      </c>
      <c r="N56" s="272">
        <f t="shared" si="1"/>
        <v>3688235.3699320541</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41611.428444767167</v>
      </c>
      <c r="N57" s="272">
        <f t="shared" si="1"/>
        <v>499337.14133720601</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8" t="s">
        <v>953</v>
      </c>
      <c r="C63" s="829"/>
      <c r="D63" s="829"/>
      <c r="E63" s="829"/>
      <c r="F63" s="829"/>
      <c r="G63" s="829"/>
      <c r="H63" s="829"/>
      <c r="I63" s="829"/>
      <c r="J63" s="829"/>
      <c r="K63" s="829"/>
      <c r="L63" s="829"/>
      <c r="M63" s="830"/>
      <c r="N63" s="394">
        <f>SUM(N52:N62)</f>
        <v>36734335.95962479</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1" t="s">
        <v>961</v>
      </c>
      <c r="M67" s="804"/>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32">
        <f>VLOOKUP(A68,TRANSPORTE!A5:D117,4,FALSE)</f>
        <v>896559.09158741182</v>
      </c>
      <c r="M68" s="833"/>
      <c r="N68" s="287">
        <f>K68*L68</f>
        <v>896559.09158741182</v>
      </c>
    </row>
    <row r="69" spans="1:15">
      <c r="A69" t="s">
        <v>1399</v>
      </c>
      <c r="B69" s="46" t="str">
        <f>VLOOKUP(A69,TRANSPORTE!A5:D117,3,FALSE)</f>
        <v>Pasajes aéreos</v>
      </c>
      <c r="C69" s="47"/>
      <c r="D69" s="47"/>
      <c r="E69" s="47"/>
      <c r="F69" s="47"/>
      <c r="G69" s="47"/>
      <c r="H69" s="311" t="s">
        <v>945</v>
      </c>
      <c r="I69" s="279">
        <v>3</v>
      </c>
      <c r="J69" s="286">
        <v>1</v>
      </c>
      <c r="K69" s="279">
        <f>I69*J69</f>
        <v>3</v>
      </c>
      <c r="L69" s="832">
        <f>VLOOKUP(A69,TRANSPORTE!A5:D117,4,FALSE)</f>
        <v>409938.77268932038</v>
      </c>
      <c r="M69" s="833"/>
      <c r="N69" s="287">
        <f>K69*L69</f>
        <v>1229816.3180679611</v>
      </c>
    </row>
    <row r="70" spans="1:15">
      <c r="B70" s="46"/>
      <c r="C70" s="47"/>
      <c r="D70" s="47"/>
      <c r="E70" s="47"/>
      <c r="F70" s="47"/>
      <c r="G70" s="47"/>
      <c r="H70" s="311"/>
      <c r="I70" s="279"/>
      <c r="J70" s="286"/>
      <c r="K70" s="279"/>
      <c r="L70" s="832"/>
      <c r="M70" s="833"/>
      <c r="N70" s="287"/>
    </row>
    <row r="71" spans="1:15">
      <c r="B71" s="46"/>
      <c r="C71" s="47"/>
      <c r="D71" s="47"/>
      <c r="E71" s="47"/>
      <c r="F71" s="47"/>
      <c r="G71" s="47"/>
      <c r="H71" s="311"/>
      <c r="I71" s="279"/>
      <c r="J71" s="286"/>
      <c r="K71" s="279"/>
      <c r="L71" s="832"/>
      <c r="M71" s="833"/>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7"/>
      <c r="M73" s="818"/>
      <c r="N73" s="127"/>
    </row>
    <row r="74" spans="1:15" ht="15.75" thickBot="1">
      <c r="B74" s="834" t="s">
        <v>953</v>
      </c>
      <c r="C74" s="835"/>
      <c r="D74" s="835"/>
      <c r="E74" s="835"/>
      <c r="F74" s="835"/>
      <c r="G74" s="835"/>
      <c r="H74" s="835"/>
      <c r="I74" s="835"/>
      <c r="J74" s="835"/>
      <c r="K74" s="835"/>
      <c r="L74" s="835"/>
      <c r="M74" s="836"/>
      <c r="N74" s="104">
        <f>N68+N69+N70+N71+N72</f>
        <v>2126375.4096553731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4" t="s">
        <v>963</v>
      </c>
      <c r="C78" s="855"/>
      <c r="D78" s="855"/>
      <c r="E78" s="855"/>
      <c r="F78" s="855"/>
      <c r="G78" s="855"/>
      <c r="H78" s="855"/>
      <c r="I78" s="73" t="s">
        <v>964</v>
      </c>
      <c r="J78" s="75" t="s">
        <v>1410</v>
      </c>
      <c r="K78" s="74" t="s">
        <v>966</v>
      </c>
      <c r="L78" s="856" t="s">
        <v>950</v>
      </c>
      <c r="M78" s="857"/>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983"/>
      <c r="C85" s="984" t="e">
        <f>VLOOKUP(B85,'MANO DE OBRA'!B12:E73,3,FALSE)</f>
        <v>#N/A</v>
      </c>
      <c r="D85" s="984" t="e">
        <f>VLOOKUP(C85,'MANO DE OBRA'!C12:F73,3,FALSE)</f>
        <v>#N/A</v>
      </c>
      <c r="E85" s="984" t="e">
        <f>VLOOKUP(D85,'MANO DE OBRA'!D12:G73,3,FALSE)</f>
        <v>#N/A</v>
      </c>
      <c r="F85" s="984" t="e">
        <f>VLOOKUP(E85,'MANO DE OBRA'!E12:H73,3,FALSE)</f>
        <v>#N/A</v>
      </c>
      <c r="G85" s="984" t="e">
        <f>VLOOKUP(F85,'MANO DE OBRA'!F12:I73,3,FALSE)</f>
        <v>#N/A</v>
      </c>
      <c r="H85" s="984" t="e">
        <f>VLOOKUP(G85,'MANO DE OBRA'!G12:J73,3,FALSE)</f>
        <v>#N/A</v>
      </c>
      <c r="I85" s="663"/>
      <c r="J85" s="664"/>
      <c r="K85" s="665"/>
      <c r="L85" s="985"/>
      <c r="M85" s="985"/>
      <c r="N85" s="666"/>
    </row>
    <row r="86" spans="1:14" ht="15.75" thickBot="1">
      <c r="B86" s="834" t="s">
        <v>953</v>
      </c>
      <c r="C86" s="835"/>
      <c r="D86" s="835"/>
      <c r="E86" s="835"/>
      <c r="F86" s="835"/>
      <c r="G86" s="835"/>
      <c r="H86" s="835"/>
      <c r="I86" s="835"/>
      <c r="J86" s="835"/>
      <c r="K86" s="835"/>
      <c r="L86" s="835"/>
      <c r="M86" s="836"/>
      <c r="N86" s="460">
        <f>SUM(N79:N85)</f>
        <v>691395.67913614796</v>
      </c>
    </row>
    <row r="87" spans="1:14" ht="15.75" thickBot="1">
      <c r="B87" s="33"/>
      <c r="C87" s="34"/>
      <c r="D87" s="34"/>
      <c r="E87" s="34"/>
      <c r="F87" s="34"/>
      <c r="G87" s="34"/>
      <c r="H87" s="34"/>
      <c r="I87" s="34"/>
      <c r="J87" s="34"/>
      <c r="K87" s="34"/>
      <c r="L87" s="34"/>
      <c r="M87" s="34"/>
      <c r="N87" s="35"/>
    </row>
    <row r="88" spans="1:14" ht="15.75" thickBot="1">
      <c r="B88" s="828" t="s">
        <v>967</v>
      </c>
      <c r="C88" s="829"/>
      <c r="D88" s="829"/>
      <c r="E88" s="829"/>
      <c r="F88" s="829"/>
      <c r="G88" s="829"/>
      <c r="H88" s="829"/>
      <c r="I88" s="829"/>
      <c r="J88" s="829"/>
      <c r="K88" s="829"/>
      <c r="L88" s="829"/>
      <c r="M88" s="830"/>
      <c r="N88" s="99">
        <f>N86+N74+N63+N47</f>
        <v>59103532.974200942</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9" t="s">
        <v>969</v>
      </c>
      <c r="C92" s="820"/>
      <c r="D92" s="820"/>
      <c r="E92" s="820"/>
      <c r="F92" s="820"/>
      <c r="G92" s="820"/>
      <c r="H92" s="820"/>
      <c r="I92" s="314"/>
      <c r="J92" s="334"/>
      <c r="K92" s="302" t="s">
        <v>970</v>
      </c>
      <c r="L92" s="858" t="s">
        <v>971</v>
      </c>
      <c r="M92" s="859"/>
      <c r="N92" s="303"/>
    </row>
    <row r="93" spans="1:14">
      <c r="B93" s="860" t="s">
        <v>972</v>
      </c>
      <c r="C93" s="861"/>
      <c r="D93" s="861"/>
      <c r="E93" s="861"/>
      <c r="F93" s="861"/>
      <c r="G93" s="861"/>
      <c r="H93" s="861"/>
      <c r="I93" s="87"/>
      <c r="J93" s="88"/>
      <c r="K93" s="304">
        <v>0.2</v>
      </c>
      <c r="L93" s="862">
        <f>N88*K93</f>
        <v>11820706.594840189</v>
      </c>
      <c r="M93" s="863"/>
      <c r="N93" s="51"/>
    </row>
    <row r="94" spans="1:14">
      <c r="B94" s="89" t="s">
        <v>973</v>
      </c>
      <c r="C94" s="90"/>
      <c r="D94" s="90"/>
      <c r="E94" s="90"/>
      <c r="F94" s="90"/>
      <c r="G94" s="90"/>
      <c r="H94" s="90"/>
      <c r="I94" s="87"/>
      <c r="J94" s="88"/>
      <c r="K94" s="304">
        <v>0.05</v>
      </c>
      <c r="L94" s="862">
        <f>N88*K94</f>
        <v>2955176.6487100474</v>
      </c>
      <c r="M94" s="863"/>
      <c r="N94" s="51"/>
    </row>
    <row r="95" spans="1:14" ht="15.75" thickBot="1">
      <c r="B95" s="91" t="s">
        <v>974</v>
      </c>
      <c r="C95" s="92"/>
      <c r="D95" s="92"/>
      <c r="E95" s="92"/>
      <c r="F95" s="92"/>
      <c r="G95" s="92"/>
      <c r="H95" s="92"/>
      <c r="I95" s="93"/>
      <c r="J95" s="94"/>
      <c r="K95" s="305">
        <v>0.05</v>
      </c>
      <c r="L95" s="864">
        <f>N88*K95</f>
        <v>2955176.6487100474</v>
      </c>
      <c r="M95" s="865"/>
      <c r="N95" s="51"/>
    </row>
    <row r="96" spans="1:14" ht="15.75" thickBot="1">
      <c r="B96" s="828" t="s">
        <v>953</v>
      </c>
      <c r="C96" s="829"/>
      <c r="D96" s="829"/>
      <c r="E96" s="829"/>
      <c r="F96" s="829"/>
      <c r="G96" s="829"/>
      <c r="H96" s="829"/>
      <c r="I96" s="829"/>
      <c r="J96" s="829"/>
      <c r="K96" s="829"/>
      <c r="L96" s="829"/>
      <c r="M96" s="830"/>
      <c r="N96" s="52">
        <f>L93+L94+L95</f>
        <v>17731059.892260283</v>
      </c>
    </row>
    <row r="97" spans="1:14" ht="15.75" thickBot="1">
      <c r="B97" s="33"/>
      <c r="C97" s="34"/>
      <c r="D97" s="34"/>
      <c r="E97" s="34"/>
      <c r="F97" s="34"/>
      <c r="G97" s="34"/>
      <c r="H97" s="34"/>
      <c r="I97" s="34"/>
      <c r="J97" s="34"/>
      <c r="K97" s="34"/>
      <c r="L97" s="34"/>
      <c r="M97" s="34"/>
      <c r="N97" s="35"/>
    </row>
    <row r="98" spans="1:14" ht="15.75" thickBot="1">
      <c r="A98" t="s">
        <v>2016</v>
      </c>
      <c r="B98" s="828" t="s">
        <v>975</v>
      </c>
      <c r="C98" s="829"/>
      <c r="D98" s="829"/>
      <c r="E98" s="829"/>
      <c r="F98" s="829"/>
      <c r="G98" s="829"/>
      <c r="H98" s="829"/>
      <c r="I98" s="829"/>
      <c r="J98" s="829"/>
      <c r="K98" s="829"/>
      <c r="L98" s="829"/>
      <c r="M98" s="830"/>
      <c r="N98" s="188">
        <f>N88+N96</f>
        <v>76834592.866461217</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70" t="s">
        <v>2218</v>
      </c>
      <c r="C115" s="971"/>
      <c r="D115" s="971"/>
      <c r="E115" s="971"/>
      <c r="F115" s="971"/>
      <c r="G115" s="971"/>
      <c r="H115" s="971"/>
      <c r="I115" s="971"/>
      <c r="J115" s="971"/>
      <c r="K115" s="971"/>
      <c r="L115" s="971"/>
      <c r="M115" s="971"/>
      <c r="N115" s="972"/>
    </row>
    <row r="116" spans="2:14" ht="15" customHeight="1">
      <c r="B116" s="970"/>
      <c r="C116" s="971"/>
      <c r="D116" s="971"/>
      <c r="E116" s="971"/>
      <c r="F116" s="971"/>
      <c r="G116" s="971"/>
      <c r="H116" s="971"/>
      <c r="I116" s="971"/>
      <c r="J116" s="971"/>
      <c r="K116" s="971"/>
      <c r="L116" s="971"/>
      <c r="M116" s="971"/>
      <c r="N116" s="972"/>
    </row>
    <row r="117" spans="2:14" ht="30" customHeight="1">
      <c r="B117" s="973" t="s">
        <v>2219</v>
      </c>
      <c r="C117" s="974"/>
      <c r="D117" s="974"/>
      <c r="E117" s="974"/>
      <c r="F117" s="974"/>
      <c r="G117" s="974"/>
      <c r="H117" s="974"/>
      <c r="I117" s="974"/>
      <c r="J117" s="974"/>
      <c r="K117" s="974"/>
      <c r="L117" s="974"/>
      <c r="M117" s="974"/>
      <c r="N117" s="975"/>
    </row>
    <row r="118" spans="2:14">
      <c r="B118" s="973"/>
      <c r="C118" s="974"/>
      <c r="D118" s="974"/>
      <c r="E118" s="974"/>
      <c r="F118" s="974"/>
      <c r="G118" s="974"/>
      <c r="H118" s="974"/>
      <c r="I118" s="974"/>
      <c r="J118" s="974"/>
      <c r="K118" s="974"/>
      <c r="L118" s="974"/>
      <c r="M118" s="974"/>
      <c r="N118" s="975"/>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6"/>
      <c r="K128" s="976"/>
      <c r="L128" s="976"/>
      <c r="M128" s="976"/>
      <c r="N128" s="977"/>
    </row>
    <row r="129" spans="2:14" ht="15.75" thickBot="1">
      <c r="B129" s="419" t="s">
        <v>2221</v>
      </c>
      <c r="C129" s="420"/>
      <c r="D129" s="420"/>
      <c r="E129" s="259"/>
      <c r="F129" s="259"/>
      <c r="G129" s="259"/>
      <c r="H129" s="259"/>
      <c r="I129" s="259"/>
      <c r="J129" s="978"/>
      <c r="K129" s="978"/>
      <c r="L129" s="978"/>
      <c r="M129" s="978"/>
      <c r="N129" s="979"/>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326</v>
      </c>
      <c r="B36" s="841" t="str">
        <f>VLOOKUP(A36,EQUIPOS!A6:D154,3,FALSE)</f>
        <v>Sensor de Impacto para prueba de integridad tipo</v>
      </c>
      <c r="C36" s="842"/>
      <c r="D36" s="842"/>
      <c r="E36" s="842"/>
      <c r="F36" s="842"/>
      <c r="G36" s="842"/>
      <c r="H36" s="843"/>
      <c r="I36" s="267"/>
      <c r="J36" s="268"/>
      <c r="K36" s="269">
        <f>VLOOKUP(A36,EQUIPOS!A6:D163,4,FALSE)</f>
        <v>112128.70255667368</v>
      </c>
      <c r="L36" s="270"/>
      <c r="M36" s="336">
        <v>1</v>
      </c>
      <c r="N36" s="272">
        <f>K36/M36</f>
        <v>112128.70255667368</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112128.70255667368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400073.41755476414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512202.12011143781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102440.42402228757</v>
      </c>
      <c r="M84" s="863"/>
      <c r="N84" s="51"/>
    </row>
    <row r="85" spans="1:14">
      <c r="B85" s="89" t="s">
        <v>973</v>
      </c>
      <c r="C85" s="90"/>
      <c r="D85" s="90"/>
      <c r="E85" s="90"/>
      <c r="F85" s="90"/>
      <c r="G85" s="90"/>
      <c r="H85" s="90"/>
      <c r="I85" s="87"/>
      <c r="J85" s="88"/>
      <c r="K85" s="304">
        <v>0.05</v>
      </c>
      <c r="L85" s="862">
        <f>N79*K85</f>
        <v>25610.106005571892</v>
      </c>
      <c r="M85" s="863"/>
      <c r="N85" s="51"/>
    </row>
    <row r="86" spans="1:14" ht="15.75" thickBot="1">
      <c r="B86" s="91" t="s">
        <v>974</v>
      </c>
      <c r="C86" s="92"/>
      <c r="D86" s="92"/>
      <c r="E86" s="92"/>
      <c r="F86" s="92"/>
      <c r="G86" s="92"/>
      <c r="H86" s="92"/>
      <c r="I86" s="93"/>
      <c r="J86" s="94"/>
      <c r="K86" s="305">
        <v>0.05</v>
      </c>
      <c r="L86" s="864">
        <f>N79*K86</f>
        <v>25610.106005571892</v>
      </c>
      <c r="M86" s="865"/>
      <c r="N86" s="51"/>
    </row>
    <row r="87" spans="1:14" ht="15.75" thickBot="1">
      <c r="B87" s="828" t="s">
        <v>953</v>
      </c>
      <c r="C87" s="829"/>
      <c r="D87" s="829"/>
      <c r="E87" s="829"/>
      <c r="F87" s="829"/>
      <c r="G87" s="829"/>
      <c r="H87" s="829"/>
      <c r="I87" s="829"/>
      <c r="J87" s="829"/>
      <c r="K87" s="829"/>
      <c r="L87" s="829"/>
      <c r="M87" s="830"/>
      <c r="N87" s="52">
        <f>L84+L85+L86</f>
        <v>153660.63603343136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665862.75614486914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320</v>
      </c>
      <c r="B36" s="841" t="str">
        <f>VLOOKUP(A36,EQUIPOS!A6:D154,3,FALSE)</f>
        <v>Retroexcavadora sobre llantas, motor 62HP, Profundidad de excavación de 5.41 metros.</v>
      </c>
      <c r="C36" s="842"/>
      <c r="D36" s="842"/>
      <c r="E36" s="842"/>
      <c r="F36" s="842"/>
      <c r="G36" s="842"/>
      <c r="H36" s="843"/>
      <c r="I36" s="267"/>
      <c r="J36" s="268"/>
      <c r="K36" s="269">
        <f>VLOOKUP(A36,EQUIPOS!A6:D163,4,FALSE)</f>
        <v>145447.74540115942</v>
      </c>
      <c r="L36" s="270"/>
      <c r="M36" s="336">
        <v>10</v>
      </c>
      <c r="N36" s="272">
        <f>K36/M36</f>
        <v>14544.774540115943</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336.34905451801001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14881.123594633953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33266.534793001723</v>
      </c>
      <c r="N48" s="272">
        <f>K48*M48</f>
        <v>16263.639232134177</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23765.156889698676</v>
      </c>
      <c r="N49" s="272">
        <f>K49*M49</f>
        <v>31686.875852931567</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4780.5016498651657</v>
      </c>
      <c r="N50" s="272">
        <f>K50*M50</f>
        <v>7170.7524747977486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55121.267559863496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3363.4905451800996</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73365.881699677557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14673.176339935511</v>
      </c>
      <c r="M84" s="863"/>
      <c r="N84" s="51"/>
    </row>
    <row r="85" spans="1:14">
      <c r="B85" s="89" t="s">
        <v>973</v>
      </c>
      <c r="C85" s="90"/>
      <c r="D85" s="90"/>
      <c r="E85" s="90"/>
      <c r="F85" s="90"/>
      <c r="G85" s="90"/>
      <c r="H85" s="90"/>
      <c r="I85" s="87"/>
      <c r="J85" s="88"/>
      <c r="K85" s="304">
        <v>0.05</v>
      </c>
      <c r="L85" s="862">
        <f>N79*K85</f>
        <v>3668.2940849838778</v>
      </c>
      <c r="M85" s="863"/>
      <c r="N85" s="51"/>
    </row>
    <row r="86" spans="1:14" ht="15.75" thickBot="1">
      <c r="B86" s="91" t="s">
        <v>974</v>
      </c>
      <c r="C86" s="92"/>
      <c r="D86" s="92"/>
      <c r="E86" s="92"/>
      <c r="F86" s="92"/>
      <c r="G86" s="92"/>
      <c r="H86" s="92"/>
      <c r="I86" s="93"/>
      <c r="J86" s="94"/>
      <c r="K86" s="305">
        <v>0.05</v>
      </c>
      <c r="L86" s="864">
        <f>N79*K86</f>
        <v>3668.2940849838778</v>
      </c>
      <c r="M86" s="865"/>
      <c r="N86" s="51"/>
    </row>
    <row r="87" spans="1:14" ht="15.75" thickBot="1">
      <c r="B87" s="828" t="s">
        <v>953</v>
      </c>
      <c r="C87" s="829"/>
      <c r="D87" s="829"/>
      <c r="E87" s="829"/>
      <c r="F87" s="829"/>
      <c r="G87" s="829"/>
      <c r="H87" s="829"/>
      <c r="I87" s="829"/>
      <c r="J87" s="829"/>
      <c r="K87" s="829"/>
      <c r="L87" s="829"/>
      <c r="M87" s="830"/>
      <c r="N87" s="52">
        <f>L84+L85+L86</f>
        <v>22009.764509903267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95375.646209580824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204</v>
      </c>
      <c r="B36" s="841" t="str">
        <f>VLOOKUP(A36,EQUIPOS!A6:D154,3,FALSE)</f>
        <v xml:space="preserve">Equipo de soldadura 250 AMP
</v>
      </c>
      <c r="C36" s="842"/>
      <c r="D36" s="842"/>
      <c r="E36" s="842"/>
      <c r="F36" s="842"/>
      <c r="G36" s="842"/>
      <c r="H36" s="843"/>
      <c r="I36" s="267"/>
      <c r="J36" s="268"/>
      <c r="K36" s="269">
        <f>VLOOKUP(A36,EQUIPOS!A6:D163,4,FALSE)</f>
        <v>17553.277415919823</v>
      </c>
      <c r="L36" s="270"/>
      <c r="M36" s="336">
        <v>10</v>
      </c>
      <c r="N36" s="272">
        <f>K36/M36</f>
        <v>1755.3277415919824</v>
      </c>
    </row>
    <row r="37" spans="1:14">
      <c r="A37" s="113" t="s">
        <v>320</v>
      </c>
      <c r="B37" s="841" t="str">
        <f>VLOOKUP(A37,EQUIPOS!A7:D154,3,FALSE)</f>
        <v>Retroexcavadora sobre llantas, motor 62HP, Profundidad de excavación de 5.41 metros.</v>
      </c>
      <c r="C37" s="842"/>
      <c r="D37" s="842"/>
      <c r="E37" s="842"/>
      <c r="F37" s="842"/>
      <c r="G37" s="842"/>
      <c r="H37" s="843"/>
      <c r="I37" s="421"/>
      <c r="J37" s="422"/>
      <c r="K37" s="269">
        <f>VLOOKUP(A37,EQUIPOS!A7:D164,4,FALSE)</f>
        <v>145447.74540115942</v>
      </c>
      <c r="L37" s="335"/>
      <c r="M37" s="336">
        <v>10</v>
      </c>
      <c r="N37" s="272">
        <f>K37/M37</f>
        <v>14544.774540115943</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402.04310903601998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16702.145390743946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9704.9205512259541</v>
      </c>
      <c r="N48" s="272">
        <f>K48*M48</f>
        <v>320.2623781904565</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70273.321016056827</v>
      </c>
      <c r="N49" s="272">
        <f>K49*M49</f>
        <v>210819.9630481705</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723.6677578288037</v>
      </c>
      <c r="N50" s="272">
        <f>K50*M50</f>
        <v>7236.6775782880368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218376.90300464901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4020.4310903601995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239099.47948575314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47819.895897150629</v>
      </c>
      <c r="M84" s="863"/>
      <c r="N84" s="51"/>
    </row>
    <row r="85" spans="1:14">
      <c r="B85" s="89" t="s">
        <v>973</v>
      </c>
      <c r="C85" s="90"/>
      <c r="D85" s="90"/>
      <c r="E85" s="90"/>
      <c r="F85" s="90"/>
      <c r="G85" s="90"/>
      <c r="H85" s="90"/>
      <c r="I85" s="87"/>
      <c r="J85" s="88"/>
      <c r="K85" s="304">
        <v>0.05</v>
      </c>
      <c r="L85" s="862">
        <f>N79*K85</f>
        <v>11954.973974287657</v>
      </c>
      <c r="M85" s="863"/>
      <c r="N85" s="51"/>
    </row>
    <row r="86" spans="1:14" ht="15.75" thickBot="1">
      <c r="B86" s="91" t="s">
        <v>974</v>
      </c>
      <c r="C86" s="92"/>
      <c r="D86" s="92"/>
      <c r="E86" s="92"/>
      <c r="F86" s="92"/>
      <c r="G86" s="92"/>
      <c r="H86" s="92"/>
      <c r="I86" s="93"/>
      <c r="J86" s="94"/>
      <c r="K86" s="305">
        <v>0.05</v>
      </c>
      <c r="L86" s="864">
        <f>N79*K86</f>
        <v>11954.973974287657</v>
      </c>
      <c r="M86" s="865"/>
      <c r="N86" s="51"/>
    </row>
    <row r="87" spans="1:14" ht="15.75" thickBot="1">
      <c r="B87" s="828" t="s">
        <v>953</v>
      </c>
      <c r="C87" s="829"/>
      <c r="D87" s="829"/>
      <c r="E87" s="829"/>
      <c r="F87" s="829"/>
      <c r="G87" s="829"/>
      <c r="H87" s="829"/>
      <c r="I87" s="829"/>
      <c r="J87" s="829"/>
      <c r="K87" s="829"/>
      <c r="L87" s="829"/>
      <c r="M87" s="830"/>
      <c r="N87" s="52">
        <f>L84+L85+L86</f>
        <v>71729.843845725947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310829.3233314791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282</v>
      </c>
      <c r="B36" s="841" t="str">
        <f>VLOOKUP(A36,EQUIPOS!A6:D154,3,FALSE)</f>
        <v>Piloteadora potencia 250KW, RPM 1800, fuerza elevadora 200KN</v>
      </c>
      <c r="C36" s="842"/>
      <c r="D36" s="842"/>
      <c r="E36" s="842"/>
      <c r="F36" s="842"/>
      <c r="G36" s="842"/>
      <c r="H36" s="843"/>
      <c r="I36" s="267"/>
      <c r="J36" s="268"/>
      <c r="K36" s="269">
        <f>VLOOKUP(A36,EQUIPOS!A6:D163,4,FALSE)</f>
        <v>459901.03072508558</v>
      </c>
      <c r="L36" s="270"/>
      <c r="M36" s="336">
        <v>2</v>
      </c>
      <c r="N36" s="272">
        <f>K36/M36</f>
        <v>229950.51536254279</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4716.7655451800993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234667.28090772289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4120.0084192033682</v>
      </c>
      <c r="N48" s="272">
        <f>K48*M48</f>
        <v>115360.23573769431</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501611.06940214429</v>
      </c>
      <c r="N49" s="272">
        <f>K49*M49</f>
        <v>175563.87429075048</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24760.510605653013</v>
      </c>
      <c r="N50" s="272">
        <f>K50*M50</f>
        <v>74281.531816959032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365205.64184540382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2">
        <f>VLOOKUP(A60,TRANSPORTE!A2:D117,4,FALSE)</f>
        <v>1242.4074635243128</v>
      </c>
      <c r="M60" s="833"/>
      <c r="N60" s="287">
        <f>K60*L60</f>
        <v>434.84261223350944</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434.84261223350944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47167.655451800994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647475.42081716121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129495.08416343224</v>
      </c>
      <c r="M84" s="863"/>
      <c r="N84" s="51"/>
    </row>
    <row r="85" spans="1:14">
      <c r="B85" s="89" t="s">
        <v>973</v>
      </c>
      <c r="C85" s="90"/>
      <c r="D85" s="90"/>
      <c r="E85" s="90"/>
      <c r="F85" s="90"/>
      <c r="G85" s="90"/>
      <c r="H85" s="90"/>
      <c r="I85" s="87"/>
      <c r="J85" s="88"/>
      <c r="K85" s="304">
        <v>0.05</v>
      </c>
      <c r="L85" s="862">
        <f>N79*K85</f>
        <v>32373.771040858061</v>
      </c>
      <c r="M85" s="863"/>
      <c r="N85" s="51"/>
    </row>
    <row r="86" spans="1:14" ht="15.75" thickBot="1">
      <c r="B86" s="91" t="s">
        <v>974</v>
      </c>
      <c r="C86" s="92"/>
      <c r="D86" s="92"/>
      <c r="E86" s="92"/>
      <c r="F86" s="92"/>
      <c r="G86" s="92"/>
      <c r="H86" s="92"/>
      <c r="I86" s="93"/>
      <c r="J86" s="94"/>
      <c r="K86" s="305">
        <v>0.05</v>
      </c>
      <c r="L86" s="864">
        <f>N79*K86</f>
        <v>32373.771040858061</v>
      </c>
      <c r="M86" s="865"/>
      <c r="N86" s="51"/>
    </row>
    <row r="87" spans="1:14" ht="15.75" thickBot="1">
      <c r="B87" s="828" t="s">
        <v>953</v>
      </c>
      <c r="C87" s="829"/>
      <c r="D87" s="829"/>
      <c r="E87" s="829"/>
      <c r="F87" s="829"/>
      <c r="G87" s="829"/>
      <c r="H87" s="829"/>
      <c r="I87" s="829"/>
      <c r="J87" s="829"/>
      <c r="K87" s="829"/>
      <c r="L87" s="829"/>
      <c r="M87" s="830"/>
      <c r="N87" s="52">
        <f>L84+L85+L86</f>
        <v>194242.62624514836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841718.04706230958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282</v>
      </c>
      <c r="B36" s="841" t="str">
        <f>VLOOKUP(A36,EQUIPOS!A6:D154,3,FALSE)</f>
        <v>Piloteadora potencia 250KW, RPM 1800, fuerza elevadora 200KN</v>
      </c>
      <c r="C36" s="842"/>
      <c r="D36" s="842"/>
      <c r="E36" s="842"/>
      <c r="F36" s="842"/>
      <c r="G36" s="842"/>
      <c r="H36" s="843"/>
      <c r="I36" s="267"/>
      <c r="J36" s="268"/>
      <c r="K36" s="269">
        <f>VLOOKUP(A36,EQUIPOS!A6:D163,4,FALSE)</f>
        <v>459901.03072508558</v>
      </c>
      <c r="L36" s="270"/>
      <c r="M36" s="336">
        <v>2</v>
      </c>
      <c r="N36" s="272">
        <f>K36/M36</f>
        <v>229950.51536254279</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4716.7655451800993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234667.28090772289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4120.0084192033682</v>
      </c>
      <c r="N48" s="272">
        <f>K48*M48</f>
        <v>115360.23573769431</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584649.9038628242</v>
      </c>
      <c r="N49" s="272">
        <f>K49*M49</f>
        <v>204627.46635198846</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24760.510605653013</v>
      </c>
      <c r="N50" s="272">
        <f>K50*M50</f>
        <v>49521.021211306026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369508.72330098884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2">
        <f>VLOOKUP(A60,TRANSPORTE!A2:D117,4,FALSE)</f>
        <v>1242.4074635243128</v>
      </c>
      <c r="M60" s="833"/>
      <c r="N60" s="287">
        <f>K60*L60</f>
        <v>434.84261223350944</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434.84261223350944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47167.655451800994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651778.50227274618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130355.70045454924</v>
      </c>
      <c r="M84" s="863"/>
      <c r="N84" s="51"/>
    </row>
    <row r="85" spans="1:14">
      <c r="B85" s="89" t="s">
        <v>973</v>
      </c>
      <c r="C85" s="90"/>
      <c r="D85" s="90"/>
      <c r="E85" s="90"/>
      <c r="F85" s="90"/>
      <c r="G85" s="90"/>
      <c r="H85" s="90"/>
      <c r="I85" s="87"/>
      <c r="J85" s="88"/>
      <c r="K85" s="304">
        <v>0.05</v>
      </c>
      <c r="L85" s="862">
        <f>N79*K85</f>
        <v>32588.92511363731</v>
      </c>
      <c r="M85" s="863"/>
      <c r="N85" s="51"/>
    </row>
    <row r="86" spans="1:14" ht="15.75" thickBot="1">
      <c r="B86" s="91" t="s">
        <v>974</v>
      </c>
      <c r="C86" s="92"/>
      <c r="D86" s="92"/>
      <c r="E86" s="92"/>
      <c r="F86" s="92"/>
      <c r="G86" s="92"/>
      <c r="H86" s="92"/>
      <c r="I86" s="93"/>
      <c r="J86" s="94"/>
      <c r="K86" s="305">
        <v>0.05</v>
      </c>
      <c r="L86" s="864">
        <f>N79*K86</f>
        <v>32588.92511363731</v>
      </c>
      <c r="M86" s="865"/>
      <c r="N86" s="51"/>
    </row>
    <row r="87" spans="1:14" ht="15.75" thickBot="1">
      <c r="B87" s="828" t="s">
        <v>953</v>
      </c>
      <c r="C87" s="829"/>
      <c r="D87" s="829"/>
      <c r="E87" s="829"/>
      <c r="F87" s="829"/>
      <c r="G87" s="829"/>
      <c r="H87" s="829"/>
      <c r="I87" s="829"/>
      <c r="J87" s="829"/>
      <c r="K87" s="829"/>
      <c r="L87" s="829"/>
      <c r="M87" s="830"/>
      <c r="N87" s="52">
        <f>L84+L85+L86</f>
        <v>195533.55068182386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847312.05295457004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195</v>
      </c>
      <c r="B36" s="841" t="str">
        <f>VLOOKUP(A36,EQUIPOS!A6:D154,3,FALSE)</f>
        <v xml:space="preserve">Equipo de oxicorte, Capacidad de corte: hasta 6´´ (152mm) </v>
      </c>
      <c r="C36" s="842"/>
      <c r="D36" s="842"/>
      <c r="E36" s="842"/>
      <c r="F36" s="842"/>
      <c r="G36" s="842"/>
      <c r="H36" s="843"/>
      <c r="I36" s="267"/>
      <c r="J36" s="268"/>
      <c r="K36" s="269">
        <f>VLOOKUP(A36,EQUIPOS!A6:D163,4,FALSE)</f>
        <v>18553.732106835527</v>
      </c>
      <c r="L36" s="270"/>
      <c r="M36" s="336">
        <v>1.1299999999999999</v>
      </c>
      <c r="N36" s="272">
        <f>K36/M36</f>
        <v>16419.231952951795</v>
      </c>
    </row>
    <row r="37" spans="1:14">
      <c r="A37" s="113" t="s">
        <v>332</v>
      </c>
      <c r="B37" s="841" t="str">
        <f>VLOOKUP(A37,EQUIPOS!A7:D154,3,FALSE)</f>
        <v xml:space="preserve">Taladro de 1/2´´, pulidora, lijadora y circular
</v>
      </c>
      <c r="C37" s="842"/>
      <c r="D37" s="842"/>
      <c r="E37" s="842"/>
      <c r="F37" s="842"/>
      <c r="G37" s="842"/>
      <c r="H37" s="843"/>
      <c r="I37" s="421"/>
      <c r="J37" s="422"/>
      <c r="K37" s="269">
        <f>VLOOKUP(A37,EQUIPOS!A7:D164,4,FALSE)</f>
        <v>5049.6383054086509</v>
      </c>
      <c r="L37" s="335"/>
      <c r="M37" s="336">
        <v>0.53</v>
      </c>
      <c r="N37" s="272">
        <f>K37/M37</f>
        <v>9527.6194441672651</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2680.2873935734665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28627.13879069253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73711.363963623095</v>
      </c>
      <c r="N48" s="272">
        <f>K48*M48</f>
        <v>1474.2272792724618</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5902.5593332274811</v>
      </c>
      <c r="N49" s="272">
        <f>K49*M49</f>
        <v>2951.2796666137406</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89484.233340547464</v>
      </c>
      <c r="N50" s="272">
        <f>K50*M50</f>
        <v>7158.738667243797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11584.245613129999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26802.873935734664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67014.258339557186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13402.851667911438</v>
      </c>
      <c r="M84" s="863"/>
      <c r="N84" s="51"/>
    </row>
    <row r="85" spans="1:14">
      <c r="B85" s="89" t="s">
        <v>973</v>
      </c>
      <c r="C85" s="90"/>
      <c r="D85" s="90"/>
      <c r="E85" s="90"/>
      <c r="F85" s="90"/>
      <c r="G85" s="90"/>
      <c r="H85" s="90"/>
      <c r="I85" s="87"/>
      <c r="J85" s="88"/>
      <c r="K85" s="304">
        <v>0.05</v>
      </c>
      <c r="L85" s="862">
        <f>N79*K85</f>
        <v>3350.7129169778595</v>
      </c>
      <c r="M85" s="863"/>
      <c r="N85" s="51"/>
    </row>
    <row r="86" spans="1:14" ht="15.75" thickBot="1">
      <c r="B86" s="91" t="s">
        <v>974</v>
      </c>
      <c r="C86" s="92"/>
      <c r="D86" s="92"/>
      <c r="E86" s="92"/>
      <c r="F86" s="92"/>
      <c r="G86" s="92"/>
      <c r="H86" s="92"/>
      <c r="I86" s="93"/>
      <c r="J86" s="94"/>
      <c r="K86" s="305">
        <v>0.05</v>
      </c>
      <c r="L86" s="864">
        <f>N79*K86</f>
        <v>3350.7129169778595</v>
      </c>
      <c r="M86" s="865"/>
      <c r="N86" s="51"/>
    </row>
    <row r="87" spans="1:14" ht="15.75" thickBot="1">
      <c r="B87" s="828" t="s">
        <v>953</v>
      </c>
      <c r="C87" s="829"/>
      <c r="D87" s="829"/>
      <c r="E87" s="829"/>
      <c r="F87" s="829"/>
      <c r="G87" s="829"/>
      <c r="H87" s="829"/>
      <c r="I87" s="829"/>
      <c r="J87" s="829"/>
      <c r="K87" s="829"/>
      <c r="L87" s="829"/>
      <c r="M87" s="830"/>
      <c r="N87" s="52">
        <f>L84+L85+L86</f>
        <v>20104.277501867156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87118.535841424338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123</v>
      </c>
      <c r="B36" s="841" t="str">
        <f>VLOOKUP(A36,EQUIPOS!A6:D154,3,FALSE)</f>
        <v>Bomba de inyección de lechada</v>
      </c>
      <c r="C36" s="842"/>
      <c r="D36" s="842"/>
      <c r="E36" s="842"/>
      <c r="F36" s="842"/>
      <c r="G36" s="842"/>
      <c r="H36" s="843"/>
      <c r="I36" s="267"/>
      <c r="J36" s="268"/>
      <c r="K36" s="269">
        <f>VLOOKUP(A36,EQUIPOS!A6:D163,4,FALSE)</f>
        <v>20676.461158967468</v>
      </c>
      <c r="L36" s="270"/>
      <c r="M36" s="336">
        <v>12</v>
      </c>
      <c r="N36" s="272">
        <f t="shared" ref="N36:N42" si="0">K36/M36</f>
        <v>1723.0384299139557</v>
      </c>
    </row>
    <row r="37" spans="1:14">
      <c r="A37" s="113" t="s">
        <v>288</v>
      </c>
      <c r="B37" s="841" t="str">
        <f>VLOOKUP(A37,EQUIPOS!A7:D154,3,FALSE)</f>
        <v xml:space="preserve">Planta eléctrica </v>
      </c>
      <c r="C37" s="842"/>
      <c r="D37" s="842"/>
      <c r="E37" s="842"/>
      <c r="F37" s="842"/>
      <c r="G37" s="842"/>
      <c r="H37" s="843"/>
      <c r="I37" s="267"/>
      <c r="J37" s="268"/>
      <c r="K37" s="269">
        <f>VLOOKUP(A37,EQUIPOS!A7:D164,4,FALSE)</f>
        <v>18268.691116048405</v>
      </c>
      <c r="L37" s="270"/>
      <c r="M37" s="336">
        <v>1.3</v>
      </c>
      <c r="N37" s="272">
        <f t="shared" si="0"/>
        <v>14052.839320037234</v>
      </c>
    </row>
    <row r="38" spans="1:14">
      <c r="A38" s="113" t="s">
        <v>125</v>
      </c>
      <c r="B38" s="841" t="str">
        <f>VLOOKUP(A38,EQUIPOS!A8:D154,3,FALSE)</f>
        <v>Bomba para gato de tensionamiento</v>
      </c>
      <c r="C38" s="842"/>
      <c r="D38" s="842"/>
      <c r="E38" s="842"/>
      <c r="F38" s="842"/>
      <c r="G38" s="842"/>
      <c r="H38" s="843"/>
      <c r="I38" s="267"/>
      <c r="J38" s="268"/>
      <c r="K38" s="269">
        <f>VLOOKUP(A38,EQUIPOS!A8:D165,4,FALSE)</f>
        <v>64814.709309172475</v>
      </c>
      <c r="L38" s="270"/>
      <c r="M38" s="336">
        <v>12</v>
      </c>
      <c r="N38" s="272">
        <f t="shared" si="0"/>
        <v>5401.2257757643729</v>
      </c>
    </row>
    <row r="39" spans="1:14">
      <c r="A39" s="113" t="s">
        <v>180</v>
      </c>
      <c r="B39" s="841" t="str">
        <f>VLOOKUP(A39,EQUIPOS!A9:D154,3,FALSE)</f>
        <v>Compresor 120 HP, con martillo.</v>
      </c>
      <c r="C39" s="842"/>
      <c r="D39" s="842"/>
      <c r="E39" s="842"/>
      <c r="F39" s="842"/>
      <c r="G39" s="842"/>
      <c r="H39" s="843"/>
      <c r="I39" s="267"/>
      <c r="J39" s="268"/>
      <c r="K39" s="269">
        <f>VLOOKUP(A39,EQUIPOS!A9:D166,4,FALSE)</f>
        <v>92701.702309802655</v>
      </c>
      <c r="L39" s="270"/>
      <c r="M39" s="336">
        <v>1.3</v>
      </c>
      <c r="N39" s="272">
        <f t="shared" si="0"/>
        <v>71309.001776771271</v>
      </c>
    </row>
    <row r="40" spans="1:14">
      <c r="A40" s="113" t="s">
        <v>197</v>
      </c>
      <c r="B40" s="841" t="str">
        <f>VLOOKUP(A40,EQUIPOS!A10:D154,3,FALSE)</f>
        <v>Equipo de perforación (TRACKDRILL), potencia 40 HP, 2100 golpes / minuto</v>
      </c>
      <c r="C40" s="842"/>
      <c r="D40" s="842"/>
      <c r="E40" s="842"/>
      <c r="F40" s="842"/>
      <c r="G40" s="842"/>
      <c r="H40" s="843"/>
      <c r="I40" s="267"/>
      <c r="J40" s="268"/>
      <c r="K40" s="269">
        <f>VLOOKUP(A40,EQUIPOS!A10:D167,4,FALSE)</f>
        <v>138573.53807582296</v>
      </c>
      <c r="L40" s="270"/>
      <c r="M40" s="336">
        <v>1.3</v>
      </c>
      <c r="N40" s="272">
        <f t="shared" si="0"/>
        <v>106595.02928909459</v>
      </c>
    </row>
    <row r="41" spans="1:14">
      <c r="A41" s="113" t="s">
        <v>195</v>
      </c>
      <c r="B41" s="841" t="str">
        <f>VLOOKUP(A41,EQUIPOS!A11:D155,3,FALSE)</f>
        <v xml:space="preserve">Equipo de oxicorte, Capacidad de corte: hasta 6´´ (152mm) </v>
      </c>
      <c r="C41" s="842"/>
      <c r="D41" s="842"/>
      <c r="E41" s="842"/>
      <c r="F41" s="842"/>
      <c r="G41" s="842"/>
      <c r="H41" s="843"/>
      <c r="I41" s="267"/>
      <c r="J41" s="268"/>
      <c r="K41" s="269">
        <f>VLOOKUP(A41,EQUIPOS!A11:D168,4,FALSE)</f>
        <v>18553.732106835527</v>
      </c>
      <c r="L41" s="270"/>
      <c r="M41" s="336">
        <v>15</v>
      </c>
      <c r="N41" s="272">
        <f t="shared" si="0"/>
        <v>1236.9154737890351</v>
      </c>
    </row>
    <row r="42" spans="1:14">
      <c r="A42" s="113" t="s">
        <v>240</v>
      </c>
      <c r="B42" s="841" t="str">
        <f>VLOOKUP(A42,EQUIPOS!A12:D156,3,FALSE)</f>
        <v>Gato para tensionamiento, fuerza Max 200 ton, área de tensión 314 cm2.</v>
      </c>
      <c r="C42" s="842"/>
      <c r="D42" s="842"/>
      <c r="E42" s="842"/>
      <c r="F42" s="842"/>
      <c r="G42" s="842"/>
      <c r="H42" s="843"/>
      <c r="I42" s="267"/>
      <c r="J42" s="268"/>
      <c r="K42" s="269">
        <f>VLOOKUP(A42,EQUIPOS!A12:D169,4,FALSE)</f>
        <v>169020.61830153817</v>
      </c>
      <c r="L42" s="270"/>
      <c r="M42" s="336">
        <v>12</v>
      </c>
      <c r="N42" s="272">
        <f t="shared" si="0"/>
        <v>14085.051525128181</v>
      </c>
    </row>
    <row r="43" spans="1:14">
      <c r="A43" s="113"/>
      <c r="B43" s="841"/>
      <c r="C43" s="842"/>
      <c r="D43" s="842"/>
      <c r="E43" s="842"/>
      <c r="F43" s="842"/>
      <c r="G43" s="842"/>
      <c r="H43" s="843"/>
      <c r="I43" s="421"/>
      <c r="J43" s="422"/>
      <c r="K43" s="269"/>
      <c r="L43" s="335"/>
      <c r="M43" s="336"/>
      <c r="N43" s="272"/>
    </row>
    <row r="44" spans="1:14">
      <c r="A44" s="113"/>
      <c r="B44" s="841"/>
      <c r="C44" s="842"/>
      <c r="D44" s="842"/>
      <c r="E44" s="842"/>
      <c r="F44" s="842"/>
      <c r="G44" s="842"/>
      <c r="H44" s="843"/>
      <c r="I44" s="328"/>
      <c r="J44" s="330"/>
      <c r="K44" s="269"/>
      <c r="L44" s="423"/>
      <c r="M44" s="424"/>
      <c r="N44" s="272"/>
    </row>
    <row r="45" spans="1:14">
      <c r="B45" s="841"/>
      <c r="C45" s="842"/>
      <c r="D45" s="842"/>
      <c r="E45" s="842"/>
      <c r="F45" s="842"/>
      <c r="G45" s="842"/>
      <c r="H45" s="843"/>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218536.7216600065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4354.7834176358119</v>
      </c>
      <c r="N54" s="272">
        <f>K54*M54</f>
        <v>870.95668352716245</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6267.0550601966725</v>
      </c>
      <c r="N55" s="272">
        <f t="shared" ref="N55:N67" si="1">K55*M55</f>
        <v>34656.814482887603</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30756.057164261143</v>
      </c>
      <c r="N56" s="272">
        <f t="shared" si="1"/>
        <v>246.04845731408915</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46105.337787399985</v>
      </c>
      <c r="N57" s="272">
        <f t="shared" si="1"/>
        <v>1014.3174313227996</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1422.75778528505</v>
      </c>
      <c r="N58" s="272">
        <f t="shared" si="1"/>
        <v>426.82733558551496</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2095.939158341344</v>
      </c>
      <c r="N59" s="272">
        <f t="shared" si="1"/>
        <v>209.59391583413441</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16869.905688571656</v>
      </c>
      <c r="N60" s="272">
        <f t="shared" si="1"/>
        <v>8434.9528442858282</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76044.030142303731</v>
      </c>
      <c r="N61" s="272">
        <f t="shared" si="1"/>
        <v>7604.4030142303736</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1371.9164874385681</v>
      </c>
      <c r="N62" s="272">
        <f t="shared" si="1"/>
        <v>13719.16487438568</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13744.186246100706</v>
      </c>
      <c r="N63" s="272">
        <f t="shared" si="1"/>
        <v>13744.186246100706</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14833.946839731574</v>
      </c>
      <c r="N64" s="272">
        <f t="shared" si="1"/>
        <v>7416.973419865787</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5366.6405915298383</v>
      </c>
      <c r="N65" s="272">
        <f t="shared" si="1"/>
        <v>2951.6523253414111</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4780.5016498651657</v>
      </c>
      <c r="N66" s="272">
        <f t="shared" si="1"/>
        <v>239.02508249325831</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6757.3674718889197</v>
      </c>
      <c r="N67" s="272">
        <f t="shared" si="1"/>
        <v>6757.3674718889197</v>
      </c>
    </row>
    <row r="68" spans="1:14" ht="15.75" thickBot="1">
      <c r="B68" s="43"/>
      <c r="C68" s="310"/>
      <c r="D68" s="310"/>
      <c r="E68" s="310"/>
      <c r="F68" s="310"/>
      <c r="G68" s="310"/>
      <c r="H68" s="310"/>
      <c r="I68" s="310"/>
      <c r="J68" s="435"/>
      <c r="K68" s="126"/>
      <c r="L68" s="325"/>
      <c r="M68" s="402"/>
      <c r="N68" s="272"/>
    </row>
    <row r="69" spans="1:14" ht="15.75" thickBot="1">
      <c r="B69" s="828" t="s">
        <v>953</v>
      </c>
      <c r="C69" s="829"/>
      <c r="D69" s="829"/>
      <c r="E69" s="829"/>
      <c r="F69" s="829"/>
      <c r="G69" s="829"/>
      <c r="H69" s="829"/>
      <c r="I69" s="829"/>
      <c r="J69" s="829"/>
      <c r="K69" s="829"/>
      <c r="L69" s="829"/>
      <c r="M69" s="830"/>
      <c r="N69" s="394">
        <f>SUM(N54:N68)</f>
        <v>98292.283585063269</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31" t="s">
        <v>961</v>
      </c>
      <c r="M73" s="804"/>
      <c r="N73" s="76" t="s">
        <v>951</v>
      </c>
    </row>
    <row r="74" spans="1:14">
      <c r="B74" s="46"/>
      <c r="C74" s="317"/>
      <c r="D74" s="317"/>
      <c r="E74" s="317"/>
      <c r="F74" s="317"/>
      <c r="G74" s="317"/>
      <c r="H74" s="311"/>
      <c r="I74" s="279"/>
      <c r="J74" s="286"/>
      <c r="K74" s="279"/>
      <c r="L74" s="832"/>
      <c r="M74" s="833"/>
      <c r="N74" s="287"/>
    </row>
    <row r="75" spans="1:14">
      <c r="B75" s="46"/>
      <c r="C75" s="47"/>
      <c r="D75" s="47"/>
      <c r="E75" s="47"/>
      <c r="F75" s="47"/>
      <c r="G75" s="47"/>
      <c r="H75" s="311"/>
      <c r="I75" s="279"/>
      <c r="J75" s="286"/>
      <c r="K75" s="279"/>
      <c r="L75" s="832"/>
      <c r="M75" s="833"/>
      <c r="N75" s="287"/>
    </row>
    <row r="76" spans="1:14">
      <c r="B76" s="46"/>
      <c r="C76" s="47"/>
      <c r="D76" s="47"/>
      <c r="E76" s="47"/>
      <c r="F76" s="47"/>
      <c r="G76" s="47"/>
      <c r="H76" s="311"/>
      <c r="I76" s="279"/>
      <c r="J76" s="286"/>
      <c r="K76" s="279"/>
      <c r="L76" s="832"/>
      <c r="M76" s="833"/>
      <c r="N76" s="287"/>
    </row>
    <row r="77" spans="1:14">
      <c r="B77" s="46"/>
      <c r="C77" s="47"/>
      <c r="D77" s="47"/>
      <c r="E77" s="47"/>
      <c r="F77" s="47"/>
      <c r="G77" s="47"/>
      <c r="H77" s="311"/>
      <c r="I77" s="279"/>
      <c r="J77" s="286"/>
      <c r="K77" s="279"/>
      <c r="L77" s="832"/>
      <c r="M77" s="833"/>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7"/>
      <c r="M79" s="818"/>
      <c r="N79" s="127"/>
    </row>
    <row r="80" spans="1:14" ht="15.75" thickBot="1">
      <c r="B80" s="834" t="s">
        <v>953</v>
      </c>
      <c r="C80" s="835"/>
      <c r="D80" s="835"/>
      <c r="E80" s="835"/>
      <c r="F80" s="835"/>
      <c r="G80" s="835"/>
      <c r="H80" s="835"/>
      <c r="I80" s="835"/>
      <c r="J80" s="835"/>
      <c r="K80" s="835"/>
      <c r="L80" s="835"/>
      <c r="M80" s="836"/>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4" t="s">
        <v>963</v>
      </c>
      <c r="C84" s="855"/>
      <c r="D84" s="855"/>
      <c r="E84" s="855"/>
      <c r="F84" s="855"/>
      <c r="G84" s="855"/>
      <c r="H84" s="855"/>
      <c r="I84" s="73" t="s">
        <v>964</v>
      </c>
      <c r="J84" s="75" t="s">
        <v>1410</v>
      </c>
      <c r="K84" s="74" t="s">
        <v>966</v>
      </c>
      <c r="L84" s="856" t="s">
        <v>950</v>
      </c>
      <c r="M84" s="857"/>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5"/>
      <c r="C90" s="816"/>
      <c r="D90" s="816"/>
      <c r="E90" s="816"/>
      <c r="F90" s="816"/>
      <c r="G90" s="816"/>
      <c r="H90" s="816"/>
      <c r="I90" s="126"/>
      <c r="J90" s="126"/>
      <c r="K90" s="126"/>
      <c r="L90" s="916"/>
      <c r="M90" s="916"/>
      <c r="N90" s="45"/>
    </row>
    <row r="91" spans="1:15" ht="15.75" thickBot="1">
      <c r="B91" s="834" t="s">
        <v>953</v>
      </c>
      <c r="C91" s="835"/>
      <c r="D91" s="835"/>
      <c r="E91" s="835"/>
      <c r="F91" s="835"/>
      <c r="G91" s="835"/>
      <c r="H91" s="835"/>
      <c r="I91" s="835"/>
      <c r="J91" s="835"/>
      <c r="K91" s="835"/>
      <c r="L91" s="835"/>
      <c r="M91" s="836"/>
      <c r="N91" s="301">
        <f>SUM(N85:N90)</f>
        <v>41336.200695078456</v>
      </c>
    </row>
    <row r="92" spans="1:15" ht="15.75" thickBot="1">
      <c r="B92" s="33"/>
      <c r="C92" s="34"/>
      <c r="D92" s="34"/>
      <c r="E92" s="34"/>
      <c r="F92" s="34"/>
      <c r="G92" s="34"/>
      <c r="H92" s="34"/>
      <c r="I92" s="34"/>
      <c r="J92" s="34"/>
      <c r="K92" s="34"/>
      <c r="L92" s="34"/>
      <c r="M92" s="34"/>
      <c r="N92" s="35"/>
    </row>
    <row r="93" spans="1:15" ht="15.75" thickBot="1">
      <c r="B93" s="828" t="s">
        <v>967</v>
      </c>
      <c r="C93" s="829"/>
      <c r="D93" s="829"/>
      <c r="E93" s="829"/>
      <c r="F93" s="829"/>
      <c r="G93" s="829"/>
      <c r="H93" s="829"/>
      <c r="I93" s="829"/>
      <c r="J93" s="829"/>
      <c r="K93" s="829"/>
      <c r="L93" s="829"/>
      <c r="M93" s="830"/>
      <c r="N93" s="99">
        <f>N49+N69+N80+N91</f>
        <v>358165.20594014821</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9" t="s">
        <v>969</v>
      </c>
      <c r="C97" s="820"/>
      <c r="D97" s="820"/>
      <c r="E97" s="820"/>
      <c r="F97" s="820"/>
      <c r="G97" s="820"/>
      <c r="H97" s="820"/>
      <c r="I97" s="314"/>
      <c r="J97" s="334"/>
      <c r="K97" s="302" t="s">
        <v>970</v>
      </c>
      <c r="L97" s="858" t="s">
        <v>971</v>
      </c>
      <c r="M97" s="859"/>
      <c r="N97" s="303"/>
    </row>
    <row r="98" spans="1:14">
      <c r="B98" s="860" t="s">
        <v>972</v>
      </c>
      <c r="C98" s="861"/>
      <c r="D98" s="861"/>
      <c r="E98" s="861"/>
      <c r="F98" s="861"/>
      <c r="G98" s="861"/>
      <c r="H98" s="861"/>
      <c r="I98" s="87"/>
      <c r="J98" s="88"/>
      <c r="K98" s="304">
        <v>0.2</v>
      </c>
      <c r="L98" s="862">
        <f>N93*K98</f>
        <v>71633.041188029645</v>
      </c>
      <c r="M98" s="863"/>
      <c r="N98" s="51"/>
    </row>
    <row r="99" spans="1:14">
      <c r="B99" s="89" t="s">
        <v>973</v>
      </c>
      <c r="C99" s="90"/>
      <c r="D99" s="90"/>
      <c r="E99" s="90"/>
      <c r="F99" s="90"/>
      <c r="G99" s="90"/>
      <c r="H99" s="90"/>
      <c r="I99" s="87"/>
      <c r="J99" s="88"/>
      <c r="K99" s="304">
        <v>0.05</v>
      </c>
      <c r="L99" s="862">
        <f>N93*K99</f>
        <v>17908.260297007411</v>
      </c>
      <c r="M99" s="863"/>
      <c r="N99" s="51"/>
    </row>
    <row r="100" spans="1:14" ht="15.75" thickBot="1">
      <c r="B100" s="91" t="s">
        <v>974</v>
      </c>
      <c r="C100" s="92"/>
      <c r="D100" s="92"/>
      <c r="E100" s="92"/>
      <c r="F100" s="92"/>
      <c r="G100" s="92"/>
      <c r="H100" s="92"/>
      <c r="I100" s="93"/>
      <c r="J100" s="94"/>
      <c r="K100" s="305">
        <v>0.05</v>
      </c>
      <c r="L100" s="864">
        <f>N93*K100</f>
        <v>17908.260297007411</v>
      </c>
      <c r="M100" s="865"/>
      <c r="N100" s="51"/>
    </row>
    <row r="101" spans="1:14" ht="15.75" thickBot="1">
      <c r="B101" s="828" t="s">
        <v>953</v>
      </c>
      <c r="C101" s="829"/>
      <c r="D101" s="829"/>
      <c r="E101" s="829"/>
      <c r="F101" s="829"/>
      <c r="G101" s="829"/>
      <c r="H101" s="829"/>
      <c r="I101" s="829"/>
      <c r="J101" s="829"/>
      <c r="K101" s="829"/>
      <c r="L101" s="829"/>
      <c r="M101" s="830"/>
      <c r="N101" s="52">
        <f>L98+L99+L100</f>
        <v>107449.56178204446</v>
      </c>
    </row>
    <row r="102" spans="1:14" ht="15.75" thickBot="1">
      <c r="B102" s="33"/>
      <c r="C102" s="34"/>
      <c r="D102" s="34"/>
      <c r="E102" s="34"/>
      <c r="F102" s="34"/>
      <c r="G102" s="34"/>
      <c r="H102" s="34"/>
      <c r="I102" s="34"/>
      <c r="J102" s="34"/>
      <c r="K102" s="34"/>
      <c r="L102" s="34"/>
      <c r="M102" s="34"/>
      <c r="N102" s="35"/>
    </row>
    <row r="103" spans="1:14" ht="15.75" thickBot="1">
      <c r="A103" t="s">
        <v>2016</v>
      </c>
      <c r="B103" s="828" t="s">
        <v>975</v>
      </c>
      <c r="C103" s="829"/>
      <c r="D103" s="829"/>
      <c r="E103" s="829"/>
      <c r="F103" s="829"/>
      <c r="G103" s="829"/>
      <c r="H103" s="829"/>
      <c r="I103" s="829"/>
      <c r="J103" s="829"/>
      <c r="K103" s="829"/>
      <c r="L103" s="829"/>
      <c r="M103" s="830"/>
      <c r="N103" s="188">
        <f>N93+N101</f>
        <v>465614.76772219269</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70" t="s">
        <v>2218</v>
      </c>
      <c r="C120" s="971"/>
      <c r="D120" s="971"/>
      <c r="E120" s="971"/>
      <c r="F120" s="971"/>
      <c r="G120" s="971"/>
      <c r="H120" s="971"/>
      <c r="I120" s="971"/>
      <c r="J120" s="971"/>
      <c r="K120" s="971"/>
      <c r="L120" s="971"/>
      <c r="M120" s="971"/>
      <c r="N120" s="972"/>
    </row>
    <row r="121" spans="2:14" ht="15" customHeight="1">
      <c r="B121" s="970"/>
      <c r="C121" s="971"/>
      <c r="D121" s="971"/>
      <c r="E121" s="971"/>
      <c r="F121" s="971"/>
      <c r="G121" s="971"/>
      <c r="H121" s="971"/>
      <c r="I121" s="971"/>
      <c r="J121" s="971"/>
      <c r="K121" s="971"/>
      <c r="L121" s="971"/>
      <c r="M121" s="971"/>
      <c r="N121" s="972"/>
    </row>
    <row r="122" spans="2:14" ht="30" customHeight="1">
      <c r="B122" s="973" t="s">
        <v>2219</v>
      </c>
      <c r="C122" s="974"/>
      <c r="D122" s="974"/>
      <c r="E122" s="974"/>
      <c r="F122" s="974"/>
      <c r="G122" s="974"/>
      <c r="H122" s="974"/>
      <c r="I122" s="974"/>
      <c r="J122" s="974"/>
      <c r="K122" s="974"/>
      <c r="L122" s="974"/>
      <c r="M122" s="974"/>
      <c r="N122" s="975"/>
    </row>
    <row r="123" spans="2:14">
      <c r="B123" s="973"/>
      <c r="C123" s="974"/>
      <c r="D123" s="974"/>
      <c r="E123" s="974"/>
      <c r="F123" s="974"/>
      <c r="G123" s="974"/>
      <c r="H123" s="974"/>
      <c r="I123" s="974"/>
      <c r="J123" s="974"/>
      <c r="K123" s="974"/>
      <c r="L123" s="974"/>
      <c r="M123" s="974"/>
      <c r="N123" s="975"/>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6"/>
      <c r="K133" s="976"/>
      <c r="L133" s="976"/>
      <c r="M133" s="976"/>
      <c r="N133" s="977"/>
    </row>
    <row r="134" spans="2:14" ht="15.75" thickBot="1">
      <c r="B134" s="419" t="s">
        <v>2221</v>
      </c>
      <c r="C134" s="420"/>
      <c r="D134" s="420"/>
      <c r="E134" s="259"/>
      <c r="F134" s="259"/>
      <c r="G134" s="259"/>
      <c r="H134" s="259"/>
      <c r="I134" s="259"/>
      <c r="J134" s="978"/>
      <c r="K134" s="978"/>
      <c r="L134" s="978"/>
      <c r="M134" s="978"/>
      <c r="N134" s="979"/>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224</v>
      </c>
      <c r="B36" s="841" t="str">
        <f>VLOOKUP(A36,EQUIPOS!A6:D154,3,FALSE)</f>
        <v>Equipo de Medición (Deformimetros Eléctricos, Mecánicos, Celdas de Carga,  Etc.)</v>
      </c>
      <c r="C36" s="842"/>
      <c r="D36" s="842"/>
      <c r="E36" s="842"/>
      <c r="F36" s="842"/>
      <c r="G36" s="842"/>
      <c r="H36" s="843"/>
      <c r="I36" s="267"/>
      <c r="J36" s="268"/>
      <c r="K36" s="269">
        <f>VLOOKUP(A36,EQUIPOS!A6:D163,4,FALSE)</f>
        <v>158685.88045386027</v>
      </c>
      <c r="L36" s="270"/>
      <c r="M36" s="336">
        <v>3.3333333330000001</v>
      </c>
      <c r="N36" s="272">
        <f>K36/M36</f>
        <v>47605.764140918654</v>
      </c>
    </row>
    <row r="37" spans="1:14">
      <c r="A37" s="113" t="s">
        <v>125</v>
      </c>
      <c r="B37" s="841" t="str">
        <f>VLOOKUP(A37,EQUIPOS!A7:D154,3,FALSE)</f>
        <v>Bomba para gato de tensionamiento</v>
      </c>
      <c r="C37" s="842"/>
      <c r="D37" s="842"/>
      <c r="E37" s="842"/>
      <c r="F37" s="842"/>
      <c r="G37" s="842"/>
      <c r="H37" s="843"/>
      <c r="I37" s="421"/>
      <c r="J37" s="422"/>
      <c r="K37" s="269">
        <f>VLOOKUP(A37,EQUIPOS!A7:D164,4,FALSE)</f>
        <v>64814.709309172475</v>
      </c>
      <c r="L37" s="335"/>
      <c r="M37" s="336">
        <v>0.1</v>
      </c>
      <c r="N37" s="272">
        <f>K37/M37</f>
        <v>648147.09309172467</v>
      </c>
    </row>
    <row r="38" spans="1:14">
      <c r="A38" s="113" t="s">
        <v>240</v>
      </c>
      <c r="B38" s="841" t="str">
        <f>VLOOKUP(A38,EQUIPOS!A8:D154,3,FALSE)</f>
        <v>Gato para tensionamiento, fuerza Max 200 ton, área de tensión 314 cm2.</v>
      </c>
      <c r="C38" s="842"/>
      <c r="D38" s="842"/>
      <c r="E38" s="842"/>
      <c r="F38" s="842"/>
      <c r="G38" s="842"/>
      <c r="H38" s="843"/>
      <c r="I38" s="328"/>
      <c r="J38" s="330"/>
      <c r="K38" s="269">
        <f>VLOOKUP(A38,EQUIPOS!A8:D165,4,FALSE)</f>
        <v>169020.61830153817</v>
      </c>
      <c r="L38" s="423"/>
      <c r="M38" s="424">
        <v>0.1</v>
      </c>
      <c r="N38" s="272">
        <f>K38/M38</f>
        <v>1690206.1830153817</v>
      </c>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2385959.0402480252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32">
        <f>VLOOKUP(A60,TRANSPORTE!A2:D117,4,FALSE)</f>
        <v>4769.0261150528186</v>
      </c>
      <c r="M60" s="833"/>
      <c r="N60" s="287">
        <f>K60*L60</f>
        <v>71535.391725792273</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71535.391725792273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6101.0196361652497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2463595.4516099826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492719.09032199654</v>
      </c>
      <c r="M84" s="863"/>
      <c r="N84" s="51"/>
    </row>
    <row r="85" spans="1:14">
      <c r="B85" s="89" t="s">
        <v>973</v>
      </c>
      <c r="C85" s="90"/>
      <c r="D85" s="90"/>
      <c r="E85" s="90"/>
      <c r="F85" s="90"/>
      <c r="G85" s="90"/>
      <c r="H85" s="90"/>
      <c r="I85" s="87"/>
      <c r="J85" s="88"/>
      <c r="K85" s="304">
        <v>0.05</v>
      </c>
      <c r="L85" s="862">
        <f>N79*K85</f>
        <v>123179.77258049914</v>
      </c>
      <c r="M85" s="863"/>
      <c r="N85" s="51"/>
    </row>
    <row r="86" spans="1:14" ht="15.75" thickBot="1">
      <c r="B86" s="91" t="s">
        <v>974</v>
      </c>
      <c r="C86" s="92"/>
      <c r="D86" s="92"/>
      <c r="E86" s="92"/>
      <c r="F86" s="92"/>
      <c r="G86" s="92"/>
      <c r="H86" s="92"/>
      <c r="I86" s="93"/>
      <c r="J86" s="94"/>
      <c r="K86" s="305">
        <v>0.05</v>
      </c>
      <c r="L86" s="864">
        <f>N79*K86</f>
        <v>123179.77258049914</v>
      </c>
      <c r="M86" s="865"/>
      <c r="N86" s="51"/>
    </row>
    <row r="87" spans="1:14" ht="15.75" thickBot="1">
      <c r="B87" s="828" t="s">
        <v>953</v>
      </c>
      <c r="C87" s="829"/>
      <c r="D87" s="829"/>
      <c r="E87" s="829"/>
      <c r="F87" s="829"/>
      <c r="G87" s="829"/>
      <c r="H87" s="829"/>
      <c r="I87" s="829"/>
      <c r="J87" s="829"/>
      <c r="K87" s="829"/>
      <c r="L87" s="829"/>
      <c r="M87" s="830"/>
      <c r="N87" s="52">
        <f>L84+L85+L86</f>
        <v>739078.63548299484</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3202674.0870929775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3405.4986992546096</v>
      </c>
      <c r="L36" s="270"/>
      <c r="M36" s="336">
        <v>2</v>
      </c>
      <c r="N36" s="272">
        <f>K36/M36</f>
        <v>1702.7493496273048</v>
      </c>
    </row>
    <row r="37" spans="1:14">
      <c r="A37" s="113" t="s">
        <v>363</v>
      </c>
      <c r="B37" s="841" t="str">
        <f>VLOOKUP(A37,EQUIPOS!A7:D154,3,FALSE)</f>
        <v>Vibrador de concreto, Motor de 3 hp a 18.000 rpm Mangueras de 4 mt</v>
      </c>
      <c r="C37" s="842"/>
      <c r="D37" s="842"/>
      <c r="E37" s="842"/>
      <c r="F37" s="842"/>
      <c r="G37" s="842"/>
      <c r="H37" s="843"/>
      <c r="I37" s="421"/>
      <c r="J37" s="422"/>
      <c r="K37" s="269">
        <f>VLOOKUP(A37,EQUIPOS!A7:D164,4,FALSE)</f>
        <v>10637.327686074763</v>
      </c>
      <c r="L37" s="335"/>
      <c r="M37" s="336">
        <v>2</v>
      </c>
      <c r="N37" s="272">
        <f>K37/M37</f>
        <v>5318.6638430373814</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1681.7452725900498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8703.1584652547353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63529.085327904861</v>
      </c>
      <c r="N48" s="272">
        <f>K48*M48</f>
        <v>292233.79250836233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7288.1399740139695</v>
      </c>
      <c r="N49" s="272">
        <f>K49*M49</f>
        <v>7288.1399740139695</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584649.9038628242</v>
      </c>
      <c r="N50" s="272">
        <f>K50*M50</f>
        <v>584649.9038628242</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20652.835415770169</v>
      </c>
      <c r="N51" s="272">
        <f>K51*M51</f>
        <v>95003.042912542762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979174.87925774325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2">
        <f>VLOOKUP(A60,TRANSPORTE!A2:D117,4,FALSE)</f>
        <v>1242.4074635243128</v>
      </c>
      <c r="M60" s="833"/>
      <c r="N60" s="287">
        <f>K60*L60</f>
        <v>1242.4074635243128</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1242.4074635243128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33634.905451800994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1022755.3506383232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204551.07012766466</v>
      </c>
      <c r="M84" s="863"/>
      <c r="N84" s="51"/>
    </row>
    <row r="85" spans="1:14">
      <c r="B85" s="89" t="s">
        <v>973</v>
      </c>
      <c r="C85" s="90"/>
      <c r="D85" s="90"/>
      <c r="E85" s="90"/>
      <c r="F85" s="90"/>
      <c r="G85" s="90"/>
      <c r="H85" s="90"/>
      <c r="I85" s="87"/>
      <c r="J85" s="88"/>
      <c r="K85" s="304">
        <v>0.05</v>
      </c>
      <c r="L85" s="862">
        <f>N79*K85</f>
        <v>51137.767531916164</v>
      </c>
      <c r="M85" s="863"/>
      <c r="N85" s="51"/>
    </row>
    <row r="86" spans="1:14" ht="15.75" thickBot="1">
      <c r="B86" s="91" t="s">
        <v>974</v>
      </c>
      <c r="C86" s="92"/>
      <c r="D86" s="92"/>
      <c r="E86" s="92"/>
      <c r="F86" s="92"/>
      <c r="G86" s="92"/>
      <c r="H86" s="92"/>
      <c r="I86" s="93"/>
      <c r="J86" s="94"/>
      <c r="K86" s="305">
        <v>0.05</v>
      </c>
      <c r="L86" s="864">
        <f>N79*K86</f>
        <v>51137.767531916164</v>
      </c>
      <c r="M86" s="865"/>
      <c r="N86" s="51"/>
    </row>
    <row r="87" spans="1:14" ht="15.75" thickBot="1">
      <c r="B87" s="828" t="s">
        <v>953</v>
      </c>
      <c r="C87" s="829"/>
      <c r="D87" s="829"/>
      <c r="E87" s="829"/>
      <c r="F87" s="829"/>
      <c r="G87" s="829"/>
      <c r="H87" s="829"/>
      <c r="I87" s="829"/>
      <c r="J87" s="829"/>
      <c r="K87" s="829"/>
      <c r="L87" s="829"/>
      <c r="M87" s="830"/>
      <c r="N87" s="52">
        <f>L84+L85+L86</f>
        <v>306826.60519149696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1329581.9558298201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3405.4986992546096</v>
      </c>
      <c r="L36" s="270"/>
      <c r="M36" s="336">
        <v>2</v>
      </c>
      <c r="N36" s="272">
        <f>K36/M36</f>
        <v>1702.7493496273048</v>
      </c>
    </row>
    <row r="37" spans="1:14">
      <c r="A37" s="113" t="s">
        <v>363</v>
      </c>
      <c r="B37" s="841" t="str">
        <f>VLOOKUP(A37,EQUIPOS!A7:D154,3,FALSE)</f>
        <v>Vibrador de concreto, Motor de 3 hp a 18.000 rpm Mangueras de 4 mt</v>
      </c>
      <c r="C37" s="842"/>
      <c r="D37" s="842"/>
      <c r="E37" s="842"/>
      <c r="F37" s="842"/>
      <c r="G37" s="842"/>
      <c r="H37" s="843"/>
      <c r="I37" s="421"/>
      <c r="J37" s="422"/>
      <c r="K37" s="269">
        <f>VLOOKUP(A37,EQUIPOS!A7:D164,4,FALSE)</f>
        <v>10637.327686074763</v>
      </c>
      <c r="L37" s="335"/>
      <c r="M37" s="336">
        <v>2</v>
      </c>
      <c r="N37" s="272">
        <f>K37/M37</f>
        <v>5318.6638430373814</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1348.350761295025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8369.7639539597112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63529.085327904861</v>
      </c>
      <c r="N48" s="272">
        <f>K48*M48</f>
        <v>292233.79250836233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7288.1399740139695</v>
      </c>
      <c r="N49" s="272">
        <f>K49*M49</f>
        <v>7288.1399740139695</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522491.67028313602</v>
      </c>
      <c r="N50" s="272">
        <f>K50*M50</f>
        <v>522491.67028313602</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20652.835415770169</v>
      </c>
      <c r="N51" s="272">
        <f>K51*M51</f>
        <v>95003.042912542762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917016.64567805501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2">
        <f>VLOOKUP(A60,TRANSPORTE!A2:D117,4,FALSE)</f>
        <v>1242.4074635243128</v>
      </c>
      <c r="M60" s="833"/>
      <c r="N60" s="287">
        <f>K60*L60</f>
        <v>1242.4074635243128</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1242.4074635243128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26967.015225900497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953595.8323214394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190719.1664642879</v>
      </c>
      <c r="M84" s="863"/>
      <c r="N84" s="51"/>
    </row>
    <row r="85" spans="1:14">
      <c r="B85" s="89" t="s">
        <v>973</v>
      </c>
      <c r="C85" s="90"/>
      <c r="D85" s="90"/>
      <c r="E85" s="90"/>
      <c r="F85" s="90"/>
      <c r="G85" s="90"/>
      <c r="H85" s="90"/>
      <c r="I85" s="87"/>
      <c r="J85" s="88"/>
      <c r="K85" s="304">
        <v>0.05</v>
      </c>
      <c r="L85" s="862">
        <f>N79*K85</f>
        <v>47679.791616071976</v>
      </c>
      <c r="M85" s="863"/>
      <c r="N85" s="51"/>
    </row>
    <row r="86" spans="1:14" ht="15.75" thickBot="1">
      <c r="B86" s="91" t="s">
        <v>974</v>
      </c>
      <c r="C86" s="92"/>
      <c r="D86" s="92"/>
      <c r="E86" s="92"/>
      <c r="F86" s="92"/>
      <c r="G86" s="92"/>
      <c r="H86" s="92"/>
      <c r="I86" s="93"/>
      <c r="J86" s="94"/>
      <c r="K86" s="305">
        <v>0.05</v>
      </c>
      <c r="L86" s="864">
        <f>N79*K86</f>
        <v>47679.791616071976</v>
      </c>
      <c r="M86" s="865"/>
      <c r="N86" s="51"/>
    </row>
    <row r="87" spans="1:14" ht="15.75" thickBot="1">
      <c r="B87" s="828" t="s">
        <v>953</v>
      </c>
      <c r="C87" s="829"/>
      <c r="D87" s="829"/>
      <c r="E87" s="829"/>
      <c r="F87" s="829"/>
      <c r="G87" s="829"/>
      <c r="H87" s="829"/>
      <c r="I87" s="829"/>
      <c r="J87" s="829"/>
      <c r="K87" s="829"/>
      <c r="L87" s="829"/>
      <c r="M87" s="830"/>
      <c r="N87" s="52">
        <f>L84+L85+L86</f>
        <v>286078.74969643186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1239674.5820178713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3405.4986992546096</v>
      </c>
      <c r="L36" s="270"/>
      <c r="M36" s="336">
        <v>2</v>
      </c>
      <c r="N36" s="272">
        <f>K36/M36</f>
        <v>1702.7493496273048</v>
      </c>
    </row>
    <row r="37" spans="1:14">
      <c r="A37" s="113" t="s">
        <v>363</v>
      </c>
      <c r="B37" s="841" t="str">
        <f>VLOOKUP(A37,EQUIPOS!A7:D154,3,FALSE)</f>
        <v>Vibrador de concreto, Motor de 3 hp a 18.000 rpm Mangueras de 4 mt</v>
      </c>
      <c r="C37" s="842"/>
      <c r="D37" s="842"/>
      <c r="E37" s="842"/>
      <c r="F37" s="842"/>
      <c r="G37" s="842"/>
      <c r="H37" s="843"/>
      <c r="I37" s="421"/>
      <c r="J37" s="422"/>
      <c r="K37" s="269">
        <f>VLOOKUP(A37,EQUIPOS!A7:D164,4,FALSE)</f>
        <v>10637.327686074763</v>
      </c>
      <c r="L37" s="335"/>
      <c r="M37" s="336">
        <v>2</v>
      </c>
      <c r="N37" s="272">
        <f>K37/M37</f>
        <v>5318.6638430373814</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1348.350761295025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8369.7639539597112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501611.06940214429</v>
      </c>
      <c r="N48" s="272">
        <f>K48*M48</f>
        <v>501611.06940214429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7288.1399740139695</v>
      </c>
      <c r="N49" s="272">
        <f>K49*M49</f>
        <v>7288.1399740139695</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20652.835415770169</v>
      </c>
      <c r="N50" s="272">
        <f>K50*M50</f>
        <v>95003.042912542762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603902.25228870101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2">
        <f>VLOOKUP(A60,TRANSPORTE!A2:D117,4,FALSE)</f>
        <v>1242.4074635243128</v>
      </c>
      <c r="M60" s="833"/>
      <c r="N60" s="287">
        <f>K60*L60</f>
        <v>1242.4074635243128</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1242.4074635243128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26967.015225900497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640481.43893208541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128096.28778641709</v>
      </c>
      <c r="M84" s="863"/>
      <c r="N84" s="51"/>
    </row>
    <row r="85" spans="1:14">
      <c r="B85" s="89" t="s">
        <v>973</v>
      </c>
      <c r="C85" s="90"/>
      <c r="D85" s="90"/>
      <c r="E85" s="90"/>
      <c r="F85" s="90"/>
      <c r="G85" s="90"/>
      <c r="H85" s="90"/>
      <c r="I85" s="87"/>
      <c r="J85" s="88"/>
      <c r="K85" s="304">
        <v>0.05</v>
      </c>
      <c r="L85" s="862">
        <f>N79*K85</f>
        <v>32024.071946604272</v>
      </c>
      <c r="M85" s="863"/>
      <c r="N85" s="51"/>
    </row>
    <row r="86" spans="1:14" ht="15.75" thickBot="1">
      <c r="B86" s="91" t="s">
        <v>974</v>
      </c>
      <c r="C86" s="92"/>
      <c r="D86" s="92"/>
      <c r="E86" s="92"/>
      <c r="F86" s="92"/>
      <c r="G86" s="92"/>
      <c r="H86" s="92"/>
      <c r="I86" s="93"/>
      <c r="J86" s="94"/>
      <c r="K86" s="305">
        <v>0.05</v>
      </c>
      <c r="L86" s="864">
        <f>N79*K86</f>
        <v>32024.071946604272</v>
      </c>
      <c r="M86" s="865"/>
      <c r="N86" s="51"/>
    </row>
    <row r="87" spans="1:14" ht="15.75" thickBot="1">
      <c r="B87" s="828" t="s">
        <v>953</v>
      </c>
      <c r="C87" s="829"/>
      <c r="D87" s="829"/>
      <c r="E87" s="829"/>
      <c r="F87" s="829"/>
      <c r="G87" s="829"/>
      <c r="H87" s="829"/>
      <c r="I87" s="829"/>
      <c r="J87" s="829"/>
      <c r="K87" s="829"/>
      <c r="L87" s="829"/>
      <c r="M87" s="830"/>
      <c r="N87" s="52">
        <f>L84+L85+L86</f>
        <v>192144.43167962562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832625.87061171106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3405.4986992546096</v>
      </c>
      <c r="L36" s="270"/>
      <c r="M36" s="336">
        <v>2</v>
      </c>
      <c r="N36" s="272">
        <f>K36/M36</f>
        <v>1702.7493496273048</v>
      </c>
    </row>
    <row r="37" spans="1:14">
      <c r="A37" s="113" t="s">
        <v>363</v>
      </c>
      <c r="B37" s="841" t="str">
        <f>VLOOKUP(A37,EQUIPOS!A7:D154,3,FALSE)</f>
        <v>Vibrador de concreto, Motor de 3 hp a 18.000 rpm Mangueras de 4 mt</v>
      </c>
      <c r="C37" s="842"/>
      <c r="D37" s="842"/>
      <c r="E37" s="842"/>
      <c r="F37" s="842"/>
      <c r="G37" s="842"/>
      <c r="H37" s="843"/>
      <c r="I37" s="421"/>
      <c r="J37" s="422"/>
      <c r="K37" s="269">
        <f>VLOOKUP(A37,EQUIPOS!A7:D164,4,FALSE)</f>
        <v>10637.327686074763</v>
      </c>
      <c r="L37" s="335"/>
      <c r="M37" s="336">
        <v>2</v>
      </c>
      <c r="N37" s="272">
        <f>K37/M37</f>
        <v>5318.6638430373814</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1348.350761295025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8369.7639539597112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471857.10930224298</v>
      </c>
      <c r="N48" s="272">
        <f>K48*M48</f>
        <v>471857.10930224298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7288.1399740139695</v>
      </c>
      <c r="N49" s="272">
        <f>K49*M49</f>
        <v>7288.1399740139695</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6890.4598746284</v>
      </c>
      <c r="N50" s="272">
        <f>K50*M50</f>
        <v>31696.115423290637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510841.36469954759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2">
        <f>VLOOKUP(A60,TRANSPORTE!A2:D117,4,FALSE)</f>
        <v>1242.4074635243128</v>
      </c>
      <c r="M60" s="833"/>
      <c r="N60" s="287">
        <f>K60*L60</f>
        <v>1242.4074635243128</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1242.4074635243128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26967.015225900497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547420.55134293204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109484.11026858642</v>
      </c>
      <c r="M84" s="863"/>
      <c r="N84" s="51"/>
    </row>
    <row r="85" spans="1:14">
      <c r="B85" s="89" t="s">
        <v>973</v>
      </c>
      <c r="C85" s="90"/>
      <c r="D85" s="90"/>
      <c r="E85" s="90"/>
      <c r="F85" s="90"/>
      <c r="G85" s="90"/>
      <c r="H85" s="90"/>
      <c r="I85" s="87"/>
      <c r="J85" s="88"/>
      <c r="K85" s="304">
        <v>0.05</v>
      </c>
      <c r="L85" s="862">
        <f>N79*K85</f>
        <v>27371.027567146604</v>
      </c>
      <c r="M85" s="863"/>
      <c r="N85" s="51"/>
    </row>
    <row r="86" spans="1:14" ht="15.75" thickBot="1">
      <c r="B86" s="91" t="s">
        <v>974</v>
      </c>
      <c r="C86" s="92"/>
      <c r="D86" s="92"/>
      <c r="E86" s="92"/>
      <c r="F86" s="92"/>
      <c r="G86" s="92"/>
      <c r="H86" s="92"/>
      <c r="I86" s="93"/>
      <c r="J86" s="94"/>
      <c r="K86" s="305">
        <v>0.05</v>
      </c>
      <c r="L86" s="864">
        <f>N79*K86</f>
        <v>27371.027567146604</v>
      </c>
      <c r="M86" s="865"/>
      <c r="N86" s="51"/>
    </row>
    <row r="87" spans="1:14" ht="15.75" thickBot="1">
      <c r="B87" s="828" t="s">
        <v>953</v>
      </c>
      <c r="C87" s="829"/>
      <c r="D87" s="829"/>
      <c r="E87" s="829"/>
      <c r="F87" s="829"/>
      <c r="G87" s="829"/>
      <c r="H87" s="829"/>
      <c r="I87" s="829"/>
      <c r="J87" s="829"/>
      <c r="K87" s="829"/>
      <c r="L87" s="829"/>
      <c r="M87" s="830"/>
      <c r="N87" s="52">
        <f>L84+L85+L86</f>
        <v>164226.16540287962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711646.71674581163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5.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257</v>
      </c>
      <c r="B36" s="841" t="str">
        <f>VLOOKUP(A36,EQUIPOS!A6:D154,3,FALSE)</f>
        <v>Mezcladora de concreto 1 bulto</v>
      </c>
      <c r="C36" s="842"/>
      <c r="D36" s="842"/>
      <c r="E36" s="842"/>
      <c r="F36" s="842"/>
      <c r="G36" s="842"/>
      <c r="H36" s="843"/>
      <c r="I36" s="267"/>
      <c r="J36" s="268"/>
      <c r="K36" s="269">
        <f>VLOOKUP(A36,EQUIPOS!A6:D163,4,FALSE)</f>
        <v>11118.132035149032</v>
      </c>
      <c r="L36" s="270"/>
      <c r="M36" s="336">
        <v>1</v>
      </c>
      <c r="N36" s="272">
        <f>K36/M36</f>
        <v>11118.132035149032</v>
      </c>
    </row>
    <row r="37" spans="1:14">
      <c r="A37" s="113" t="s">
        <v>363</v>
      </c>
      <c r="B37" s="841" t="str">
        <f>VLOOKUP(A37,EQUIPOS!A7:D154,3,FALSE)</f>
        <v>Vibrador de concreto, Motor de 3 hp a 18.000 rpm Mangueras de 4 mt</v>
      </c>
      <c r="C37" s="842"/>
      <c r="D37" s="842"/>
      <c r="E37" s="842"/>
      <c r="F37" s="842"/>
      <c r="G37" s="842"/>
      <c r="H37" s="843"/>
      <c r="I37" s="421"/>
      <c r="J37" s="422"/>
      <c r="K37" s="269">
        <f>VLOOKUP(A37,EQUIPOS!A7:D164,4,FALSE)</f>
        <v>10637.327686074763</v>
      </c>
      <c r="L37" s="335"/>
      <c r="M37" s="336">
        <v>1</v>
      </c>
      <c r="N37" s="272">
        <f>K37/M37</f>
        <v>10637.327686074763</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N81*M41</f>
        <v>3373.3390225900498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25128.798743813844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64189.933471640637</v>
      </c>
      <c r="N48" s="272">
        <f>K48*M48</f>
        <v>60980.436798058603</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54.834069928666089</v>
      </c>
      <c r="N49" s="272">
        <f>K49*M49</f>
        <v>9321.7918878732344</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56539.959618712273</v>
      </c>
      <c r="N50" s="272">
        <f>K50*M50</f>
        <v>31096.977790291752</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488.44911805389455</v>
      </c>
      <c r="N51" s="272">
        <f>K51*M51</f>
        <v>146534.73541616838</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6890.4598746284</v>
      </c>
      <c r="N52" s="272">
        <f>K52*M52</f>
        <v>21360.425611348041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8" t="s">
        <v>953</v>
      </c>
      <c r="C59" s="829"/>
      <c r="D59" s="829"/>
      <c r="E59" s="829"/>
      <c r="F59" s="829"/>
      <c r="G59" s="829"/>
      <c r="H59" s="829"/>
      <c r="I59" s="829"/>
      <c r="J59" s="829"/>
      <c r="K59" s="829"/>
      <c r="L59" s="829"/>
      <c r="M59" s="830"/>
      <c r="N59" s="394">
        <f>SUM(N48:N58)</f>
        <v>269294.36750374001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32">
        <f>VLOOKUP(A64,TRANSPORTE!A2:D117,4,FALSE)</f>
        <v>1242.4074635243128</v>
      </c>
      <c r="M64" s="833"/>
      <c r="N64" s="287">
        <f>K64*L64</f>
        <v>683.3241049383721</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32">
        <f>VLOOKUP(A65,TRANSPORTE!A3:D117,4,FALSE)</f>
        <v>1242.4074635243128</v>
      </c>
      <c r="M65" s="833"/>
      <c r="N65" s="287">
        <f>K65*L65</f>
        <v>1180.2870903480971</v>
      </c>
    </row>
    <row r="66" spans="1:15">
      <c r="B66" s="46"/>
      <c r="C66" s="47"/>
      <c r="D66" s="47"/>
      <c r="E66" s="47"/>
      <c r="F66" s="47"/>
      <c r="G66" s="4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1863.6111952864692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67466.780451800994</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N43+N59+N70+N81</f>
        <v>363753.5578946413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72750.711578928269</v>
      </c>
      <c r="M88" s="863"/>
      <c r="N88" s="51"/>
    </row>
    <row r="89" spans="1:14">
      <c r="B89" s="89" t="s">
        <v>973</v>
      </c>
      <c r="C89" s="90"/>
      <c r="D89" s="90"/>
      <c r="E89" s="90"/>
      <c r="F89" s="90"/>
      <c r="G89" s="90"/>
      <c r="H89" s="90"/>
      <c r="I89" s="87"/>
      <c r="J89" s="88"/>
      <c r="K89" s="304">
        <v>0.05</v>
      </c>
      <c r="L89" s="862">
        <f>N83*K89</f>
        <v>18187.677894732067</v>
      </c>
      <c r="M89" s="863"/>
      <c r="N89" s="51"/>
    </row>
    <row r="90" spans="1:14" ht="15.75" thickBot="1">
      <c r="B90" s="91" t="s">
        <v>974</v>
      </c>
      <c r="C90" s="92"/>
      <c r="D90" s="92"/>
      <c r="E90" s="92"/>
      <c r="F90" s="92"/>
      <c r="G90" s="92"/>
      <c r="H90" s="92"/>
      <c r="I90" s="93"/>
      <c r="J90" s="94"/>
      <c r="K90" s="305">
        <v>0.05</v>
      </c>
      <c r="L90" s="864">
        <f>N83*K90</f>
        <v>18187.677894732067</v>
      </c>
      <c r="M90" s="865"/>
      <c r="N90" s="51"/>
    </row>
    <row r="91" spans="1:14" ht="15.75" thickBot="1">
      <c r="B91" s="828" t="s">
        <v>953</v>
      </c>
      <c r="C91" s="829"/>
      <c r="D91" s="829"/>
      <c r="E91" s="829"/>
      <c r="F91" s="829"/>
      <c r="G91" s="829"/>
      <c r="H91" s="829"/>
      <c r="I91" s="829"/>
      <c r="J91" s="829"/>
      <c r="K91" s="829"/>
      <c r="L91" s="829"/>
      <c r="M91" s="830"/>
      <c r="N91" s="52">
        <f>L88+L89+L90</f>
        <v>109126.06736839241</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472879.62526303373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257</v>
      </c>
      <c r="B36" s="841" t="str">
        <f>VLOOKUP(A36,EQUIPOS!A6:D154,3,FALSE)</f>
        <v>Mezcladora de concreto 1 bulto</v>
      </c>
      <c r="C36" s="842"/>
      <c r="D36" s="842"/>
      <c r="E36" s="842"/>
      <c r="F36" s="842"/>
      <c r="G36" s="842"/>
      <c r="H36" s="843"/>
      <c r="I36" s="267"/>
      <c r="J36" s="268"/>
      <c r="K36" s="269">
        <f>VLOOKUP(A36,EQUIPOS!A6:D163,4,FALSE)</f>
        <v>11118.132035149032</v>
      </c>
      <c r="L36" s="270"/>
      <c r="M36" s="336">
        <v>1</v>
      </c>
      <c r="N36" s="272">
        <f>K36/M36</f>
        <v>11118.132035149032</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N81*M41</f>
        <v>3373.3390225900498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14491.471057739082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64189.933471640637</v>
      </c>
      <c r="N48" s="272">
        <f>K48*M48</f>
        <v>53919.544116178135</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54.834069928666089</v>
      </c>
      <c r="N49" s="272">
        <f>K49*M49</f>
        <v>10144.302936803226</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56539.959618712273</v>
      </c>
      <c r="N50" s="272">
        <f>K50*M50</f>
        <v>35620.174559788735</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488.44911805389455</v>
      </c>
      <c r="N51" s="272">
        <f>K51*M51</f>
        <v>126996.77069401258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8" t="s">
        <v>953</v>
      </c>
      <c r="C59" s="829"/>
      <c r="D59" s="829"/>
      <c r="E59" s="829"/>
      <c r="F59" s="829"/>
      <c r="G59" s="829"/>
      <c r="H59" s="829"/>
      <c r="I59" s="829"/>
      <c r="J59" s="829"/>
      <c r="K59" s="829"/>
      <c r="L59" s="829"/>
      <c r="M59" s="830"/>
      <c r="N59" s="394">
        <f>SUM(N48:N58)</f>
        <v>226680.79230678268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32">
        <f>VLOOKUP(A64,TRANSPORTE!A2:D117,4,FALSE)</f>
        <v>1242.4074635243128</v>
      </c>
      <c r="M64" s="833"/>
      <c r="N64" s="287">
        <f>K64*L64</f>
        <v>782.71670202031703</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32">
        <f>VLOOKUP(A65,TRANSPORTE!A3:D117,4,FALSE)</f>
        <v>1242.4074635243128</v>
      </c>
      <c r="M65" s="833"/>
      <c r="N65" s="287">
        <f>K65*L65</f>
        <v>1043.6222693604227</v>
      </c>
    </row>
    <row r="66" spans="1:15">
      <c r="B66" s="46"/>
      <c r="C66" s="47"/>
      <c r="D66" s="47"/>
      <c r="E66" s="47"/>
      <c r="F66" s="47"/>
      <c r="G66" s="4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1826.3389713807396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67466.780451800994</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N43+N59+N70+N81</f>
        <v>310465.38278770348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62093.076557540699</v>
      </c>
      <c r="M88" s="863"/>
      <c r="N88" s="51"/>
    </row>
    <row r="89" spans="1:14">
      <c r="B89" s="89" t="s">
        <v>973</v>
      </c>
      <c r="C89" s="90"/>
      <c r="D89" s="90"/>
      <c r="E89" s="90"/>
      <c r="F89" s="90"/>
      <c r="G89" s="90"/>
      <c r="H89" s="90"/>
      <c r="I89" s="87"/>
      <c r="J89" s="88"/>
      <c r="K89" s="304">
        <v>0.05</v>
      </c>
      <c r="L89" s="862">
        <f>N83*K89</f>
        <v>15523.269139385175</v>
      </c>
      <c r="M89" s="863"/>
      <c r="N89" s="51"/>
    </row>
    <row r="90" spans="1:14" ht="15.75" thickBot="1">
      <c r="B90" s="91" t="s">
        <v>974</v>
      </c>
      <c r="C90" s="92"/>
      <c r="D90" s="92"/>
      <c r="E90" s="92"/>
      <c r="F90" s="92"/>
      <c r="G90" s="92"/>
      <c r="H90" s="92"/>
      <c r="I90" s="93"/>
      <c r="J90" s="94"/>
      <c r="K90" s="305">
        <v>0.05</v>
      </c>
      <c r="L90" s="864">
        <f>N83*K90</f>
        <v>15523.269139385175</v>
      </c>
      <c r="M90" s="865"/>
      <c r="N90" s="51"/>
    </row>
    <row r="91" spans="1:14" ht="15.75" thickBot="1">
      <c r="B91" s="828" t="s">
        <v>953</v>
      </c>
      <c r="C91" s="829"/>
      <c r="D91" s="829"/>
      <c r="E91" s="829"/>
      <c r="F91" s="829"/>
      <c r="G91" s="829"/>
      <c r="H91" s="829"/>
      <c r="I91" s="829"/>
      <c r="J91" s="829"/>
      <c r="K91" s="829"/>
      <c r="L91" s="829"/>
      <c r="M91" s="830"/>
      <c r="N91" s="52">
        <f>L88+L89+L90</f>
        <v>93139.614836311041</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403604.9976240145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257</v>
      </c>
      <c r="B36" s="841" t="str">
        <f>VLOOKUP(A36,EQUIPOS!A6:D154,3,FALSE)</f>
        <v>Mezcladora de concreto 1 bulto</v>
      </c>
      <c r="C36" s="842"/>
      <c r="D36" s="842"/>
      <c r="E36" s="842"/>
      <c r="F36" s="842"/>
      <c r="G36" s="842"/>
      <c r="H36" s="843"/>
      <c r="I36" s="267"/>
      <c r="J36" s="268"/>
      <c r="K36" s="269">
        <f>VLOOKUP(A36,EQUIPOS!A6:D163,4,FALSE)</f>
        <v>11118.132035149032</v>
      </c>
      <c r="L36" s="270"/>
      <c r="M36" s="336">
        <v>1</v>
      </c>
      <c r="N36" s="272">
        <f>K36/M36</f>
        <v>11118.132035149032</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N81*M41</f>
        <v>2698.6712180720406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13816.803253221073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64189.933471640637</v>
      </c>
      <c r="N48" s="272">
        <f>K48*M48</f>
        <v>32351.726469706882</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54.834069928666089</v>
      </c>
      <c r="N49" s="272">
        <f>K49*M49</f>
        <v>6086.5817620819362</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45242.544104574175</v>
      </c>
      <c r="N50" s="272">
        <f>K50*M50</f>
        <v>18097.017641829672</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56539.959618712273</v>
      </c>
      <c r="N51" s="272">
        <f>K51*M51</f>
        <v>21372.104735873239</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488.44911805389455</v>
      </c>
      <c r="N52" s="272">
        <f>K52*M52</f>
        <v>76198.062416407556</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8" t="s">
        <v>953</v>
      </c>
      <c r="C59" s="829"/>
      <c r="D59" s="829"/>
      <c r="E59" s="829"/>
      <c r="F59" s="829"/>
      <c r="G59" s="829"/>
      <c r="H59" s="829"/>
      <c r="I59" s="829"/>
      <c r="J59" s="829"/>
      <c r="K59" s="829"/>
      <c r="L59" s="829"/>
      <c r="M59" s="830"/>
      <c r="N59" s="394">
        <f>SUM(N48:N58)</f>
        <v>154105.49302589928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32">
        <f>VLOOKUP(A64,TRANSPORTE!A2:D117,4,FALSE)</f>
        <v>1242.4074635243128</v>
      </c>
      <c r="M64" s="833"/>
      <c r="N64" s="287">
        <f>K64*L64</f>
        <v>469.63002121219023</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32">
        <f>VLOOKUP(A65,TRANSPORTE!A3:D117,4,FALSE)</f>
        <v>1242.4074635243128</v>
      </c>
      <c r="M65" s="833"/>
      <c r="N65" s="287">
        <f>K65*L65</f>
        <v>626.1733616162536</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32">
        <f>VLOOKUP(A66,TRANSPORTE!A3:D117,4,FALSE)</f>
        <v>1242.4074635243128</v>
      </c>
      <c r="M66" s="833"/>
      <c r="N66" s="287">
        <f>K66*L66</f>
        <v>496.96298540972515</v>
      </c>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1592.766368238169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53973.424361440804</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N43+N59+N70+N81</f>
        <v>223488.48700879933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44697.69740175987</v>
      </c>
      <c r="M88" s="863"/>
      <c r="N88" s="51"/>
    </row>
    <row r="89" spans="1:14">
      <c r="B89" s="89" t="s">
        <v>973</v>
      </c>
      <c r="C89" s="90"/>
      <c r="D89" s="90"/>
      <c r="E89" s="90"/>
      <c r="F89" s="90"/>
      <c r="G89" s="90"/>
      <c r="H89" s="90"/>
      <c r="I89" s="87"/>
      <c r="J89" s="88"/>
      <c r="K89" s="304">
        <v>0.05</v>
      </c>
      <c r="L89" s="862">
        <f>N83*K89</f>
        <v>11174.424350439967</v>
      </c>
      <c r="M89" s="863"/>
      <c r="N89" s="51"/>
    </row>
    <row r="90" spans="1:14" ht="15.75" thickBot="1">
      <c r="B90" s="91" t="s">
        <v>974</v>
      </c>
      <c r="C90" s="92"/>
      <c r="D90" s="92"/>
      <c r="E90" s="92"/>
      <c r="F90" s="92"/>
      <c r="G90" s="92"/>
      <c r="H90" s="92"/>
      <c r="I90" s="93"/>
      <c r="J90" s="94"/>
      <c r="K90" s="305">
        <v>0.05</v>
      </c>
      <c r="L90" s="864">
        <f>N83*K90</f>
        <v>11174.424350439967</v>
      </c>
      <c r="M90" s="865"/>
      <c r="N90" s="51"/>
    </row>
    <row r="91" spans="1:14" ht="15.75" thickBot="1">
      <c r="B91" s="828" t="s">
        <v>953</v>
      </c>
      <c r="C91" s="829"/>
      <c r="D91" s="829"/>
      <c r="E91" s="829"/>
      <c r="F91" s="829"/>
      <c r="G91" s="829"/>
      <c r="H91" s="829"/>
      <c r="I91" s="829"/>
      <c r="J91" s="829"/>
      <c r="K91" s="829"/>
      <c r="L91" s="829"/>
      <c r="M91" s="830"/>
      <c r="N91" s="52">
        <f>L88+L89+L90</f>
        <v>67046.546102639797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290535.03311143914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363</v>
      </c>
      <c r="B36" s="841" t="str">
        <f>VLOOKUP(A36,EQUIPOS!A6:D154,3,FALSE)</f>
        <v>Vibrador de concreto, Motor de 3 hp a 18.000 rpm Mangueras de 4 mt</v>
      </c>
      <c r="C36" s="842"/>
      <c r="D36" s="842"/>
      <c r="E36" s="842"/>
      <c r="F36" s="842"/>
      <c r="G36" s="842"/>
      <c r="H36" s="843"/>
      <c r="I36" s="267"/>
      <c r="J36" s="268"/>
      <c r="K36" s="269">
        <f>VLOOKUP(A36,EQUIPOS!A6:D163,4,FALSE)</f>
        <v>10637.327686074763</v>
      </c>
      <c r="L36" s="270"/>
      <c r="M36" s="336">
        <v>1</v>
      </c>
      <c r="N36" s="272">
        <f>K36/M36</f>
        <v>10637.327686074763</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N78*M41</f>
        <v>1582.8190800847531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12220.146766159516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4120.0084192033682</v>
      </c>
      <c r="N48" s="272">
        <f>K48*M48</f>
        <v>140541.7271958653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55547.090294275746</v>
      </c>
      <c r="N49" s="272">
        <f>K49*M49</f>
        <v>8332.0635441413615</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471857.10930224298</v>
      </c>
      <c r="N50" s="272">
        <f>K50*M50</f>
        <v>59453.995772082613</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29388.577090247225</v>
      </c>
      <c r="N51" s="272">
        <f>K51*M51</f>
        <v>29388.577090247225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237716.3636023365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32">
        <f>VLOOKUP(A61,TRANSPORTE!A3:D117,4,FALSE)</f>
        <v>1242.4074635243128</v>
      </c>
      <c r="M61" s="833"/>
      <c r="N61" s="287">
        <f>K61*L61</f>
        <v>156.5433404040634</v>
      </c>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156.5433404040634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980"/>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34" t="s">
        <v>953</v>
      </c>
      <c r="C78" s="835"/>
      <c r="D78" s="835"/>
      <c r="E78" s="835"/>
      <c r="F78" s="835"/>
      <c r="G78" s="835"/>
      <c r="H78" s="835"/>
      <c r="I78" s="835"/>
      <c r="J78" s="835"/>
      <c r="K78" s="835"/>
      <c r="L78" s="835"/>
      <c r="M78" s="836"/>
      <c r="N78" s="301">
        <f>SUM(N72:N77)</f>
        <v>79140.954004237647</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329234.00771313772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65846.801542627552</v>
      </c>
      <c r="M85" s="863"/>
      <c r="N85" s="51"/>
    </row>
    <row r="86" spans="1:14">
      <c r="B86" s="89" t="s">
        <v>973</v>
      </c>
      <c r="C86" s="90"/>
      <c r="D86" s="90"/>
      <c r="E86" s="90"/>
      <c r="F86" s="90"/>
      <c r="G86" s="90"/>
      <c r="H86" s="90"/>
      <c r="I86" s="87"/>
      <c r="J86" s="88"/>
      <c r="K86" s="304">
        <v>0.05</v>
      </c>
      <c r="L86" s="862">
        <f>N80*K86</f>
        <v>16461.700385656888</v>
      </c>
      <c r="M86" s="863"/>
      <c r="N86" s="51"/>
    </row>
    <row r="87" spans="1:14" ht="15.75" thickBot="1">
      <c r="B87" s="91" t="s">
        <v>974</v>
      </c>
      <c r="C87" s="92"/>
      <c r="D87" s="92"/>
      <c r="E87" s="92"/>
      <c r="F87" s="92"/>
      <c r="G87" s="92"/>
      <c r="H87" s="92"/>
      <c r="I87" s="93"/>
      <c r="J87" s="94"/>
      <c r="K87" s="305">
        <v>0.05</v>
      </c>
      <c r="L87" s="864">
        <f>N80*K87</f>
        <v>16461.700385656888</v>
      </c>
      <c r="M87" s="865"/>
      <c r="N87" s="51"/>
    </row>
    <row r="88" spans="1:14" ht="15.75" thickBot="1">
      <c r="B88" s="828" t="s">
        <v>953</v>
      </c>
      <c r="C88" s="829"/>
      <c r="D88" s="829"/>
      <c r="E88" s="829"/>
      <c r="F88" s="829"/>
      <c r="G88" s="829"/>
      <c r="H88" s="829"/>
      <c r="I88" s="829"/>
      <c r="J88" s="829"/>
      <c r="K88" s="829"/>
      <c r="L88" s="829"/>
      <c r="M88" s="830"/>
      <c r="N88" s="52">
        <f>L85+L86+L87</f>
        <v>98770.202313941336</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428004.21002707904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363</v>
      </c>
      <c r="B36" s="841" t="str">
        <f>VLOOKUP(A36,EQUIPOS!A6:D154,3,FALSE)</f>
        <v>Vibrador de concreto, Motor de 3 hp a 18.000 rpm Mangueras de 4 mt</v>
      </c>
      <c r="C36" s="842"/>
      <c r="D36" s="842"/>
      <c r="E36" s="842"/>
      <c r="F36" s="842"/>
      <c r="G36" s="842"/>
      <c r="H36" s="843"/>
      <c r="I36" s="267"/>
      <c r="J36" s="268"/>
      <c r="K36" s="269">
        <f>VLOOKUP(A36,EQUIPOS!A6:D163,4,FALSE)</f>
        <v>10637.327686074763</v>
      </c>
      <c r="L36" s="270"/>
      <c r="M36" s="336">
        <v>1</v>
      </c>
      <c r="N36" s="272">
        <f>K36/M36</f>
        <v>10637.327686074763</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N78*M41</f>
        <v>1582.8190800847531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12220.146766159516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4120.0084192033682</v>
      </c>
      <c r="N48" s="272">
        <f>K48*M48</f>
        <v>140541.7271958653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55547.090294275746</v>
      </c>
      <c r="N49" s="272">
        <f>K49*M49</f>
        <v>8332.0635441413615</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501379.48862137762</v>
      </c>
      <c r="N50" s="272">
        <f>K50*M50</f>
        <v>63173.815566293582</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29388.577090247225</v>
      </c>
      <c r="N51" s="272">
        <f>K51*M51</f>
        <v>29388.577090247225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241436.18339654745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32">
        <f>VLOOKUP(A61,TRANSPORTE!A3:D117,4,FALSE)</f>
        <v>1242.4074635243128</v>
      </c>
      <c r="M61" s="833"/>
      <c r="N61" s="287">
        <f>K61*L61</f>
        <v>156.5433404040634</v>
      </c>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156.5433404040634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980"/>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127"/>
    </row>
    <row r="78" spans="1:15" ht="15.75" thickBot="1">
      <c r="B78" s="834" t="s">
        <v>953</v>
      </c>
      <c r="C78" s="835"/>
      <c r="D78" s="835"/>
      <c r="E78" s="835"/>
      <c r="F78" s="835"/>
      <c r="G78" s="835"/>
      <c r="H78" s="835"/>
      <c r="I78" s="835"/>
      <c r="J78" s="835"/>
      <c r="K78" s="835"/>
      <c r="L78" s="835"/>
      <c r="M78" s="836"/>
      <c r="N78" s="460">
        <f>SUM(N72:N77)</f>
        <v>79140.954004237647</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332953.82750734867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66590.765501469738</v>
      </c>
      <c r="M85" s="863"/>
      <c r="N85" s="51"/>
    </row>
    <row r="86" spans="1:14">
      <c r="B86" s="89" t="s">
        <v>973</v>
      </c>
      <c r="C86" s="90"/>
      <c r="D86" s="90"/>
      <c r="E86" s="90"/>
      <c r="F86" s="90"/>
      <c r="G86" s="90"/>
      <c r="H86" s="90"/>
      <c r="I86" s="87"/>
      <c r="J86" s="88"/>
      <c r="K86" s="304">
        <v>0.05</v>
      </c>
      <c r="L86" s="862">
        <f>N80*K86</f>
        <v>16647.691375367434</v>
      </c>
      <c r="M86" s="863"/>
      <c r="N86" s="51"/>
    </row>
    <row r="87" spans="1:14" ht="15.75" thickBot="1">
      <c r="B87" s="91" t="s">
        <v>974</v>
      </c>
      <c r="C87" s="92"/>
      <c r="D87" s="92"/>
      <c r="E87" s="92"/>
      <c r="F87" s="92"/>
      <c r="G87" s="92"/>
      <c r="H87" s="92"/>
      <c r="I87" s="93"/>
      <c r="J87" s="94"/>
      <c r="K87" s="305">
        <v>0.05</v>
      </c>
      <c r="L87" s="864">
        <f>N80*K87</f>
        <v>16647.691375367434</v>
      </c>
      <c r="M87" s="865"/>
      <c r="N87" s="51"/>
    </row>
    <row r="88" spans="1:14" ht="15.75" thickBot="1">
      <c r="B88" s="828" t="s">
        <v>953</v>
      </c>
      <c r="C88" s="829"/>
      <c r="D88" s="829"/>
      <c r="E88" s="829"/>
      <c r="F88" s="829"/>
      <c r="G88" s="829"/>
      <c r="H88" s="829"/>
      <c r="I88" s="829"/>
      <c r="J88" s="829"/>
      <c r="K88" s="829"/>
      <c r="L88" s="829"/>
      <c r="M88" s="830"/>
      <c r="N88" s="52">
        <f>L85+L86+L87</f>
        <v>99886.148252204599</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432839.97575955326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156</v>
      </c>
      <c r="B36" s="841" t="str">
        <f>VLOOKUP(A36,EQUIPOS!A6:D154,3,FALSE)</f>
        <v>Cizalla manual de 90 cm.</v>
      </c>
      <c r="C36" s="842"/>
      <c r="D36" s="842"/>
      <c r="E36" s="842"/>
      <c r="F36" s="842"/>
      <c r="G36" s="842"/>
      <c r="H36" s="843"/>
      <c r="I36" s="267"/>
      <c r="J36" s="268"/>
      <c r="K36" s="269">
        <f>VLOOKUP(A36,EQUIPOS!A6:D163,4,FALSE)</f>
        <v>980.69094020960245</v>
      </c>
      <c r="L36" s="270"/>
      <c r="M36" s="336">
        <v>37.5</v>
      </c>
      <c r="N36" s="272">
        <f>K36/M36</f>
        <v>26.151758405589398</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N78*M41</f>
        <v>16.081724361440799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42.233482767030196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4120.0084192033682</v>
      </c>
      <c r="N48" s="272">
        <f>K48*M48</f>
        <v>4326.0088401635367</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4780.5016498651657</v>
      </c>
      <c r="N49" s="272">
        <f>K49*M49</f>
        <v>143.41504949595497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4469.4238896594916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2">
        <f>VLOOKUP(A61,TRANSPORTE!A3:D117,4,FALSE)</f>
        <v>0.86160172108312305</v>
      </c>
      <c r="M61" s="833"/>
      <c r="N61" s="287">
        <f>K61*L61</f>
        <v>0.90468180713727919</v>
      </c>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0.90468180713727919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34" t="s">
        <v>953</v>
      </c>
      <c r="C78" s="835"/>
      <c r="D78" s="835"/>
      <c r="E78" s="835"/>
      <c r="F78" s="835"/>
      <c r="G78" s="835"/>
      <c r="H78" s="835"/>
      <c r="I78" s="835"/>
      <c r="J78" s="835"/>
      <c r="K78" s="835"/>
      <c r="L78" s="835"/>
      <c r="M78" s="836"/>
      <c r="N78" s="301">
        <f>SUM(N72:N77)</f>
        <v>804.08621807203986</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5316.6482723056988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1063.3296544611399</v>
      </c>
      <c r="M85" s="863"/>
      <c r="N85" s="51"/>
    </row>
    <row r="86" spans="1:14">
      <c r="B86" s="89" t="s">
        <v>973</v>
      </c>
      <c r="C86" s="90"/>
      <c r="D86" s="90"/>
      <c r="E86" s="90"/>
      <c r="F86" s="90"/>
      <c r="G86" s="90"/>
      <c r="H86" s="90"/>
      <c r="I86" s="87"/>
      <c r="J86" s="88"/>
      <c r="K86" s="304">
        <v>0.05</v>
      </c>
      <c r="L86" s="862">
        <f>N80*K86</f>
        <v>265.83241361528496</v>
      </c>
      <c r="M86" s="863"/>
      <c r="N86" s="51"/>
    </row>
    <row r="87" spans="1:14" ht="15.75" thickBot="1">
      <c r="B87" s="91" t="s">
        <v>974</v>
      </c>
      <c r="C87" s="92"/>
      <c r="D87" s="92"/>
      <c r="E87" s="92"/>
      <c r="F87" s="92"/>
      <c r="G87" s="92"/>
      <c r="H87" s="92"/>
      <c r="I87" s="93"/>
      <c r="J87" s="94"/>
      <c r="K87" s="305">
        <v>0.05</v>
      </c>
      <c r="L87" s="864">
        <f>N80*K87</f>
        <v>265.83241361528496</v>
      </c>
      <c r="M87" s="865"/>
      <c r="N87" s="51"/>
    </row>
    <row r="88" spans="1:14" ht="15.75" thickBot="1">
      <c r="B88" s="828" t="s">
        <v>953</v>
      </c>
      <c r="C88" s="829"/>
      <c r="D88" s="829"/>
      <c r="E88" s="829"/>
      <c r="F88" s="829"/>
      <c r="G88" s="829"/>
      <c r="H88" s="829"/>
      <c r="I88" s="829"/>
      <c r="J88" s="829"/>
      <c r="K88" s="829"/>
      <c r="L88" s="829"/>
      <c r="M88" s="830"/>
      <c r="N88" s="52">
        <f>L85+L86+L87</f>
        <v>1594.99448169171</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6911.6427539974084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156</v>
      </c>
      <c r="B36" s="841" t="str">
        <f>VLOOKUP(A36,EQUIPOS!A6:D154,3,FALSE)</f>
        <v>Cizalla manual de 90 cm.</v>
      </c>
      <c r="C36" s="842"/>
      <c r="D36" s="842"/>
      <c r="E36" s="842"/>
      <c r="F36" s="842"/>
      <c r="G36" s="842"/>
      <c r="H36" s="843"/>
      <c r="I36" s="267"/>
      <c r="J36" s="268"/>
      <c r="K36" s="269">
        <f>VLOOKUP(A36,EQUIPOS!A6:D163,4,FALSE)</f>
        <v>980.69094020960245</v>
      </c>
      <c r="L36" s="270"/>
      <c r="M36" s="336">
        <v>37.5</v>
      </c>
      <c r="N36" s="272">
        <f>K36/M36</f>
        <v>26.151758405589398</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N78*M41</f>
        <v>16.081724361440799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42.233482767030196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4016.3738016035591</v>
      </c>
      <c r="N48" s="272">
        <f>K48*M48</f>
        <v>4217.192491683737</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4780.5016498651657</v>
      </c>
      <c r="N49" s="272">
        <f>K49*M49</f>
        <v>143.41504949595497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4360.6075411796919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2">
        <f>VLOOKUP(A61,TRANSPORTE!A3:D117,4,FALSE)</f>
        <v>0.86160172108312305</v>
      </c>
      <c r="M61" s="833"/>
      <c r="N61" s="287">
        <f>K61*L61</f>
        <v>0.90468180713727919</v>
      </c>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0.90468180713727919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34" t="s">
        <v>953</v>
      </c>
      <c r="C78" s="835"/>
      <c r="D78" s="835"/>
      <c r="E78" s="835"/>
      <c r="F78" s="835"/>
      <c r="G78" s="835"/>
      <c r="H78" s="835"/>
      <c r="I78" s="835"/>
      <c r="J78" s="835"/>
      <c r="K78" s="835"/>
      <c r="L78" s="835"/>
      <c r="M78" s="836"/>
      <c r="N78" s="301">
        <f>SUM(N72:N77)</f>
        <v>804.08621807203986</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5207.8319238258991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1041.5663847651799</v>
      </c>
      <c r="M85" s="863"/>
      <c r="N85" s="51"/>
    </row>
    <row r="86" spans="1:14">
      <c r="B86" s="89" t="s">
        <v>973</v>
      </c>
      <c r="C86" s="90"/>
      <c r="D86" s="90"/>
      <c r="E86" s="90"/>
      <c r="F86" s="90"/>
      <c r="G86" s="90"/>
      <c r="H86" s="90"/>
      <c r="I86" s="87"/>
      <c r="J86" s="88"/>
      <c r="K86" s="304">
        <v>0.05</v>
      </c>
      <c r="L86" s="862">
        <f>N80*K86</f>
        <v>260.39159619129498</v>
      </c>
      <c r="M86" s="863"/>
      <c r="N86" s="51"/>
    </row>
    <row r="87" spans="1:14" ht="15.75" thickBot="1">
      <c r="B87" s="91" t="s">
        <v>974</v>
      </c>
      <c r="C87" s="92"/>
      <c r="D87" s="92"/>
      <c r="E87" s="92"/>
      <c r="F87" s="92"/>
      <c r="G87" s="92"/>
      <c r="H87" s="92"/>
      <c r="I87" s="93"/>
      <c r="J87" s="94"/>
      <c r="K87" s="305">
        <v>0.05</v>
      </c>
      <c r="L87" s="864">
        <f>N80*K87</f>
        <v>260.39159619129498</v>
      </c>
      <c r="M87" s="865"/>
      <c r="N87" s="51"/>
    </row>
    <row r="88" spans="1:14" ht="15.75" thickBot="1">
      <c r="B88" s="828" t="s">
        <v>953</v>
      </c>
      <c r="C88" s="829"/>
      <c r="D88" s="829"/>
      <c r="E88" s="829"/>
      <c r="F88" s="829"/>
      <c r="G88" s="829"/>
      <c r="H88" s="829"/>
      <c r="I88" s="829"/>
      <c r="J88" s="829"/>
      <c r="K88" s="829"/>
      <c r="L88" s="829"/>
      <c r="M88" s="830"/>
      <c r="N88" s="52">
        <f>L85+L86+L87</f>
        <v>1562.3495771477697</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6770.1815009736692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123</v>
      </c>
      <c r="B36" s="841" t="str">
        <f>VLOOKUP(A36,EQUIPOS!A6:D154,3,FALSE)</f>
        <v>Bomba de inyección de lechada</v>
      </c>
      <c r="C36" s="842"/>
      <c r="D36" s="842"/>
      <c r="E36" s="842"/>
      <c r="F36" s="842"/>
      <c r="G36" s="842"/>
      <c r="H36" s="843"/>
      <c r="I36" s="267"/>
      <c r="J36" s="268"/>
      <c r="K36" s="269">
        <f>VLOOKUP(A36,EQUIPOS!A6:D163,4,FALSE)</f>
        <v>20676.461158967468</v>
      </c>
      <c r="L36" s="270"/>
      <c r="M36" s="336">
        <v>670</v>
      </c>
      <c r="N36" s="272">
        <f>K36/M36</f>
        <v>30.860389789503682</v>
      </c>
    </row>
    <row r="37" spans="1:14">
      <c r="A37" s="113" t="s">
        <v>125</v>
      </c>
      <c r="B37" s="841" t="str">
        <f>VLOOKUP(A37,EQUIPOS!A7:D154,3,FALSE)</f>
        <v>Bomba para gato de tensionamiento</v>
      </c>
      <c r="C37" s="842"/>
      <c r="D37" s="842"/>
      <c r="E37" s="842"/>
      <c r="F37" s="842"/>
      <c r="G37" s="842"/>
      <c r="H37" s="843"/>
      <c r="I37" s="421"/>
      <c r="J37" s="422"/>
      <c r="K37" s="269">
        <f>VLOOKUP(A37,EQUIPOS!A7:D164,4,FALSE)</f>
        <v>64814.709309172475</v>
      </c>
      <c r="L37" s="335"/>
      <c r="M37" s="336">
        <v>670</v>
      </c>
      <c r="N37" s="272">
        <f>K37/M37</f>
        <v>96.738372103242497</v>
      </c>
    </row>
    <row r="38" spans="1:14">
      <c r="A38" s="113" t="s">
        <v>240</v>
      </c>
      <c r="B38" s="841" t="str">
        <f>VLOOKUP(A38,EQUIPOS!A8:D154,3,FALSE)</f>
        <v>Gato para tensionamiento, fuerza Max 200 ton, área de tensión 314 cm2.</v>
      </c>
      <c r="C38" s="842"/>
      <c r="D38" s="842"/>
      <c r="E38" s="842"/>
      <c r="F38" s="842"/>
      <c r="G38" s="842"/>
      <c r="H38" s="843"/>
      <c r="I38" s="328"/>
      <c r="J38" s="330"/>
      <c r="K38" s="269">
        <f>VLOOKUP(A38,EQUIPOS!A8:D165,4,FALSE)</f>
        <v>169020.61830153817</v>
      </c>
      <c r="L38" s="423"/>
      <c r="M38" s="424">
        <v>670</v>
      </c>
      <c r="N38" s="272">
        <f>K38/M38</f>
        <v>252.26957955453457</v>
      </c>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N78*M41</f>
        <v>6.4163654810271034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386.28470692830786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16869.905688571656</v>
      </c>
      <c r="N48" s="272">
        <f t="shared" ref="N48:N53" si="0">K48*M48</f>
        <v>67.479622754286623</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13744.186246100706</v>
      </c>
      <c r="N49" s="272">
        <f t="shared" si="0"/>
        <v>54.976744984402828</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1250.1813030661897</v>
      </c>
      <c r="N50" s="272">
        <f t="shared" si="0"/>
        <v>25.003626061323793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6267.0550601966725</v>
      </c>
      <c r="N51" s="272">
        <f t="shared" si="0"/>
        <v>532.69968011671722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76044.030142303731</v>
      </c>
      <c r="N52" s="272">
        <f t="shared" si="0"/>
        <v>76.044030142303725</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4780.5016498651657</v>
      </c>
      <c r="N53" s="272">
        <f t="shared" si="0"/>
        <v>95.610032997303321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851.81373705633757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B61" s="46"/>
      <c r="C61" s="317"/>
      <c r="D61" s="317"/>
      <c r="E61" s="317"/>
      <c r="F61" s="317"/>
      <c r="G61" s="31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127"/>
    </row>
    <row r="78" spans="1:15" ht="15.75" thickBot="1">
      <c r="B78" s="834" t="s">
        <v>953</v>
      </c>
      <c r="C78" s="835"/>
      <c r="D78" s="835"/>
      <c r="E78" s="835"/>
      <c r="F78" s="835"/>
      <c r="G78" s="835"/>
      <c r="H78" s="835"/>
      <c r="I78" s="835"/>
      <c r="J78" s="835"/>
      <c r="K78" s="835"/>
      <c r="L78" s="835"/>
      <c r="M78" s="836"/>
      <c r="N78" s="460">
        <f>SUM(N72:N77)</f>
        <v>320.81827405135516</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1558.9167180360005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311.78334360720009</v>
      </c>
      <c r="M85" s="863"/>
      <c r="N85" s="51"/>
    </row>
    <row r="86" spans="1:14">
      <c r="B86" s="89" t="s">
        <v>973</v>
      </c>
      <c r="C86" s="90"/>
      <c r="D86" s="90"/>
      <c r="E86" s="90"/>
      <c r="F86" s="90"/>
      <c r="G86" s="90"/>
      <c r="H86" s="90"/>
      <c r="I86" s="87"/>
      <c r="J86" s="88"/>
      <c r="K86" s="304">
        <v>0.05</v>
      </c>
      <c r="L86" s="862">
        <f>N80*K86</f>
        <v>77.945835901800024</v>
      </c>
      <c r="M86" s="863"/>
      <c r="N86" s="51"/>
    </row>
    <row r="87" spans="1:14" ht="15.75" thickBot="1">
      <c r="B87" s="91" t="s">
        <v>974</v>
      </c>
      <c r="C87" s="92"/>
      <c r="D87" s="92"/>
      <c r="E87" s="92"/>
      <c r="F87" s="92"/>
      <c r="G87" s="92"/>
      <c r="H87" s="92"/>
      <c r="I87" s="93"/>
      <c r="J87" s="94"/>
      <c r="K87" s="305">
        <v>0.05</v>
      </c>
      <c r="L87" s="864">
        <f>N80*K87</f>
        <v>77.945835901800024</v>
      </c>
      <c r="M87" s="865"/>
      <c r="N87" s="51"/>
    </row>
    <row r="88" spans="1:14" ht="15.75" thickBot="1">
      <c r="B88" s="828" t="s">
        <v>953</v>
      </c>
      <c r="C88" s="829"/>
      <c r="D88" s="829"/>
      <c r="E88" s="829"/>
      <c r="F88" s="829"/>
      <c r="G88" s="829"/>
      <c r="H88" s="829"/>
      <c r="I88" s="829"/>
      <c r="J88" s="829"/>
      <c r="K88" s="829"/>
      <c r="L88" s="829"/>
      <c r="M88" s="830"/>
      <c r="N88" s="52">
        <f>L85+L86+L87</f>
        <v>467.67501541080014</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2026.5917334468006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123</v>
      </c>
      <c r="B36" s="841" t="str">
        <f>VLOOKUP(A36,EQUIPOS!A6:D154,3,FALSE)</f>
        <v>Bomba de inyección de lechada</v>
      </c>
      <c r="C36" s="842"/>
      <c r="D36" s="842"/>
      <c r="E36" s="842"/>
      <c r="F36" s="842"/>
      <c r="G36" s="842"/>
      <c r="H36" s="843"/>
      <c r="I36" s="267"/>
      <c r="J36" s="268"/>
      <c r="K36" s="269">
        <f>VLOOKUP(A36,EQUIPOS!A6:D163,4,FALSE)</f>
        <v>20676.461158967468</v>
      </c>
      <c r="L36" s="270"/>
      <c r="M36" s="336">
        <v>670</v>
      </c>
      <c r="N36" s="272">
        <f>K36/M36</f>
        <v>30.860389789503682</v>
      </c>
    </row>
    <row r="37" spans="1:14">
      <c r="A37" s="113" t="s">
        <v>125</v>
      </c>
      <c r="B37" s="841" t="str">
        <f>VLOOKUP(A37,EQUIPOS!A7:D154,3,FALSE)</f>
        <v>Bomba para gato de tensionamiento</v>
      </c>
      <c r="C37" s="842"/>
      <c r="D37" s="842"/>
      <c r="E37" s="842"/>
      <c r="F37" s="842"/>
      <c r="G37" s="842"/>
      <c r="H37" s="843"/>
      <c r="I37" s="421"/>
      <c r="J37" s="422"/>
      <c r="K37" s="269">
        <f>VLOOKUP(A37,EQUIPOS!A7:D164,4,FALSE)</f>
        <v>64814.709309172475</v>
      </c>
      <c r="L37" s="335"/>
      <c r="M37" s="336">
        <v>670</v>
      </c>
      <c r="N37" s="272">
        <f>K37/M37</f>
        <v>96.738372103242497</v>
      </c>
    </row>
    <row r="38" spans="1:14">
      <c r="A38" s="113" t="s">
        <v>240</v>
      </c>
      <c r="B38" s="841" t="str">
        <f>VLOOKUP(A38,EQUIPOS!A8:D154,3,FALSE)</f>
        <v>Gato para tensionamiento, fuerza Max 200 ton, área de tensión 314 cm2.</v>
      </c>
      <c r="C38" s="842"/>
      <c r="D38" s="842"/>
      <c r="E38" s="842"/>
      <c r="F38" s="842"/>
      <c r="G38" s="842"/>
      <c r="H38" s="843"/>
      <c r="I38" s="328"/>
      <c r="J38" s="330"/>
      <c r="K38" s="269">
        <f>VLOOKUP(A38,EQUIPOS!A8:D165,4,FALSE)</f>
        <v>169020.61830153817</v>
      </c>
      <c r="L38" s="423"/>
      <c r="M38" s="424">
        <v>670</v>
      </c>
      <c r="N38" s="272">
        <f>K38/M38</f>
        <v>252.26957955453457</v>
      </c>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N78*M41</f>
        <v>6.4163654810271034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386.28470692830786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16869.905688571656</v>
      </c>
      <c r="N48" s="272">
        <f t="shared" ref="N48:N53" si="0">K48*M48</f>
        <v>67.479622754286623</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13744.186246100706</v>
      </c>
      <c r="N49" s="272">
        <f t="shared" si="0"/>
        <v>54.976744984402828</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1250.1813030661897</v>
      </c>
      <c r="N50" s="272">
        <f t="shared" si="0"/>
        <v>25.003626061323793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6267.0550601966725</v>
      </c>
      <c r="N51" s="272">
        <f t="shared" si="0"/>
        <v>34656.814482887603</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76044.030142303731</v>
      </c>
      <c r="N52" s="272">
        <f t="shared" si="0"/>
        <v>76.044030142303725</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4780.5016498651657</v>
      </c>
      <c r="N53" s="272">
        <f t="shared" si="0"/>
        <v>95.610032997303321</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34975.928539827219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B61" s="46"/>
      <c r="C61" s="317"/>
      <c r="D61" s="317"/>
      <c r="E61" s="317"/>
      <c r="F61" s="317"/>
      <c r="G61" s="31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34" t="s">
        <v>953</v>
      </c>
      <c r="C78" s="835"/>
      <c r="D78" s="835"/>
      <c r="E78" s="835"/>
      <c r="F78" s="835"/>
      <c r="G78" s="835"/>
      <c r="H78" s="835"/>
      <c r="I78" s="835"/>
      <c r="J78" s="835"/>
      <c r="K78" s="835"/>
      <c r="L78" s="835"/>
      <c r="M78" s="836"/>
      <c r="N78" s="301">
        <f>SUM(N72:N77)</f>
        <v>320.81827405135516</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35683.031520806886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7136.6063041613779</v>
      </c>
      <c r="M85" s="863"/>
      <c r="N85" s="51"/>
    </row>
    <row r="86" spans="1:14">
      <c r="B86" s="89" t="s">
        <v>973</v>
      </c>
      <c r="C86" s="90"/>
      <c r="D86" s="90"/>
      <c r="E86" s="90"/>
      <c r="F86" s="90"/>
      <c r="G86" s="90"/>
      <c r="H86" s="90"/>
      <c r="I86" s="87"/>
      <c r="J86" s="88"/>
      <c r="K86" s="304">
        <v>0.05</v>
      </c>
      <c r="L86" s="862">
        <f>N80*K86</f>
        <v>1784.1515760403445</v>
      </c>
      <c r="M86" s="863"/>
      <c r="N86" s="51"/>
    </row>
    <row r="87" spans="1:14" ht="15.75" thickBot="1">
      <c r="B87" s="91" t="s">
        <v>974</v>
      </c>
      <c r="C87" s="92"/>
      <c r="D87" s="92"/>
      <c r="E87" s="92"/>
      <c r="F87" s="92"/>
      <c r="G87" s="92"/>
      <c r="H87" s="92"/>
      <c r="I87" s="93"/>
      <c r="J87" s="94"/>
      <c r="K87" s="305">
        <v>0.05</v>
      </c>
      <c r="L87" s="864">
        <f>N80*K87</f>
        <v>1784.1515760403445</v>
      </c>
      <c r="M87" s="865"/>
      <c r="N87" s="51"/>
    </row>
    <row r="88" spans="1:14" ht="15.75" thickBot="1">
      <c r="B88" s="828" t="s">
        <v>953</v>
      </c>
      <c r="C88" s="829"/>
      <c r="D88" s="829"/>
      <c r="E88" s="829"/>
      <c r="F88" s="829"/>
      <c r="G88" s="829"/>
      <c r="H88" s="829"/>
      <c r="I88" s="829"/>
      <c r="J88" s="829"/>
      <c r="K88" s="829"/>
      <c r="L88" s="829"/>
      <c r="M88" s="830"/>
      <c r="N88" s="52">
        <f>L85+L86+L87</f>
        <v>10704.909456242069</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46387.940977048958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7"/>
      <c r="C1" s="929"/>
      <c r="D1" s="930"/>
      <c r="E1" s="930"/>
      <c r="F1" s="930"/>
      <c r="G1" s="930"/>
      <c r="H1" s="930"/>
      <c r="I1" s="930"/>
      <c r="J1" s="931"/>
      <c r="K1" s="990" t="s">
        <v>933</v>
      </c>
      <c r="L1" s="934" t="s">
        <v>2198</v>
      </c>
      <c r="M1" s="935"/>
      <c r="N1" s="936"/>
    </row>
    <row r="2" spans="2:14">
      <c r="B2" s="918"/>
      <c r="C2" s="940" t="s">
        <v>934</v>
      </c>
      <c r="D2" s="941"/>
      <c r="E2" s="941"/>
      <c r="F2" s="941"/>
      <c r="G2" s="941"/>
      <c r="H2" s="941"/>
      <c r="I2" s="941"/>
      <c r="J2" s="942"/>
      <c r="K2" s="989"/>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89"/>
      <c r="L4" s="937"/>
      <c r="M4" s="938"/>
      <c r="N4" s="93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988" t="s">
        <v>945</v>
      </c>
      <c r="M30" s="840"/>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4" t="s">
        <v>948</v>
      </c>
      <c r="J35" s="811"/>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961"/>
      <c r="D41" s="961"/>
      <c r="E41" s="38"/>
      <c r="F41" s="39"/>
      <c r="G41" s="39"/>
      <c r="H41" s="40"/>
      <c r="I41" s="36"/>
      <c r="J41" s="37"/>
      <c r="K41" s="279"/>
      <c r="L41" s="276"/>
      <c r="M41" s="401">
        <v>0.01</v>
      </c>
      <c r="N41" s="344">
        <f>N78*M41</f>
        <v>16.915937500000002</v>
      </c>
    </row>
    <row r="42" spans="1:14" ht="15.75" thickBot="1">
      <c r="B42" s="962"/>
      <c r="C42" s="963"/>
      <c r="D42" s="963"/>
      <c r="E42" s="963"/>
      <c r="F42" s="963"/>
      <c r="G42" s="963"/>
      <c r="H42" s="964"/>
      <c r="I42" s="850"/>
      <c r="J42" s="851"/>
      <c r="K42" s="41"/>
      <c r="L42" s="852"/>
      <c r="M42" s="965"/>
      <c r="N42" s="105"/>
    </row>
    <row r="43" spans="1:14" ht="15.75" thickBot="1">
      <c r="B43" s="828" t="s">
        <v>953</v>
      </c>
      <c r="C43" s="829"/>
      <c r="D43" s="829"/>
      <c r="E43" s="829"/>
      <c r="F43" s="829"/>
      <c r="G43" s="829"/>
      <c r="H43" s="829"/>
      <c r="I43" s="829"/>
      <c r="J43" s="829"/>
      <c r="K43" s="829"/>
      <c r="L43" s="829"/>
      <c r="M43" s="830"/>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515843.88222283596</v>
      </c>
      <c r="N48" s="272">
        <f>K48*M48</f>
        <v>515843.88222283596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515843.88222283596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B61" s="46"/>
      <c r="C61" s="317"/>
      <c r="D61" s="317"/>
      <c r="E61" s="317"/>
      <c r="F61" s="317"/>
      <c r="G61" s="31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987"/>
      <c r="I71" s="73" t="s">
        <v>964</v>
      </c>
      <c r="J71" s="75" t="s">
        <v>1410</v>
      </c>
      <c r="K71" s="74" t="s">
        <v>966</v>
      </c>
      <c r="L71" s="856" t="s">
        <v>950</v>
      </c>
      <c r="M71" s="980"/>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51"/>
      <c r="I77" s="126"/>
      <c r="J77" s="126"/>
      <c r="K77" s="126"/>
      <c r="L77" s="986"/>
      <c r="M77" s="853"/>
      <c r="N77" s="127"/>
    </row>
    <row r="78" spans="1:15" ht="15.75" thickBot="1">
      <c r="B78" s="834" t="s">
        <v>953</v>
      </c>
      <c r="C78" s="835"/>
      <c r="D78" s="835"/>
      <c r="E78" s="835"/>
      <c r="F78" s="835"/>
      <c r="G78" s="835"/>
      <c r="H78" s="835"/>
      <c r="I78" s="835"/>
      <c r="J78" s="835"/>
      <c r="K78" s="835"/>
      <c r="L78" s="835"/>
      <c r="M78" s="836"/>
      <c r="N78" s="460">
        <f>SUM(N72:N77)</f>
        <v>1691.59375</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517552.39191033598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103510.4783820672</v>
      </c>
      <c r="M85" s="863"/>
      <c r="N85" s="51"/>
    </row>
    <row r="86" spans="1:14">
      <c r="B86" s="89" t="s">
        <v>973</v>
      </c>
      <c r="C86" s="90"/>
      <c r="D86" s="90"/>
      <c r="E86" s="90"/>
      <c r="F86" s="90"/>
      <c r="G86" s="90"/>
      <c r="H86" s="90"/>
      <c r="I86" s="87"/>
      <c r="J86" s="88"/>
      <c r="K86" s="304">
        <v>0.05</v>
      </c>
      <c r="L86" s="862">
        <f>N80*K86</f>
        <v>25877.6195955168</v>
      </c>
      <c r="M86" s="863"/>
      <c r="N86" s="51"/>
    </row>
    <row r="87" spans="1:14" ht="15.75" thickBot="1">
      <c r="B87" s="91" t="s">
        <v>974</v>
      </c>
      <c r="C87" s="92"/>
      <c r="D87" s="92"/>
      <c r="E87" s="92"/>
      <c r="F87" s="92"/>
      <c r="G87" s="92"/>
      <c r="H87" s="92"/>
      <c r="I87" s="93"/>
      <c r="J87" s="94"/>
      <c r="K87" s="305">
        <v>0.05</v>
      </c>
      <c r="L87" s="864">
        <f>N80*K87</f>
        <v>25877.6195955168</v>
      </c>
      <c r="M87" s="865"/>
      <c r="N87" s="51"/>
    </row>
    <row r="88" spans="1:14" ht="15.75" thickBot="1">
      <c r="B88" s="828" t="s">
        <v>953</v>
      </c>
      <c r="C88" s="829"/>
      <c r="D88" s="829"/>
      <c r="E88" s="829"/>
      <c r="F88" s="829"/>
      <c r="G88" s="829"/>
      <c r="H88" s="829"/>
      <c r="I88" s="829"/>
      <c r="J88" s="829"/>
      <c r="K88" s="829"/>
      <c r="L88" s="829"/>
      <c r="M88" s="830"/>
      <c r="N88" s="52">
        <f>L85+L86+L87</f>
        <v>155265.71757310079</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672818.1094834368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N78*M41</f>
        <v>54.131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34458.155438862537</v>
      </c>
      <c r="N48" s="272">
        <f>K48*M48</f>
        <v>36181.063210805667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36181.063210805667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B61" s="46"/>
      <c r="C61" s="317"/>
      <c r="D61" s="317"/>
      <c r="E61" s="317"/>
      <c r="F61" s="317"/>
      <c r="G61" s="31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980"/>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34" t="s">
        <v>953</v>
      </c>
      <c r="C78" s="835"/>
      <c r="D78" s="835"/>
      <c r="E78" s="835"/>
      <c r="F78" s="835"/>
      <c r="G78" s="835"/>
      <c r="H78" s="835"/>
      <c r="I78" s="835"/>
      <c r="J78" s="835"/>
      <c r="K78" s="835"/>
      <c r="L78" s="835"/>
      <c r="M78" s="836"/>
      <c r="N78" s="301">
        <f>SUM(N72:N77)</f>
        <v>1082.6199999999999</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37317.814210805671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7463.5628421611345</v>
      </c>
      <c r="M85" s="863"/>
      <c r="N85" s="51"/>
    </row>
    <row r="86" spans="1:14">
      <c r="B86" s="89" t="s">
        <v>973</v>
      </c>
      <c r="C86" s="90"/>
      <c r="D86" s="90"/>
      <c r="E86" s="90"/>
      <c r="F86" s="90"/>
      <c r="G86" s="90"/>
      <c r="H86" s="90"/>
      <c r="I86" s="87"/>
      <c r="J86" s="88"/>
      <c r="K86" s="304">
        <v>0.05</v>
      </c>
      <c r="L86" s="862">
        <f>N80*K86</f>
        <v>1865.8907105402836</v>
      </c>
      <c r="M86" s="863"/>
      <c r="N86" s="51"/>
    </row>
    <row r="87" spans="1:14" ht="15.75" thickBot="1">
      <c r="B87" s="91" t="s">
        <v>974</v>
      </c>
      <c r="C87" s="92"/>
      <c r="D87" s="92"/>
      <c r="E87" s="92"/>
      <c r="F87" s="92"/>
      <c r="G87" s="92"/>
      <c r="H87" s="92"/>
      <c r="I87" s="93"/>
      <c r="J87" s="94"/>
      <c r="K87" s="305">
        <v>0.05</v>
      </c>
      <c r="L87" s="864">
        <f>N80*K87</f>
        <v>1865.8907105402836</v>
      </c>
      <c r="M87" s="865"/>
      <c r="N87" s="51"/>
    </row>
    <row r="88" spans="1:14" ht="15.75" thickBot="1">
      <c r="B88" s="828" t="s">
        <v>953</v>
      </c>
      <c r="C88" s="829"/>
      <c r="D88" s="829"/>
      <c r="E88" s="829"/>
      <c r="F88" s="829"/>
      <c r="G88" s="829"/>
      <c r="H88" s="829"/>
      <c r="I88" s="829"/>
      <c r="J88" s="829"/>
      <c r="K88" s="829"/>
      <c r="L88" s="829"/>
      <c r="M88" s="830"/>
      <c r="N88" s="52">
        <f>L85+L86+L87</f>
        <v>11195.344263241701</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48513.15847404737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4"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190</v>
      </c>
      <c r="B36" s="841" t="str">
        <f>VLOOKUP(A36,EQUIPOS!A6:D154,3,FALSE)</f>
        <v>Diferencial de 3 ton</v>
      </c>
      <c r="C36" s="842"/>
      <c r="D36" s="842"/>
      <c r="E36" s="842"/>
      <c r="F36" s="842"/>
      <c r="G36" s="842"/>
      <c r="H36" s="843"/>
      <c r="I36" s="267"/>
      <c r="J36" s="268"/>
      <c r="K36" s="269">
        <f>VLOOKUP(A36,EQUIPOS!A6:D163,4,FALSE)</f>
        <v>6218.5960088099873</v>
      </c>
      <c r="L36" s="270"/>
      <c r="M36" s="336">
        <v>40</v>
      </c>
      <c r="N36" s="272">
        <f>K36/M36</f>
        <v>155.46490022024969</v>
      </c>
    </row>
    <row r="37" spans="1:14">
      <c r="A37" s="113" t="s">
        <v>195</v>
      </c>
      <c r="B37" s="841" t="str">
        <f>VLOOKUP(A37,EQUIPOS!A7:D154,3,FALSE)</f>
        <v xml:space="preserve">Equipo de oxicorte, Capacidad de corte: hasta 6´´ (152mm) </v>
      </c>
      <c r="C37" s="842"/>
      <c r="D37" s="842"/>
      <c r="E37" s="842"/>
      <c r="F37" s="842"/>
      <c r="G37" s="842"/>
      <c r="H37" s="843"/>
      <c r="I37" s="421"/>
      <c r="J37" s="422"/>
      <c r="K37" s="269">
        <f>VLOOKUP(A37,EQUIPOS!A7:D164,4,FALSE)</f>
        <v>18553.732106835527</v>
      </c>
      <c r="L37" s="335"/>
      <c r="M37" s="336">
        <v>40</v>
      </c>
      <c r="N37" s="272">
        <f t="shared" ref="N37:N43" si="0">K37/M37</f>
        <v>463.84330267088819</v>
      </c>
    </row>
    <row r="38" spans="1:14">
      <c r="A38" s="113" t="s">
        <v>204</v>
      </c>
      <c r="B38" s="841" t="str">
        <f>VLOOKUP(A38,EQUIPOS!A8:D154,3,FALSE)</f>
        <v xml:space="preserve">Equipo de soldadura 250 AMP
</v>
      </c>
      <c r="C38" s="842"/>
      <c r="D38" s="842"/>
      <c r="E38" s="842"/>
      <c r="F38" s="842"/>
      <c r="G38" s="842"/>
      <c r="H38" s="843"/>
      <c r="I38" s="421"/>
      <c r="J38" s="422"/>
      <c r="K38" s="269">
        <f>VLOOKUP(A38,EQUIPOS!A8:D165,4,FALSE)</f>
        <v>17553.277415919823</v>
      </c>
      <c r="L38" s="335"/>
      <c r="M38" s="336">
        <v>40</v>
      </c>
      <c r="N38" s="272">
        <f t="shared" si="0"/>
        <v>438.83193539799561</v>
      </c>
    </row>
    <row r="39" spans="1:14">
      <c r="A39" s="113" t="s">
        <v>208</v>
      </c>
      <c r="B39" s="841" t="str">
        <f>VLOOKUP(A39,EQUIPOS!A9:D154,3,FALSE)</f>
        <v>Equipo de soldadura 400</v>
      </c>
      <c r="C39" s="842"/>
      <c r="D39" s="842"/>
      <c r="E39" s="842"/>
      <c r="F39" s="842"/>
      <c r="G39" s="842"/>
      <c r="H39" s="843"/>
      <c r="I39" s="421"/>
      <c r="J39" s="422"/>
      <c r="K39" s="269">
        <f>VLOOKUP(A39,EQUIPOS!A9:D166,4,FALSE)</f>
        <v>16588.431551707359</v>
      </c>
      <c r="L39" s="335"/>
      <c r="M39" s="336">
        <v>40</v>
      </c>
      <c r="N39" s="272">
        <f t="shared" si="0"/>
        <v>414.71078879268396</v>
      </c>
    </row>
    <row r="40" spans="1:14">
      <c r="A40" s="113" t="s">
        <v>210</v>
      </c>
      <c r="B40" s="841" t="str">
        <f>VLOOKUP(A40,EQUIPOS!A10:D154,3,FALSE)</f>
        <v>Equipo de soldadura 600</v>
      </c>
      <c r="C40" s="842"/>
      <c r="D40" s="842"/>
      <c r="E40" s="842"/>
      <c r="F40" s="842"/>
      <c r="G40" s="842"/>
      <c r="H40" s="843"/>
      <c r="I40" s="421"/>
      <c r="J40" s="422"/>
      <c r="K40" s="269">
        <f>VLOOKUP(A40,EQUIPOS!A10:D167,4,FALSE)</f>
        <v>21452.869882826944</v>
      </c>
      <c r="L40" s="335"/>
      <c r="M40" s="336">
        <v>40</v>
      </c>
      <c r="N40" s="272">
        <f t="shared" si="0"/>
        <v>536.32174707067361</v>
      </c>
    </row>
    <row r="41" spans="1:14">
      <c r="A41" s="113" t="s">
        <v>202</v>
      </c>
      <c r="B41" s="841" t="str">
        <f>VLOOKUP(A41,EQUIPOS!A11:D155,3,FALSE)</f>
        <v xml:space="preserve">Equipo de rayos X y/o ultrasonido
</v>
      </c>
      <c r="C41" s="842"/>
      <c r="D41" s="842"/>
      <c r="E41" s="842"/>
      <c r="F41" s="842"/>
      <c r="G41" s="842"/>
      <c r="H41" s="843"/>
      <c r="I41" s="421"/>
      <c r="J41" s="422"/>
      <c r="K41" s="269">
        <f>VLOOKUP(A41,EQUIPOS!A11:D168,4,FALSE)</f>
        <v>74650.071697198859</v>
      </c>
      <c r="L41" s="335"/>
      <c r="M41" s="336">
        <v>4000</v>
      </c>
      <c r="N41" s="272">
        <f t="shared" si="0"/>
        <v>18.662517924299713</v>
      </c>
    </row>
    <row r="42" spans="1:14">
      <c r="A42" s="113" t="s">
        <v>294</v>
      </c>
      <c r="B42" s="841" t="str">
        <f>VLOOKUP(A42,EQUIPOS!A12:D156,3,FALSE)</f>
        <v>Puente grúa</v>
      </c>
      <c r="C42" s="842"/>
      <c r="D42" s="842"/>
      <c r="E42" s="842"/>
      <c r="F42" s="842"/>
      <c r="G42" s="842"/>
      <c r="H42" s="843"/>
      <c r="I42" s="421"/>
      <c r="J42" s="422"/>
      <c r="K42" s="269">
        <f>VLOOKUP(A42,EQUIPOS!A12:D169,4,FALSE)</f>
        <v>851221.33536851895</v>
      </c>
      <c r="L42" s="335"/>
      <c r="M42" s="336">
        <v>40000</v>
      </c>
      <c r="N42" s="272">
        <f t="shared" si="0"/>
        <v>21.280533384212973</v>
      </c>
    </row>
    <row r="43" spans="1:14">
      <c r="A43" s="113" t="s">
        <v>334</v>
      </c>
      <c r="B43" s="841" t="str">
        <f>VLOOKUP(A43,EQUIPOS!A13:D157,3,FALSE)</f>
        <v>Taladro industrial</v>
      </c>
      <c r="C43" s="842"/>
      <c r="D43" s="842"/>
      <c r="E43" s="842"/>
      <c r="F43" s="842"/>
      <c r="G43" s="842"/>
      <c r="H43" s="843"/>
      <c r="I43" s="421"/>
      <c r="J43" s="422"/>
      <c r="K43" s="269">
        <f>VLOOKUP(A43,EQUIPOS!A13:D170,4,FALSE)</f>
        <v>7453.489673618742</v>
      </c>
      <c r="L43" s="335"/>
      <c r="M43" s="336">
        <v>40</v>
      </c>
      <c r="N43" s="272">
        <f t="shared" si="0"/>
        <v>186.33724184046855</v>
      </c>
    </row>
    <row r="44" spans="1:14">
      <c r="B44" s="841"/>
      <c r="C44" s="842"/>
      <c r="D44" s="842"/>
      <c r="E44" s="842"/>
      <c r="F44" s="842"/>
      <c r="G44" s="842"/>
      <c r="H44" s="843"/>
      <c r="I44" s="36"/>
      <c r="J44" s="37"/>
      <c r="K44" s="269"/>
      <c r="L44" s="276"/>
      <c r="M44" s="336"/>
      <c r="N44" s="272"/>
    </row>
    <row r="45" spans="1:14">
      <c r="B45" s="320"/>
      <c r="C45" s="321"/>
      <c r="D45" s="321"/>
      <c r="E45" s="321"/>
      <c r="F45" s="323"/>
      <c r="G45" s="323"/>
      <c r="H45" s="125"/>
      <c r="I45" s="36"/>
      <c r="J45" s="37"/>
      <c r="K45" s="269"/>
      <c r="L45" s="276"/>
      <c r="M45" s="277"/>
      <c r="N45" s="273"/>
    </row>
    <row r="46" spans="1:14">
      <c r="B46" s="848" t="s">
        <v>952</v>
      </c>
      <c r="C46" s="849"/>
      <c r="D46" s="849"/>
      <c r="E46" s="38"/>
      <c r="F46" s="39"/>
      <c r="G46" s="39"/>
      <c r="H46" s="40"/>
      <c r="I46" s="36"/>
      <c r="J46" s="37"/>
      <c r="K46" s="279"/>
      <c r="L46" s="276"/>
      <c r="M46" s="401">
        <v>0.1</v>
      </c>
      <c r="N46" s="344">
        <f>N83*M46</f>
        <v>201.60799618480041</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SUM(N36:N46)</f>
        <v>2437.0609634862726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37575.534424095145</v>
      </c>
      <c r="N53" s="272">
        <f t="shared" ref="N53:N58" si="1">K53*M53</f>
        <v>187.87767212047572</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3548.5983701085297</v>
      </c>
      <c r="N54" s="272">
        <f t="shared" si="1"/>
        <v>17.742991850542648</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14833.946839731574</v>
      </c>
      <c r="N55" s="272">
        <f t="shared" si="1"/>
        <v>74.169734198657878</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9704.9205512259541</v>
      </c>
      <c r="N56" s="272">
        <f t="shared" si="1"/>
        <v>97.049205512259547</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23591.959309600366</v>
      </c>
      <c r="N57" s="272">
        <f t="shared" si="1"/>
        <v>235.91959309600367</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4806.5877608021028</v>
      </c>
      <c r="N58" s="272">
        <f t="shared" si="1"/>
        <v>4806.5877608021028</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8" t="s">
        <v>953</v>
      </c>
      <c r="C61" s="829"/>
      <c r="D61" s="829"/>
      <c r="E61" s="829"/>
      <c r="F61" s="829"/>
      <c r="G61" s="829"/>
      <c r="H61" s="829"/>
      <c r="I61" s="829"/>
      <c r="J61" s="829"/>
      <c r="K61" s="829"/>
      <c r="L61" s="829"/>
      <c r="M61" s="830"/>
      <c r="N61" s="394">
        <f>SUM(N53:N60)</f>
        <v>5419.3469575800427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1" t="s">
        <v>961</v>
      </c>
      <c r="M65" s="804"/>
      <c r="N65" s="76" t="s">
        <v>951</v>
      </c>
    </row>
    <row r="66" spans="1:15">
      <c r="B66" s="46"/>
      <c r="C66" s="317"/>
      <c r="D66" s="317"/>
      <c r="E66" s="317"/>
      <c r="F66" s="317"/>
      <c r="G66" s="31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311"/>
      <c r="I68" s="279"/>
      <c r="J68" s="286"/>
      <c r="K68" s="279"/>
      <c r="L68" s="832"/>
      <c r="M68" s="833"/>
      <c r="N68" s="287"/>
    </row>
    <row r="69" spans="1:15">
      <c r="B69" s="46"/>
      <c r="C69" s="47"/>
      <c r="D69" s="47"/>
      <c r="E69" s="47"/>
      <c r="F69" s="47"/>
      <c r="G69" s="47"/>
      <c r="H69" s="311"/>
      <c r="I69" s="279"/>
      <c r="J69" s="286"/>
      <c r="K69" s="279"/>
      <c r="L69" s="832"/>
      <c r="M69" s="833"/>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7"/>
      <c r="M71" s="818"/>
      <c r="N71" s="127"/>
    </row>
    <row r="72" spans="1:15" ht="15.75" thickBot="1">
      <c r="B72" s="834" t="s">
        <v>953</v>
      </c>
      <c r="C72" s="835"/>
      <c r="D72" s="835"/>
      <c r="E72" s="835"/>
      <c r="F72" s="835"/>
      <c r="G72" s="835"/>
      <c r="H72" s="835"/>
      <c r="I72" s="835"/>
      <c r="J72" s="835"/>
      <c r="K72" s="835"/>
      <c r="L72" s="835"/>
      <c r="M72" s="836"/>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4" t="s">
        <v>963</v>
      </c>
      <c r="C76" s="855"/>
      <c r="D76" s="855"/>
      <c r="E76" s="855"/>
      <c r="F76" s="855"/>
      <c r="G76" s="855"/>
      <c r="H76" s="855"/>
      <c r="I76" s="73" t="s">
        <v>964</v>
      </c>
      <c r="J76" s="75" t="s">
        <v>1410</v>
      </c>
      <c r="K76" s="74" t="s">
        <v>966</v>
      </c>
      <c r="L76" s="856" t="s">
        <v>950</v>
      </c>
      <c r="M76" s="857"/>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5"/>
      <c r="C82" s="816" t="e">
        <f>VLOOKUP(B82,'MANO DE OBRA'!B12:E73,3,FALSE)</f>
        <v>#N/A</v>
      </c>
      <c r="D82" s="816" t="e">
        <f>VLOOKUP(C82,'MANO DE OBRA'!C12:F73,3,FALSE)</f>
        <v>#N/A</v>
      </c>
      <c r="E82" s="816" t="e">
        <f>VLOOKUP(D82,'MANO DE OBRA'!D12:G73,3,FALSE)</f>
        <v>#N/A</v>
      </c>
      <c r="F82" s="816" t="e">
        <f>VLOOKUP(E82,'MANO DE OBRA'!E12:H73,3,FALSE)</f>
        <v>#N/A</v>
      </c>
      <c r="G82" s="816" t="e">
        <f>VLOOKUP(F82,'MANO DE OBRA'!F12:I73,3,FALSE)</f>
        <v>#N/A</v>
      </c>
      <c r="H82" s="816" t="e">
        <f>VLOOKUP(G82,'MANO DE OBRA'!G12:J73,3,FALSE)</f>
        <v>#N/A</v>
      </c>
      <c r="I82" s="470"/>
      <c r="J82" s="471"/>
      <c r="K82" s="473"/>
      <c r="L82" s="474"/>
      <c r="M82" s="475"/>
      <c r="N82" s="440"/>
    </row>
    <row r="83" spans="1:14" ht="15.75" thickBot="1">
      <c r="B83" s="834" t="s">
        <v>953</v>
      </c>
      <c r="C83" s="835"/>
      <c r="D83" s="835"/>
      <c r="E83" s="835"/>
      <c r="F83" s="835"/>
      <c r="G83" s="835"/>
      <c r="H83" s="835"/>
      <c r="I83" s="835"/>
      <c r="J83" s="835"/>
      <c r="K83" s="835"/>
      <c r="L83" s="835"/>
      <c r="M83" s="836"/>
      <c r="N83" s="460">
        <f>SUM(N77:N82)</f>
        <v>2016.0799618480041</v>
      </c>
    </row>
    <row r="84" spans="1:14" ht="15.75" thickBot="1">
      <c r="B84" s="33"/>
      <c r="C84" s="34"/>
      <c r="D84" s="34"/>
      <c r="E84" s="34"/>
      <c r="F84" s="34"/>
      <c r="G84" s="34"/>
      <c r="H84" s="34"/>
      <c r="I84" s="34"/>
      <c r="J84" s="34"/>
      <c r="K84" s="34"/>
      <c r="L84" s="34"/>
      <c r="M84" s="34"/>
      <c r="N84" s="35"/>
    </row>
    <row r="85" spans="1:14" ht="15.75" thickBot="1">
      <c r="B85" s="828" t="s">
        <v>967</v>
      </c>
      <c r="C85" s="829"/>
      <c r="D85" s="829"/>
      <c r="E85" s="829"/>
      <c r="F85" s="829"/>
      <c r="G85" s="829"/>
      <c r="H85" s="829"/>
      <c r="I85" s="829"/>
      <c r="J85" s="829"/>
      <c r="K85" s="829"/>
      <c r="L85" s="829"/>
      <c r="M85" s="830"/>
      <c r="N85" s="99">
        <f>N48+N61+N72+N83</f>
        <v>9872.4878829143199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9" t="s">
        <v>969</v>
      </c>
      <c r="C89" s="820"/>
      <c r="D89" s="820"/>
      <c r="E89" s="820"/>
      <c r="F89" s="820"/>
      <c r="G89" s="820"/>
      <c r="H89" s="820"/>
      <c r="I89" s="314"/>
      <c r="J89" s="334"/>
      <c r="K89" s="302" t="s">
        <v>970</v>
      </c>
      <c r="L89" s="858" t="s">
        <v>971</v>
      </c>
      <c r="M89" s="859"/>
      <c r="N89" s="303"/>
    </row>
    <row r="90" spans="1:14">
      <c r="B90" s="860" t="s">
        <v>972</v>
      </c>
      <c r="C90" s="861"/>
      <c r="D90" s="861"/>
      <c r="E90" s="861"/>
      <c r="F90" s="861"/>
      <c r="G90" s="861"/>
      <c r="H90" s="861"/>
      <c r="I90" s="87"/>
      <c r="J90" s="88"/>
      <c r="K90" s="304">
        <v>0.2</v>
      </c>
      <c r="L90" s="862">
        <f>N85*K90</f>
        <v>1974.497576582864</v>
      </c>
      <c r="M90" s="863"/>
      <c r="N90" s="51"/>
    </row>
    <row r="91" spans="1:14">
      <c r="B91" s="89" t="s">
        <v>973</v>
      </c>
      <c r="C91" s="90"/>
      <c r="D91" s="90"/>
      <c r="E91" s="90"/>
      <c r="F91" s="90"/>
      <c r="G91" s="90"/>
      <c r="H91" s="90"/>
      <c r="I91" s="87"/>
      <c r="J91" s="88"/>
      <c r="K91" s="304">
        <v>0.05</v>
      </c>
      <c r="L91" s="862">
        <f>N85*K91</f>
        <v>493.624394145716</v>
      </c>
      <c r="M91" s="863"/>
      <c r="N91" s="51"/>
    </row>
    <row r="92" spans="1:14" ht="15.75" thickBot="1">
      <c r="B92" s="91" t="s">
        <v>974</v>
      </c>
      <c r="C92" s="92"/>
      <c r="D92" s="92"/>
      <c r="E92" s="92"/>
      <c r="F92" s="92"/>
      <c r="G92" s="92"/>
      <c r="H92" s="92"/>
      <c r="I92" s="93"/>
      <c r="J92" s="94"/>
      <c r="K92" s="305">
        <v>0.05</v>
      </c>
      <c r="L92" s="864">
        <f>N85*K92</f>
        <v>493.624394145716</v>
      </c>
      <c r="M92" s="865"/>
      <c r="N92" s="51"/>
    </row>
    <row r="93" spans="1:14" ht="15.75" thickBot="1">
      <c r="B93" s="828" t="s">
        <v>953</v>
      </c>
      <c r="C93" s="829"/>
      <c r="D93" s="829"/>
      <c r="E93" s="829"/>
      <c r="F93" s="829"/>
      <c r="G93" s="829"/>
      <c r="H93" s="829"/>
      <c r="I93" s="829"/>
      <c r="J93" s="829"/>
      <c r="K93" s="829"/>
      <c r="L93" s="829"/>
      <c r="M93" s="830"/>
      <c r="N93" s="52">
        <f>L90+L91+L92</f>
        <v>2961.746364874296</v>
      </c>
    </row>
    <row r="94" spans="1:14" ht="15.75" thickBot="1">
      <c r="B94" s="33"/>
      <c r="C94" s="34"/>
      <c r="D94" s="34"/>
      <c r="E94" s="34"/>
      <c r="F94" s="34"/>
      <c r="G94" s="34"/>
      <c r="H94" s="34"/>
      <c r="I94" s="34"/>
      <c r="J94" s="34"/>
      <c r="K94" s="34"/>
      <c r="L94" s="34"/>
      <c r="M94" s="34"/>
      <c r="N94" s="35"/>
    </row>
    <row r="95" spans="1:14" ht="15.75" thickBot="1">
      <c r="A95" t="s">
        <v>2016</v>
      </c>
      <c r="B95" s="828" t="s">
        <v>975</v>
      </c>
      <c r="C95" s="829"/>
      <c r="D95" s="829"/>
      <c r="E95" s="829"/>
      <c r="F95" s="829"/>
      <c r="G95" s="829"/>
      <c r="H95" s="829"/>
      <c r="I95" s="829"/>
      <c r="J95" s="829"/>
      <c r="K95" s="829"/>
      <c r="L95" s="829"/>
      <c r="M95" s="830"/>
      <c r="N95" s="188">
        <f>N85+N93</f>
        <v>12834.234247788616</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6"/>
      <c r="K125" s="976"/>
      <c r="L125" s="976"/>
      <c r="M125" s="976"/>
      <c r="N125" s="977"/>
    </row>
    <row r="126" spans="2:14" ht="15.75" thickBot="1">
      <c r="B126" s="419" t="s">
        <v>2221</v>
      </c>
      <c r="C126" s="420"/>
      <c r="D126" s="420"/>
      <c r="E126" s="259"/>
      <c r="F126" s="259"/>
      <c r="G126" s="259"/>
      <c r="H126" s="259"/>
      <c r="I126" s="259"/>
      <c r="J126" s="978"/>
      <c r="K126" s="978"/>
      <c r="L126" s="978"/>
      <c r="M126" s="978"/>
      <c r="N126" s="979"/>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190</v>
      </c>
      <c r="B36" s="841" t="str">
        <f>VLOOKUP(A36,EQUIPOS!A6:D154,3,FALSE)</f>
        <v>Diferencial de 3 ton</v>
      </c>
      <c r="C36" s="842"/>
      <c r="D36" s="842"/>
      <c r="E36" s="842"/>
      <c r="F36" s="842"/>
      <c r="G36" s="842"/>
      <c r="H36" s="843"/>
      <c r="I36" s="267"/>
      <c r="J36" s="268"/>
      <c r="K36" s="269">
        <f>VLOOKUP(A36,EQUIPOS!A6:D163,4,FALSE)</f>
        <v>6218.5960088099873</v>
      </c>
      <c r="L36" s="270"/>
      <c r="M36" s="336">
        <v>40</v>
      </c>
      <c r="N36" s="272">
        <f t="shared" ref="N36:N41" si="0">K36/M36</f>
        <v>155.46490022024969</v>
      </c>
    </row>
    <row r="37" spans="1:14">
      <c r="A37" s="113" t="s">
        <v>334</v>
      </c>
      <c r="B37" s="841" t="str">
        <f>VLOOKUP(A37,EQUIPOS!A7:D154,3,FALSE)</f>
        <v>Taladro industrial</v>
      </c>
      <c r="C37" s="842"/>
      <c r="D37" s="842"/>
      <c r="E37" s="842"/>
      <c r="F37" s="842"/>
      <c r="G37" s="842"/>
      <c r="H37" s="843"/>
      <c r="I37" s="421"/>
      <c r="J37" s="422"/>
      <c r="K37" s="269">
        <f>VLOOKUP(A37,EQUIPOS!A7:D164,4,FALSE)</f>
        <v>7453.489673618742</v>
      </c>
      <c r="L37" s="335"/>
      <c r="M37" s="336">
        <v>40</v>
      </c>
      <c r="N37" s="272">
        <f t="shared" si="0"/>
        <v>186.33724184046855</v>
      </c>
    </row>
    <row r="38" spans="1:14">
      <c r="A38" s="113" t="s">
        <v>195</v>
      </c>
      <c r="B38" s="841" t="str">
        <f>VLOOKUP(A38,EQUIPOS!A8:D154,3,FALSE)</f>
        <v xml:space="preserve">Equipo de oxicorte, Capacidad de corte: hasta 6´´ (152mm) </v>
      </c>
      <c r="C38" s="842"/>
      <c r="D38" s="842"/>
      <c r="E38" s="842"/>
      <c r="F38" s="842"/>
      <c r="G38" s="842"/>
      <c r="H38" s="843"/>
      <c r="I38" s="421"/>
      <c r="J38" s="422"/>
      <c r="K38" s="269">
        <f>VLOOKUP(A38,EQUIPOS!A8:D165,4,FALSE)</f>
        <v>18553.732106835527</v>
      </c>
      <c r="L38" s="335"/>
      <c r="M38" s="336">
        <v>40</v>
      </c>
      <c r="N38" s="272">
        <f t="shared" si="0"/>
        <v>463.84330267088819</v>
      </c>
    </row>
    <row r="39" spans="1:14">
      <c r="A39" s="113" t="s">
        <v>204</v>
      </c>
      <c r="B39" s="841" t="str">
        <f>VLOOKUP(A39,EQUIPOS!A9:D154,3,FALSE)</f>
        <v xml:space="preserve">Equipo de soldadura 250 AMP
</v>
      </c>
      <c r="C39" s="842"/>
      <c r="D39" s="842"/>
      <c r="E39" s="842"/>
      <c r="F39" s="842"/>
      <c r="G39" s="842"/>
      <c r="H39" s="843"/>
      <c r="I39" s="421"/>
      <c r="J39" s="422"/>
      <c r="K39" s="269">
        <f>VLOOKUP(A39,EQUIPOS!A9:D166,4,FALSE)</f>
        <v>17553.277415919823</v>
      </c>
      <c r="L39" s="335"/>
      <c r="M39" s="336">
        <v>40</v>
      </c>
      <c r="N39" s="272">
        <f t="shared" si="0"/>
        <v>438.83193539799561</v>
      </c>
    </row>
    <row r="40" spans="1:14">
      <c r="A40" s="113" t="s">
        <v>208</v>
      </c>
      <c r="B40" s="841" t="str">
        <f>VLOOKUP(A40,EQUIPOS!A10:D154,3,FALSE)</f>
        <v>Equipo de soldadura 400</v>
      </c>
      <c r="C40" s="842"/>
      <c r="D40" s="842"/>
      <c r="E40" s="842"/>
      <c r="F40" s="842"/>
      <c r="G40" s="842"/>
      <c r="H40" s="843"/>
      <c r="I40" s="421"/>
      <c r="J40" s="422"/>
      <c r="K40" s="269">
        <f>VLOOKUP(A40,EQUIPOS!A10:D167,4,FALSE)</f>
        <v>16588.431551707359</v>
      </c>
      <c r="L40" s="335"/>
      <c r="M40" s="336">
        <v>40</v>
      </c>
      <c r="N40" s="272">
        <f t="shared" si="0"/>
        <v>414.71078879268396</v>
      </c>
    </row>
    <row r="41" spans="1:14">
      <c r="A41" s="113" t="s">
        <v>210</v>
      </c>
      <c r="B41" s="841" t="str">
        <f>VLOOKUP(A41,EQUIPOS!A11:D155,3,FALSE)</f>
        <v>Equipo de soldadura 600</v>
      </c>
      <c r="C41" s="842"/>
      <c r="D41" s="842"/>
      <c r="E41" s="842"/>
      <c r="F41" s="842"/>
      <c r="G41" s="842"/>
      <c r="H41" s="843"/>
      <c r="I41" s="421"/>
      <c r="J41" s="422"/>
      <c r="K41" s="269">
        <f>VLOOKUP(A41,EQUIPOS!A11:D168,4,FALSE)</f>
        <v>21452.869882826944</v>
      </c>
      <c r="L41" s="335"/>
      <c r="M41" s="336">
        <v>40</v>
      </c>
      <c r="N41" s="272">
        <f t="shared" si="0"/>
        <v>536.32174707067361</v>
      </c>
    </row>
    <row r="42" spans="1:14">
      <c r="B42" s="841"/>
      <c r="C42" s="842"/>
      <c r="D42" s="842"/>
      <c r="E42" s="842"/>
      <c r="F42" s="842"/>
      <c r="G42" s="842"/>
      <c r="H42" s="843"/>
      <c r="I42" s="36"/>
      <c r="J42" s="37"/>
      <c r="K42" s="269"/>
      <c r="L42" s="276"/>
      <c r="M42" s="336"/>
      <c r="N42" s="272"/>
    </row>
    <row r="43" spans="1:14">
      <c r="B43" s="320"/>
      <c r="C43" s="321"/>
      <c r="D43" s="321"/>
      <c r="E43" s="321"/>
      <c r="F43" s="323"/>
      <c r="G43" s="323"/>
      <c r="H43" s="125"/>
      <c r="I43" s="36"/>
      <c r="J43" s="37"/>
      <c r="K43" s="269"/>
      <c r="L43" s="276"/>
      <c r="M43" s="277"/>
      <c r="N43" s="273"/>
    </row>
    <row r="44" spans="1:14">
      <c r="B44" s="848" t="s">
        <v>952</v>
      </c>
      <c r="C44" s="849"/>
      <c r="D44" s="849"/>
      <c r="E44" s="38"/>
      <c r="F44" s="39"/>
      <c r="G44" s="39"/>
      <c r="H44" s="40"/>
      <c r="I44" s="36"/>
      <c r="J44" s="37"/>
      <c r="K44" s="279"/>
      <c r="L44" s="276"/>
      <c r="M44" s="401">
        <v>0.05</v>
      </c>
      <c r="N44" s="344">
        <f>N81*M44</f>
        <v>100.80399809240021</v>
      </c>
    </row>
    <row r="45" spans="1:14" ht="15.75" thickBot="1">
      <c r="B45" s="841"/>
      <c r="C45" s="842"/>
      <c r="D45" s="842"/>
      <c r="E45" s="842"/>
      <c r="F45" s="842"/>
      <c r="G45" s="842"/>
      <c r="H45" s="843"/>
      <c r="I45" s="850"/>
      <c r="J45" s="851"/>
      <c r="K45" s="41"/>
      <c r="L45" s="852"/>
      <c r="M45" s="853"/>
      <c r="N45" s="105"/>
    </row>
    <row r="46" spans="1:14" ht="15.75" thickBot="1">
      <c r="B46" s="828" t="s">
        <v>953</v>
      </c>
      <c r="C46" s="829"/>
      <c r="D46" s="829"/>
      <c r="E46" s="829"/>
      <c r="F46" s="829"/>
      <c r="G46" s="829"/>
      <c r="H46" s="829"/>
      <c r="I46" s="829"/>
      <c r="J46" s="829"/>
      <c r="K46" s="829"/>
      <c r="L46" s="829"/>
      <c r="M46" s="830"/>
      <c r="N46" s="394">
        <f>SUM(N36:N44)</f>
        <v>2296.31391408536</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9" t="s">
        <v>944</v>
      </c>
      <c r="C50" s="820"/>
      <c r="D50" s="820"/>
      <c r="E50" s="820"/>
      <c r="F50" s="820"/>
      <c r="G50" s="820"/>
      <c r="H50" s="820"/>
      <c r="I50" s="821"/>
      <c r="J50" s="315" t="s">
        <v>945</v>
      </c>
      <c r="K50" s="85" t="s">
        <v>946</v>
      </c>
      <c r="L50" s="822" t="s">
        <v>955</v>
      </c>
      <c r="M50" s="821"/>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37575.534424095145</v>
      </c>
      <c r="N51" s="272">
        <f t="shared" ref="N51:N56" si="1">K51*M51</f>
        <v>187.87767212047572</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3548.5983701085297</v>
      </c>
      <c r="N52" s="272">
        <f t="shared" si="1"/>
        <v>17.742991850542648</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14833.946839731574</v>
      </c>
      <c r="N53" s="272">
        <f t="shared" si="1"/>
        <v>74.169734198657878</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9704.9205512259541</v>
      </c>
      <c r="N54" s="272">
        <f t="shared" si="1"/>
        <v>97.049205512259547</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23591.959309600366</v>
      </c>
      <c r="N55" s="272">
        <f t="shared" si="1"/>
        <v>235.91959309600367</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4806.5877608021028</v>
      </c>
      <c r="N56" s="272">
        <f t="shared" si="1"/>
        <v>4806.5877608021028</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8" t="s">
        <v>953</v>
      </c>
      <c r="C59" s="829"/>
      <c r="D59" s="829"/>
      <c r="E59" s="829"/>
      <c r="F59" s="829"/>
      <c r="G59" s="829"/>
      <c r="H59" s="829"/>
      <c r="I59" s="829"/>
      <c r="J59" s="829"/>
      <c r="K59" s="829"/>
      <c r="L59" s="829"/>
      <c r="M59" s="830"/>
      <c r="N59" s="394">
        <f>SUM(N51:N58)</f>
        <v>5419.3469575800427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B64" s="46"/>
      <c r="C64" s="317"/>
      <c r="D64" s="317"/>
      <c r="E64" s="317"/>
      <c r="F64" s="317"/>
      <c r="G64" s="317"/>
      <c r="H64" s="311"/>
      <c r="I64" s="279"/>
      <c r="J64" s="286"/>
      <c r="K64" s="279"/>
      <c r="L64" s="832"/>
      <c r="M64" s="833"/>
      <c r="N64" s="287"/>
    </row>
    <row r="65" spans="1:15">
      <c r="B65" s="46"/>
      <c r="C65" s="47"/>
      <c r="D65" s="47"/>
      <c r="E65" s="47"/>
      <c r="F65" s="47"/>
      <c r="G65" s="47"/>
      <c r="H65" s="311"/>
      <c r="I65" s="279"/>
      <c r="J65" s="286"/>
      <c r="K65" s="279"/>
      <c r="L65" s="832"/>
      <c r="M65" s="833"/>
      <c r="N65" s="287"/>
    </row>
    <row r="66" spans="1:15">
      <c r="B66" s="46"/>
      <c r="C66" s="47"/>
      <c r="D66" s="47"/>
      <c r="E66" s="47"/>
      <c r="F66" s="47"/>
      <c r="G66" s="4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5"/>
      <c r="C80" s="816"/>
      <c r="D80" s="816"/>
      <c r="E80" s="816"/>
      <c r="F80" s="816"/>
      <c r="G80" s="816"/>
      <c r="H80" s="816"/>
      <c r="I80" s="470"/>
      <c r="J80" s="471"/>
      <c r="K80" s="472"/>
      <c r="L80" s="474"/>
      <c r="M80" s="475"/>
      <c r="N80" s="440"/>
    </row>
    <row r="81" spans="1:14" ht="15.75" thickBot="1">
      <c r="B81" s="834" t="s">
        <v>953</v>
      </c>
      <c r="C81" s="835"/>
      <c r="D81" s="835"/>
      <c r="E81" s="835"/>
      <c r="F81" s="835"/>
      <c r="G81" s="835"/>
      <c r="H81" s="835"/>
      <c r="I81" s="835"/>
      <c r="J81" s="835"/>
      <c r="K81" s="835"/>
      <c r="L81" s="835"/>
      <c r="M81" s="836"/>
      <c r="N81" s="301">
        <f>SUM(N75:N80)</f>
        <v>2016.0799618480041</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N46+N59+N70+N81</f>
        <v>9731.740833513406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1946.3481667026813</v>
      </c>
      <c r="M88" s="863"/>
      <c r="N88" s="51"/>
    </row>
    <row r="89" spans="1:14">
      <c r="B89" s="89" t="s">
        <v>973</v>
      </c>
      <c r="C89" s="90"/>
      <c r="D89" s="90"/>
      <c r="E89" s="90"/>
      <c r="F89" s="90"/>
      <c r="G89" s="90"/>
      <c r="H89" s="90"/>
      <c r="I89" s="87"/>
      <c r="J89" s="88"/>
      <c r="K89" s="304">
        <v>0.05</v>
      </c>
      <c r="L89" s="862">
        <f>N83*K89</f>
        <v>486.58704167567032</v>
      </c>
      <c r="M89" s="863"/>
      <c r="N89" s="51"/>
    </row>
    <row r="90" spans="1:14" ht="15.75" thickBot="1">
      <c r="B90" s="91" t="s">
        <v>974</v>
      </c>
      <c r="C90" s="92"/>
      <c r="D90" s="92"/>
      <c r="E90" s="92"/>
      <c r="F90" s="92"/>
      <c r="G90" s="92"/>
      <c r="H90" s="92"/>
      <c r="I90" s="93"/>
      <c r="J90" s="94"/>
      <c r="K90" s="305">
        <v>0.05</v>
      </c>
      <c r="L90" s="864">
        <f>N83*K90</f>
        <v>486.58704167567032</v>
      </c>
      <c r="M90" s="865"/>
      <c r="N90" s="51"/>
    </row>
    <row r="91" spans="1:14" ht="15.75" thickBot="1">
      <c r="B91" s="828" t="s">
        <v>953</v>
      </c>
      <c r="C91" s="829"/>
      <c r="D91" s="829"/>
      <c r="E91" s="829"/>
      <c r="F91" s="829"/>
      <c r="G91" s="829"/>
      <c r="H91" s="829"/>
      <c r="I91" s="829"/>
      <c r="J91" s="829"/>
      <c r="K91" s="829"/>
      <c r="L91" s="829"/>
      <c r="M91" s="830"/>
      <c r="N91" s="52">
        <f>L88+L89+L90</f>
        <v>2919.5222500540217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12651.263083567428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32">
        <f>VLOOKUP(A61,TRANSPORTE!A3:D117,4,FALSE)</f>
        <v>0.87454101863550116</v>
      </c>
      <c r="M61" s="833"/>
      <c r="N61" s="287">
        <f>K61*L61</f>
        <v>0.87454101863550116</v>
      </c>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0.87454101863550116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127"/>
    </row>
    <row r="78" spans="1:15" ht="15.75" thickBot="1">
      <c r="B78" s="834" t="s">
        <v>953</v>
      </c>
      <c r="C78" s="835"/>
      <c r="D78" s="835"/>
      <c r="E78" s="835"/>
      <c r="F78" s="835"/>
      <c r="G78" s="835"/>
      <c r="H78" s="835"/>
      <c r="I78" s="835"/>
      <c r="J78" s="835"/>
      <c r="K78" s="835"/>
      <c r="L78" s="835"/>
      <c r="M78" s="836"/>
      <c r="N78" s="460"/>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0.87454101863550116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0.17490820372710025</v>
      </c>
      <c r="M85" s="863"/>
      <c r="N85" s="51"/>
    </row>
    <row r="86" spans="1:14">
      <c r="B86" s="89" t="s">
        <v>973</v>
      </c>
      <c r="C86" s="90"/>
      <c r="D86" s="90"/>
      <c r="E86" s="90"/>
      <c r="F86" s="90"/>
      <c r="G86" s="90"/>
      <c r="H86" s="90"/>
      <c r="I86" s="87"/>
      <c r="J86" s="88"/>
      <c r="K86" s="304">
        <v>0.05</v>
      </c>
      <c r="L86" s="862">
        <f>N80*K86</f>
        <v>4.3727050931775063E-2</v>
      </c>
      <c r="M86" s="863"/>
      <c r="N86" s="51"/>
    </row>
    <row r="87" spans="1:14" ht="15.75" thickBot="1">
      <c r="B87" s="91" t="s">
        <v>974</v>
      </c>
      <c r="C87" s="92"/>
      <c r="D87" s="92"/>
      <c r="E87" s="92"/>
      <c r="F87" s="92"/>
      <c r="G87" s="92"/>
      <c r="H87" s="92"/>
      <c r="I87" s="93"/>
      <c r="J87" s="94"/>
      <c r="K87" s="305">
        <v>0.05</v>
      </c>
      <c r="L87" s="864">
        <f>N80*K87</f>
        <v>4.3727050931775063E-2</v>
      </c>
      <c r="M87" s="865"/>
      <c r="N87" s="51"/>
    </row>
    <row r="88" spans="1:14" ht="15.75" thickBot="1">
      <c r="B88" s="828" t="s">
        <v>953</v>
      </c>
      <c r="C88" s="829"/>
      <c r="D88" s="829"/>
      <c r="E88" s="829"/>
      <c r="F88" s="829"/>
      <c r="G88" s="829"/>
      <c r="H88" s="829"/>
      <c r="I88" s="829"/>
      <c r="J88" s="829"/>
      <c r="K88" s="829"/>
      <c r="L88" s="829"/>
      <c r="M88" s="830"/>
      <c r="N88" s="52">
        <f>L85+L86+L87</f>
        <v>0.26236230559065038</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52">
        <f>N80+N88</f>
        <v>1.1369033242261515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190</v>
      </c>
      <c r="B36" s="841" t="str">
        <f>VLOOKUP(A36,EQUIPOS!A6:D154,3,FALSE)</f>
        <v>Diferencial de 3 ton</v>
      </c>
      <c r="C36" s="842"/>
      <c r="D36" s="842"/>
      <c r="E36" s="842"/>
      <c r="F36" s="842"/>
      <c r="G36" s="842"/>
      <c r="H36" s="843"/>
      <c r="I36" s="267"/>
      <c r="J36" s="268"/>
      <c r="K36" s="269">
        <f>VLOOKUP(A36,EQUIPOS!A6:D163,4,FALSE)</f>
        <v>6218.5960088099873</v>
      </c>
      <c r="L36" s="270"/>
      <c r="M36" s="336">
        <v>40</v>
      </c>
      <c r="N36" s="272">
        <f t="shared" ref="N36:N41" si="0">K36/M36</f>
        <v>155.46490022024969</v>
      </c>
    </row>
    <row r="37" spans="1:14">
      <c r="A37" s="113" t="s">
        <v>195</v>
      </c>
      <c r="B37" s="841" t="str">
        <f>VLOOKUP(A37,EQUIPOS!A7:D154,3,FALSE)</f>
        <v xml:space="preserve">Equipo de oxicorte, Capacidad de corte: hasta 6´´ (152mm) </v>
      </c>
      <c r="C37" s="842"/>
      <c r="D37" s="842"/>
      <c r="E37" s="842"/>
      <c r="F37" s="842"/>
      <c r="G37" s="842"/>
      <c r="H37" s="843"/>
      <c r="I37" s="421"/>
      <c r="J37" s="422"/>
      <c r="K37" s="269">
        <f>VLOOKUP(A37,EQUIPOS!A7:D164,4,FALSE)</f>
        <v>18553.732106835527</v>
      </c>
      <c r="L37" s="335"/>
      <c r="M37" s="336">
        <v>400</v>
      </c>
      <c r="N37" s="272">
        <f t="shared" si="0"/>
        <v>46.384330267088814</v>
      </c>
    </row>
    <row r="38" spans="1:14">
      <c r="A38" s="113" t="s">
        <v>204</v>
      </c>
      <c r="B38" s="841" t="str">
        <f>VLOOKUP(A38,EQUIPOS!A8:D154,3,FALSE)</f>
        <v xml:space="preserve">Equipo de soldadura 250 AMP
</v>
      </c>
      <c r="C38" s="842"/>
      <c r="D38" s="842"/>
      <c r="E38" s="842"/>
      <c r="F38" s="842"/>
      <c r="G38" s="842"/>
      <c r="H38" s="843"/>
      <c r="I38" s="421"/>
      <c r="J38" s="422"/>
      <c r="K38" s="269">
        <f>VLOOKUP(A38,EQUIPOS!A8:D165,4,FALSE)</f>
        <v>17553.277415919823</v>
      </c>
      <c r="L38" s="335"/>
      <c r="M38" s="336">
        <v>400</v>
      </c>
      <c r="N38" s="272">
        <f t="shared" si="0"/>
        <v>43.883193539799557</v>
      </c>
    </row>
    <row r="39" spans="1:14">
      <c r="A39" s="113" t="s">
        <v>208</v>
      </c>
      <c r="B39" s="841" t="str">
        <f>VLOOKUP(A39,EQUIPOS!A9:D154,3,FALSE)</f>
        <v>Equipo de soldadura 400</v>
      </c>
      <c r="C39" s="842"/>
      <c r="D39" s="842"/>
      <c r="E39" s="842"/>
      <c r="F39" s="842"/>
      <c r="G39" s="842"/>
      <c r="H39" s="843"/>
      <c r="I39" s="421"/>
      <c r="J39" s="422"/>
      <c r="K39" s="269">
        <f>VLOOKUP(A39,EQUIPOS!A9:D166,4,FALSE)</f>
        <v>16588.431551707359</v>
      </c>
      <c r="L39" s="335"/>
      <c r="M39" s="336">
        <v>400</v>
      </c>
      <c r="N39" s="272">
        <f t="shared" si="0"/>
        <v>41.471078879268397</v>
      </c>
    </row>
    <row r="40" spans="1:14">
      <c r="A40" s="113" t="s">
        <v>210</v>
      </c>
      <c r="B40" s="841" t="str">
        <f>VLOOKUP(A40,EQUIPOS!A10:D154,3,FALSE)</f>
        <v>Equipo de soldadura 600</v>
      </c>
      <c r="C40" s="842"/>
      <c r="D40" s="842"/>
      <c r="E40" s="842"/>
      <c r="F40" s="842"/>
      <c r="G40" s="842"/>
      <c r="H40" s="843"/>
      <c r="I40" s="421"/>
      <c r="J40" s="422"/>
      <c r="K40" s="269">
        <f>VLOOKUP(A40,EQUIPOS!A10:D167,4,FALSE)</f>
        <v>21452.869882826944</v>
      </c>
      <c r="L40" s="335"/>
      <c r="M40" s="336">
        <v>400</v>
      </c>
      <c r="N40" s="272">
        <f t="shared" si="0"/>
        <v>53.632174707067364</v>
      </c>
    </row>
    <row r="41" spans="1:14">
      <c r="A41" s="113" t="s">
        <v>243</v>
      </c>
      <c r="B41" s="841" t="str">
        <f>VLOOKUP(A41,EQUIPOS!A11:D155,3,FALSE)</f>
        <v>Grúa 10 ton</v>
      </c>
      <c r="C41" s="842"/>
      <c r="D41" s="842"/>
      <c r="E41" s="842"/>
      <c r="F41" s="842"/>
      <c r="G41" s="842"/>
      <c r="H41" s="843"/>
      <c r="I41" s="421"/>
      <c r="J41" s="422"/>
      <c r="K41" s="269">
        <f>VLOOKUP(A41,EQUIPOS!A11:D168,4,FALSE)</f>
        <v>168948.20800800287</v>
      </c>
      <c r="L41" s="335"/>
      <c r="M41" s="336">
        <v>400</v>
      </c>
      <c r="N41" s="272">
        <f t="shared" si="0"/>
        <v>422.37052002000718</v>
      </c>
    </row>
    <row r="42" spans="1:14">
      <c r="B42" s="841"/>
      <c r="C42" s="842"/>
      <c r="D42" s="842"/>
      <c r="E42" s="842"/>
      <c r="F42" s="842"/>
      <c r="G42" s="842"/>
      <c r="H42" s="843"/>
      <c r="I42" s="36"/>
      <c r="J42" s="37"/>
      <c r="K42" s="269"/>
      <c r="L42" s="276"/>
      <c r="M42" s="336"/>
      <c r="N42" s="272"/>
    </row>
    <row r="43" spans="1:14">
      <c r="B43" s="320"/>
      <c r="C43" s="321"/>
      <c r="D43" s="321"/>
      <c r="E43" s="321"/>
      <c r="F43" s="323"/>
      <c r="G43" s="323"/>
      <c r="H43" s="125"/>
      <c r="I43" s="36"/>
      <c r="J43" s="37"/>
      <c r="K43" s="269"/>
      <c r="L43" s="276"/>
      <c r="M43" s="277"/>
      <c r="N43" s="273"/>
    </row>
    <row r="44" spans="1:14">
      <c r="B44" s="848" t="s">
        <v>952</v>
      </c>
      <c r="C44" s="849"/>
      <c r="D44" s="849"/>
      <c r="E44" s="38"/>
      <c r="F44" s="39"/>
      <c r="G44" s="39"/>
      <c r="H44" s="40"/>
      <c r="I44" s="36"/>
      <c r="J44" s="37"/>
      <c r="K44" s="279"/>
      <c r="L44" s="276"/>
      <c r="M44" s="401">
        <v>0.05</v>
      </c>
      <c r="N44" s="344">
        <f>N81*M44</f>
        <v>100.80399809240021</v>
      </c>
    </row>
    <row r="45" spans="1:14" ht="15.75" thickBot="1">
      <c r="B45" s="841"/>
      <c r="C45" s="842"/>
      <c r="D45" s="842"/>
      <c r="E45" s="842"/>
      <c r="F45" s="842"/>
      <c r="G45" s="842"/>
      <c r="H45" s="843"/>
      <c r="I45" s="850"/>
      <c r="J45" s="851"/>
      <c r="K45" s="41"/>
      <c r="L45" s="852"/>
      <c r="M45" s="853"/>
      <c r="N45" s="105"/>
    </row>
    <row r="46" spans="1:14" ht="15.75" thickBot="1">
      <c r="B46" s="828" t="s">
        <v>953</v>
      </c>
      <c r="C46" s="829"/>
      <c r="D46" s="829"/>
      <c r="E46" s="829"/>
      <c r="F46" s="829"/>
      <c r="G46" s="829"/>
      <c r="H46" s="829"/>
      <c r="I46" s="829"/>
      <c r="J46" s="829"/>
      <c r="K46" s="829"/>
      <c r="L46" s="829"/>
      <c r="M46" s="830"/>
      <c r="N46" s="394">
        <f>SUM(N36:N44)</f>
        <v>864.0101957258812</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9" t="s">
        <v>944</v>
      </c>
      <c r="C50" s="820"/>
      <c r="D50" s="820"/>
      <c r="E50" s="820"/>
      <c r="F50" s="820"/>
      <c r="G50" s="820"/>
      <c r="H50" s="820"/>
      <c r="I50" s="821"/>
      <c r="J50" s="315" t="s">
        <v>945</v>
      </c>
      <c r="K50" s="85" t="s">
        <v>946</v>
      </c>
      <c r="L50" s="822" t="s">
        <v>955</v>
      </c>
      <c r="M50" s="821"/>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37575.534424095145</v>
      </c>
      <c r="N51" s="272">
        <f>K51*M51</f>
        <v>187.87767212047572</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3548.5983701085297</v>
      </c>
      <c r="N52" s="272">
        <f t="shared" ref="N52:N58" si="1">K52*M52</f>
        <v>17.742991850542648</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14833.946839731574</v>
      </c>
      <c r="N53" s="272">
        <f t="shared" si="1"/>
        <v>74.169734198657878</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9704.9205512259541</v>
      </c>
      <c r="N54" s="272">
        <f t="shared" si="1"/>
        <v>97.049205512259547</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23591.959309600366</v>
      </c>
      <c r="N55" s="272">
        <f t="shared" si="1"/>
        <v>235.91959309600367</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55547.090294275746</v>
      </c>
      <c r="N56" s="272">
        <f t="shared" si="1"/>
        <v>27.773545147137874</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73938.153417891168</v>
      </c>
      <c r="N57" s="272">
        <f t="shared" si="1"/>
        <v>73.938153417891172</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23429.764034795186</v>
      </c>
      <c r="N58" s="272">
        <f t="shared" si="1"/>
        <v>23.429764034795188</v>
      </c>
    </row>
    <row r="59" spans="1:14" ht="15.75" thickBot="1">
      <c r="B59" s="828" t="s">
        <v>953</v>
      </c>
      <c r="C59" s="829"/>
      <c r="D59" s="829"/>
      <c r="E59" s="829"/>
      <c r="F59" s="829"/>
      <c r="G59" s="829"/>
      <c r="H59" s="829"/>
      <c r="I59" s="829"/>
      <c r="J59" s="829"/>
      <c r="K59" s="829"/>
      <c r="L59" s="829"/>
      <c r="M59" s="830"/>
      <c r="N59" s="394">
        <f>SUM(N51:N58)</f>
        <v>737.90065937776365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B64" s="46"/>
      <c r="C64" s="317"/>
      <c r="D64" s="317"/>
      <c r="E64" s="317"/>
      <c r="F64" s="317"/>
      <c r="G64" s="317"/>
      <c r="H64" s="311"/>
      <c r="I64" s="279"/>
      <c r="J64" s="286"/>
      <c r="K64" s="279"/>
      <c r="L64" s="832"/>
      <c r="M64" s="833"/>
      <c r="N64" s="287"/>
    </row>
    <row r="65" spans="1:15">
      <c r="B65" s="46"/>
      <c r="C65" s="47"/>
      <c r="D65" s="47"/>
      <c r="E65" s="47"/>
      <c r="F65" s="47"/>
      <c r="G65" s="47"/>
      <c r="H65" s="311"/>
      <c r="I65" s="279"/>
      <c r="J65" s="286"/>
      <c r="K65" s="279"/>
      <c r="L65" s="832"/>
      <c r="M65" s="833"/>
      <c r="N65" s="287"/>
    </row>
    <row r="66" spans="1:15">
      <c r="B66" s="46"/>
      <c r="C66" s="47"/>
      <c r="D66" s="47"/>
      <c r="E66" s="47"/>
      <c r="F66" s="47"/>
      <c r="G66" s="4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5"/>
      <c r="C80" s="816"/>
      <c r="D80" s="816"/>
      <c r="E80" s="816"/>
      <c r="F80" s="816"/>
      <c r="G80" s="816"/>
      <c r="H80" s="816"/>
      <c r="I80" s="470"/>
      <c r="J80" s="471"/>
      <c r="K80" s="473"/>
      <c r="L80" s="474"/>
      <c r="M80" s="475"/>
      <c r="N80" s="395"/>
    </row>
    <row r="81" spans="1:14" ht="15.75" thickBot="1">
      <c r="B81" s="834" t="s">
        <v>953</v>
      </c>
      <c r="C81" s="835"/>
      <c r="D81" s="835"/>
      <c r="E81" s="835"/>
      <c r="F81" s="835"/>
      <c r="G81" s="835"/>
      <c r="H81" s="835"/>
      <c r="I81" s="835"/>
      <c r="J81" s="835"/>
      <c r="K81" s="835"/>
      <c r="L81" s="835"/>
      <c r="M81" s="836"/>
      <c r="N81" s="301">
        <f>SUM(N75:N80)</f>
        <v>2016.0799618480041</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N46+N59+N70+N81</f>
        <v>3617.9908169516489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723.59816339032977</v>
      </c>
      <c r="M88" s="863"/>
      <c r="N88" s="51"/>
    </row>
    <row r="89" spans="1:14">
      <c r="B89" s="89" t="s">
        <v>973</v>
      </c>
      <c r="C89" s="90"/>
      <c r="D89" s="90"/>
      <c r="E89" s="90"/>
      <c r="F89" s="90"/>
      <c r="G89" s="90"/>
      <c r="H89" s="90"/>
      <c r="I89" s="87"/>
      <c r="J89" s="88"/>
      <c r="K89" s="304">
        <v>0.05</v>
      </c>
      <c r="L89" s="862">
        <f>N83*K89</f>
        <v>180.89954084758244</v>
      </c>
      <c r="M89" s="863"/>
      <c r="N89" s="51"/>
    </row>
    <row r="90" spans="1:14" ht="15.75" thickBot="1">
      <c r="B90" s="91" t="s">
        <v>974</v>
      </c>
      <c r="C90" s="92"/>
      <c r="D90" s="92"/>
      <c r="E90" s="92"/>
      <c r="F90" s="92"/>
      <c r="G90" s="92"/>
      <c r="H90" s="92"/>
      <c r="I90" s="93"/>
      <c r="J90" s="94"/>
      <c r="K90" s="305">
        <v>0.05</v>
      </c>
      <c r="L90" s="864">
        <f>N83*K90</f>
        <v>180.89954084758244</v>
      </c>
      <c r="M90" s="865"/>
      <c r="N90" s="51"/>
    </row>
    <row r="91" spans="1:14" ht="15.75" thickBot="1">
      <c r="B91" s="828" t="s">
        <v>953</v>
      </c>
      <c r="C91" s="829"/>
      <c r="D91" s="829"/>
      <c r="E91" s="829"/>
      <c r="F91" s="829"/>
      <c r="G91" s="829"/>
      <c r="H91" s="829"/>
      <c r="I91" s="829"/>
      <c r="J91" s="829"/>
      <c r="K91" s="829"/>
      <c r="L91" s="829"/>
      <c r="M91" s="830"/>
      <c r="N91" s="52">
        <f>L88+L89+L90</f>
        <v>1085.3972450854947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4703.3880620371438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42.75" customHeight="1" thickBot="1">
      <c r="A31" t="s">
        <v>1845</v>
      </c>
      <c r="B31" s="80" t="s">
        <v>1128</v>
      </c>
      <c r="C31" s="968" t="s">
        <v>2132</v>
      </c>
      <c r="D31" s="969"/>
      <c r="E31" s="969"/>
      <c r="F31" s="969"/>
      <c r="G31" s="969"/>
      <c r="H31" s="969"/>
      <c r="I31" s="969"/>
      <c r="J31" s="969"/>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188</v>
      </c>
      <c r="B36" s="841" t="str">
        <f>VLOOKUP(A36,EQUIPOS!A6:D154,3,FALSE)</f>
        <v>Diferencial</v>
      </c>
      <c r="C36" s="842"/>
      <c r="D36" s="842"/>
      <c r="E36" s="842"/>
      <c r="F36" s="842"/>
      <c r="G36" s="842"/>
      <c r="H36" s="843"/>
      <c r="I36" s="267"/>
      <c r="J36" s="268"/>
      <c r="K36" s="269">
        <f>VLOOKUP(A36,EQUIPOS!A6:D163,4,FALSE)</f>
        <v>5021.0149423170578</v>
      </c>
      <c r="L36" s="270"/>
      <c r="M36" s="336">
        <v>4</v>
      </c>
      <c r="N36" s="272">
        <f>K36/M36</f>
        <v>1255.2537355792645</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N75*M41</f>
        <v>1010.0320112950249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2265.2857468742895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466178.14520561777</v>
      </c>
      <c r="N48" s="272">
        <f>K48*M48</f>
        <v>4661.7814520561778</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150516.32773652268</v>
      </c>
      <c r="N49" s="272">
        <f>K49*M49</f>
        <v>150516.32773652268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424890.39748431306</v>
      </c>
      <c r="N50" s="272">
        <f>K50*M50</f>
        <v>155084.99508177425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310263.1042703531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2">
        <f>VLOOKUP(A58,TRANSPORTE!A1:D117,4,FALSE)</f>
        <v>471.17024443614076</v>
      </c>
      <c r="M58" s="833"/>
      <c r="N58" s="287">
        <f>K58*L58</f>
        <v>131.92766844211943</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f>
        <v>131.92766844211943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10100.320112950249</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322760.63779861975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64552.127559723951</v>
      </c>
      <c r="M82" s="863"/>
      <c r="N82" s="51"/>
    </row>
    <row r="83" spans="1:14">
      <c r="B83" s="89" t="s">
        <v>973</v>
      </c>
      <c r="C83" s="90"/>
      <c r="D83" s="90"/>
      <c r="E83" s="90"/>
      <c r="F83" s="90"/>
      <c r="G83" s="90"/>
      <c r="H83" s="90"/>
      <c r="I83" s="87"/>
      <c r="J83" s="88"/>
      <c r="K83" s="304">
        <v>0.05</v>
      </c>
      <c r="L83" s="862">
        <f>N77*K83</f>
        <v>16138.031889930988</v>
      </c>
      <c r="M83" s="863"/>
      <c r="N83" s="51"/>
    </row>
    <row r="84" spans="1:14" ht="15.75" thickBot="1">
      <c r="B84" s="91" t="s">
        <v>974</v>
      </c>
      <c r="C84" s="92"/>
      <c r="D84" s="92"/>
      <c r="E84" s="92"/>
      <c r="F84" s="92"/>
      <c r="G84" s="92"/>
      <c r="H84" s="92"/>
      <c r="I84" s="93"/>
      <c r="J84" s="94"/>
      <c r="K84" s="305">
        <v>0.05</v>
      </c>
      <c r="L84" s="864">
        <f>N77*K84</f>
        <v>16138.031889930988</v>
      </c>
      <c r="M84" s="865"/>
      <c r="N84" s="51"/>
    </row>
    <row r="85" spans="1:14" ht="15.75" thickBot="1">
      <c r="B85" s="828" t="s">
        <v>953</v>
      </c>
      <c r="C85" s="829"/>
      <c r="D85" s="829"/>
      <c r="E85" s="829"/>
      <c r="F85" s="829"/>
      <c r="G85" s="829"/>
      <c r="H85" s="829"/>
      <c r="I85" s="829"/>
      <c r="J85" s="829"/>
      <c r="K85" s="829"/>
      <c r="L85" s="829"/>
      <c r="M85" s="830"/>
      <c r="N85" s="52">
        <f>L82+L83+L84</f>
        <v>96828.19133958593</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419588.82913820568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45" customHeight="1" thickBot="1">
      <c r="A31" t="s">
        <v>1845</v>
      </c>
      <c r="B31" s="80" t="s">
        <v>1129</v>
      </c>
      <c r="C31" s="991" t="s">
        <v>2133</v>
      </c>
      <c r="D31" s="992"/>
      <c r="E31" s="992"/>
      <c r="F31" s="992"/>
      <c r="G31" s="992"/>
      <c r="H31" s="992"/>
      <c r="I31" s="992"/>
      <c r="J31" s="992"/>
      <c r="K31" s="476"/>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188</v>
      </c>
      <c r="B36" s="841" t="str">
        <f>VLOOKUP(A36,EQUIPOS!A6:D154,3,FALSE)</f>
        <v>Diferencial</v>
      </c>
      <c r="C36" s="842"/>
      <c r="D36" s="842"/>
      <c r="E36" s="842"/>
      <c r="F36" s="842"/>
      <c r="G36" s="842"/>
      <c r="H36" s="843"/>
      <c r="I36" s="267"/>
      <c r="J36" s="268"/>
      <c r="K36" s="269">
        <f>VLOOKUP(A36,EQUIPOS!A6:D163,4,FALSE)</f>
        <v>5021.0149423170578</v>
      </c>
      <c r="L36" s="270"/>
      <c r="M36" s="441">
        <v>4</v>
      </c>
      <c r="N36" s="272">
        <f>K36/M36</f>
        <v>1255.2537355792645</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N75*M41</f>
        <v>1010.0320112950249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2265.2857468742895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466178.14520561777</v>
      </c>
      <c r="N48" s="272">
        <f>K48*M48</f>
        <v>9323.5629041123557</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150516.32773652268</v>
      </c>
      <c r="N49" s="272">
        <f>K49*M49</f>
        <v>150516.32773652268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424890.39748431306</v>
      </c>
      <c r="N50" s="272">
        <f>K50*M50</f>
        <v>195449.582842784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355289.47348341905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2">
        <f>VLOOKUP(A58,TRANSPORTE!A1:D117,4,FALSE)</f>
        <v>471.17024443614076</v>
      </c>
      <c r="M58" s="833"/>
      <c r="N58" s="287">
        <f>K58*L58</f>
        <v>131.92766844211943</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f>
        <v>131.92766844211943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10100.320112950249</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367787.0070116857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73557.401402337142</v>
      </c>
      <c r="M82" s="863"/>
      <c r="N82" s="51"/>
    </row>
    <row r="83" spans="1:14">
      <c r="B83" s="89" t="s">
        <v>973</v>
      </c>
      <c r="C83" s="90"/>
      <c r="D83" s="90"/>
      <c r="E83" s="90"/>
      <c r="F83" s="90"/>
      <c r="G83" s="90"/>
      <c r="H83" s="90"/>
      <c r="I83" s="87"/>
      <c r="J83" s="88"/>
      <c r="K83" s="304">
        <v>0.05</v>
      </c>
      <c r="L83" s="862">
        <f>N77*K83</f>
        <v>18389.350350584285</v>
      </c>
      <c r="M83" s="863"/>
      <c r="N83" s="51"/>
    </row>
    <row r="84" spans="1:14" ht="15.75" thickBot="1">
      <c r="B84" s="91" t="s">
        <v>974</v>
      </c>
      <c r="C84" s="92"/>
      <c r="D84" s="92"/>
      <c r="E84" s="92"/>
      <c r="F84" s="92"/>
      <c r="G84" s="92"/>
      <c r="H84" s="92"/>
      <c r="I84" s="93"/>
      <c r="J84" s="94"/>
      <c r="K84" s="305">
        <v>0.05</v>
      </c>
      <c r="L84" s="864">
        <f>N77*K84</f>
        <v>18389.350350584285</v>
      </c>
      <c r="M84" s="865"/>
      <c r="N84" s="51"/>
    </row>
    <row r="85" spans="1:14" ht="15.75" thickBot="1">
      <c r="B85" s="828" t="s">
        <v>953</v>
      </c>
      <c r="C85" s="829"/>
      <c r="D85" s="829"/>
      <c r="E85" s="829"/>
      <c r="F85" s="829"/>
      <c r="G85" s="829"/>
      <c r="H85" s="829"/>
      <c r="I85" s="829"/>
      <c r="J85" s="829"/>
      <c r="K85" s="829"/>
      <c r="L85" s="829"/>
      <c r="M85" s="830"/>
      <c r="N85" s="52">
        <f>L82+L83+L84</f>
        <v>110336.10210350571</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478123.10911519139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310</v>
      </c>
      <c r="B36" s="841" t="str">
        <f>VLOOKUP(A36,EQUIPOS!A6:D154,3,FALSE)</f>
        <v>Retroexcavadora A25C</v>
      </c>
      <c r="C36" s="842"/>
      <c r="D36" s="842"/>
      <c r="E36" s="842"/>
      <c r="F36" s="842"/>
      <c r="G36" s="842"/>
      <c r="H36" s="843"/>
      <c r="I36" s="267"/>
      <c r="J36" s="268"/>
      <c r="K36" s="269">
        <f>VLOOKUP(A36,EQUIPOS!A6:D163,4,FALSE)</f>
        <v>220140.24101151188</v>
      </c>
      <c r="L36" s="270"/>
      <c r="M36" s="336">
        <v>3</v>
      </c>
      <c r="N36" s="272">
        <f>K36/M36</f>
        <v>73380.080337170628</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N75*M41</f>
        <v>1346.7093483933668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74726.789685563999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466178.14520561777</v>
      </c>
      <c r="N48" s="272">
        <f>K48*M48</f>
        <v>9323.5629041123557</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36879.727342573147</v>
      </c>
      <c r="N49" s="272">
        <f>K49*M49</f>
        <v>16964.67457758365</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424663.253116971</v>
      </c>
      <c r="N50" s="272">
        <f>K50*M50</f>
        <v>424663.253116971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450951.49059866701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2">
        <f>VLOOKUP(A58,TRANSPORTE!A1:D117,4,FALSE)</f>
        <v>471.17024443614076</v>
      </c>
      <c r="M58" s="833"/>
      <c r="N58" s="287">
        <f>K58*L58</f>
        <v>131.92766844211943</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32">
        <f>VLOOKUP(A59,TRANSPORTE!A1:D117,4,FALSE)</f>
        <v>1242.4074635243128</v>
      </c>
      <c r="M59" s="833"/>
      <c r="N59" s="287">
        <f>K59*L59</f>
        <v>571.50743322118387</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703.43510166330327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13467.093483933666</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539848.80886982812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107969.76177396563</v>
      </c>
      <c r="M82" s="863"/>
      <c r="N82" s="51"/>
    </row>
    <row r="83" spans="1:14">
      <c r="B83" s="89" t="s">
        <v>973</v>
      </c>
      <c r="C83" s="90"/>
      <c r="D83" s="90"/>
      <c r="E83" s="90"/>
      <c r="F83" s="90"/>
      <c r="G83" s="90"/>
      <c r="H83" s="90"/>
      <c r="I83" s="87"/>
      <c r="J83" s="88"/>
      <c r="K83" s="304">
        <v>0.05</v>
      </c>
      <c r="L83" s="862">
        <f>N77*K83</f>
        <v>26992.440443491407</v>
      </c>
      <c r="M83" s="863"/>
      <c r="N83" s="51"/>
    </row>
    <row r="84" spans="1:14" ht="15.75" thickBot="1">
      <c r="B84" s="91" t="s">
        <v>974</v>
      </c>
      <c r="C84" s="92"/>
      <c r="D84" s="92"/>
      <c r="E84" s="92"/>
      <c r="F84" s="92"/>
      <c r="G84" s="92"/>
      <c r="H84" s="92"/>
      <c r="I84" s="93"/>
      <c r="J84" s="94"/>
      <c r="K84" s="305">
        <v>0.05</v>
      </c>
      <c r="L84" s="864">
        <f>N77*K84</f>
        <v>26992.440443491407</v>
      </c>
      <c r="M84" s="865"/>
      <c r="N84" s="51"/>
    </row>
    <row r="85" spans="1:14" ht="15.75" thickBot="1">
      <c r="B85" s="828" t="s">
        <v>953</v>
      </c>
      <c r="C85" s="829"/>
      <c r="D85" s="829"/>
      <c r="E85" s="829"/>
      <c r="F85" s="829"/>
      <c r="G85" s="829"/>
      <c r="H85" s="829"/>
      <c r="I85" s="829"/>
      <c r="J85" s="829"/>
      <c r="K85" s="829"/>
      <c r="L85" s="829"/>
      <c r="M85" s="830"/>
      <c r="N85" s="52">
        <f>L82+L83+L84</f>
        <v>161954.64266094845</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701803.45153077657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14159.53474079212</v>
      </c>
      <c r="L36" s="270"/>
      <c r="M36" s="336">
        <v>0.5</v>
      </c>
      <c r="N36" s="272">
        <f>K36/M36</f>
        <v>28319.06948158424</v>
      </c>
    </row>
    <row r="37" spans="1:14">
      <c r="A37" s="113" t="s">
        <v>320</v>
      </c>
      <c r="B37" s="841" t="str">
        <f>VLOOKUP(A37,EQUIPOS!A7:D154,3,FALSE)</f>
        <v>Retroexcavadora sobre llantas, motor 62HP, Profundidad de excavación de 5.41 metros.</v>
      </c>
      <c r="C37" s="842"/>
      <c r="D37" s="842"/>
      <c r="E37" s="842"/>
      <c r="F37" s="842"/>
      <c r="G37" s="842"/>
      <c r="H37" s="843"/>
      <c r="I37" s="421"/>
      <c r="J37" s="422"/>
      <c r="K37" s="269">
        <f>VLOOKUP(A37,EQUIPOS!A7:D164,4,FALSE)</f>
        <v>145447.74540115942</v>
      </c>
      <c r="L37" s="335"/>
      <c r="M37" s="336">
        <v>1.5</v>
      </c>
      <c r="N37" s="272">
        <f>K37/M37</f>
        <v>96965.163600772954</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N75*M41</f>
        <v>2693.4186967867336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127977.65177914393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36879.727342573147</v>
      </c>
      <c r="N48" s="272">
        <f>K48*M48</f>
        <v>21390.241858692425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189637.41986949719</v>
      </c>
      <c r="N49" s="272">
        <f>K49*M49</f>
        <v>189637.41986949719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211027.66172818962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2">
        <f>VLOOKUP(A58,TRANSPORTE!A1:D117,4,FALSE)</f>
        <v>1242.4074635243128</v>
      </c>
      <c r="M58" s="833"/>
      <c r="N58" s="287">
        <f>K58*L58</f>
        <v>1242.4074635243128</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2">
        <f>VLOOKUP(A59,TRANSPORTE!A1:D117,4,FALSE)</f>
        <v>1242.4074635243128</v>
      </c>
      <c r="M59" s="833"/>
      <c r="N59" s="287">
        <f>K59*L59</f>
        <v>720.59632884410132</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f>
        <v>1963.003792368414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26934.186967867332</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367902.50426756922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73580.500853513848</v>
      </c>
      <c r="M82" s="863"/>
      <c r="N82" s="51"/>
    </row>
    <row r="83" spans="1:14">
      <c r="B83" s="89" t="s">
        <v>973</v>
      </c>
      <c r="C83" s="90"/>
      <c r="D83" s="90"/>
      <c r="E83" s="90"/>
      <c r="F83" s="90"/>
      <c r="G83" s="90"/>
      <c r="H83" s="90"/>
      <c r="I83" s="87"/>
      <c r="J83" s="88"/>
      <c r="K83" s="304">
        <v>0.05</v>
      </c>
      <c r="L83" s="862">
        <f>N77*K83</f>
        <v>18395.125213378462</v>
      </c>
      <c r="M83" s="863"/>
      <c r="N83" s="51"/>
    </row>
    <row r="84" spans="1:14" ht="15.75" thickBot="1">
      <c r="B84" s="91" t="s">
        <v>974</v>
      </c>
      <c r="C84" s="92"/>
      <c r="D84" s="92"/>
      <c r="E84" s="92"/>
      <c r="F84" s="92"/>
      <c r="G84" s="92"/>
      <c r="H84" s="92"/>
      <c r="I84" s="93"/>
      <c r="J84" s="94"/>
      <c r="K84" s="305">
        <v>0.05</v>
      </c>
      <c r="L84" s="864">
        <f>N77*K84</f>
        <v>18395.125213378462</v>
      </c>
      <c r="M84" s="865"/>
      <c r="N84" s="51"/>
    </row>
    <row r="85" spans="1:14" ht="15.75" thickBot="1">
      <c r="B85" s="828" t="s">
        <v>953</v>
      </c>
      <c r="C85" s="829"/>
      <c r="D85" s="829"/>
      <c r="E85" s="829"/>
      <c r="F85" s="829"/>
      <c r="G85" s="829"/>
      <c r="H85" s="829"/>
      <c r="I85" s="829"/>
      <c r="J85" s="829"/>
      <c r="K85" s="829"/>
      <c r="L85" s="829"/>
      <c r="M85" s="830"/>
      <c r="N85" s="52">
        <f>L82+L83+L84</f>
        <v>110370.75128027076</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478273.25554783997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14159.53474079212</v>
      </c>
      <c r="L36" s="270"/>
      <c r="M36" s="336">
        <v>0.5</v>
      </c>
      <c r="N36" s="272">
        <f>K36/M36</f>
        <v>28319.06948158424</v>
      </c>
    </row>
    <row r="37" spans="1:14">
      <c r="A37" s="113" t="s">
        <v>303</v>
      </c>
      <c r="B37" s="841" t="str">
        <f>VLOOKUP(A37,EQUIPOS!A7:D154,3,FALSE)</f>
        <v>Retrocargador, pala de 1,1 m3 de capacidad, profundidad de excavación de 4.400 mm y una altura de 5.680 mm</v>
      </c>
      <c r="C37" s="842"/>
      <c r="D37" s="842"/>
      <c r="E37" s="842"/>
      <c r="F37" s="842"/>
      <c r="G37" s="842"/>
      <c r="H37" s="843"/>
      <c r="I37" s="421"/>
      <c r="J37" s="422"/>
      <c r="K37" s="269">
        <f>VLOOKUP(A37,EQUIPOS!A7:D164,4,FALSE)</f>
        <v>124124.19178372844</v>
      </c>
      <c r="L37" s="335"/>
      <c r="M37" s="336">
        <v>1.5</v>
      </c>
      <c r="N37" s="272">
        <f>K37/M37</f>
        <v>82749.461189152295</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N75*M41</f>
        <v>2693.4186967867336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113761.94936752327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36879.727342573147</v>
      </c>
      <c r="N48" s="272">
        <f>K48*M48</f>
        <v>21390.241858692425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189637.41986949719</v>
      </c>
      <c r="N49" s="272">
        <f>K49*M49</f>
        <v>189637.41986949719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211027.66172818962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2">
        <f>VLOOKUP(A58,TRANSPORTE!A1:D117,4,FALSE)</f>
        <v>1242.4074635243128</v>
      </c>
      <c r="M58" s="833"/>
      <c r="N58" s="287">
        <f>K58*L58</f>
        <v>1242.4074635243128</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2">
        <f>VLOOKUP(A59,TRANSPORTE!A1:D117,4,FALSE)</f>
        <v>1242.4074635243128</v>
      </c>
      <c r="M59" s="833"/>
      <c r="N59" s="287">
        <f>K59*L59</f>
        <v>720.59632884410132</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1963.003792368414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26934.186967867332</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353686.80185594858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70737.360371189716</v>
      </c>
      <c r="M82" s="863"/>
      <c r="N82" s="51"/>
    </row>
    <row r="83" spans="1:14">
      <c r="B83" s="89" t="s">
        <v>973</v>
      </c>
      <c r="C83" s="90"/>
      <c r="D83" s="90"/>
      <c r="E83" s="90"/>
      <c r="F83" s="90"/>
      <c r="G83" s="90"/>
      <c r="H83" s="90"/>
      <c r="I83" s="87"/>
      <c r="J83" s="88"/>
      <c r="K83" s="304">
        <v>0.05</v>
      </c>
      <c r="L83" s="862">
        <f>N77*K83</f>
        <v>17684.340092797429</v>
      </c>
      <c r="M83" s="863"/>
      <c r="N83" s="51"/>
    </row>
    <row r="84" spans="1:14" ht="15.75" thickBot="1">
      <c r="B84" s="91" t="s">
        <v>974</v>
      </c>
      <c r="C84" s="92"/>
      <c r="D84" s="92"/>
      <c r="E84" s="92"/>
      <c r="F84" s="92"/>
      <c r="G84" s="92"/>
      <c r="H84" s="92"/>
      <c r="I84" s="93"/>
      <c r="J84" s="94"/>
      <c r="K84" s="305">
        <v>0.05</v>
      </c>
      <c r="L84" s="864">
        <f>N77*K84</f>
        <v>17684.340092797429</v>
      </c>
      <c r="M84" s="865"/>
      <c r="N84" s="51"/>
    </row>
    <row r="85" spans="1:14" ht="15.75" thickBot="1">
      <c r="B85" s="828" t="s">
        <v>953</v>
      </c>
      <c r="C85" s="829"/>
      <c r="D85" s="829"/>
      <c r="E85" s="829"/>
      <c r="F85" s="829"/>
      <c r="G85" s="829"/>
      <c r="H85" s="829"/>
      <c r="I85" s="829"/>
      <c r="J85" s="829"/>
      <c r="K85" s="829"/>
      <c r="L85" s="829"/>
      <c r="M85" s="830"/>
      <c r="N85" s="52">
        <f>L82+L83+L84</f>
        <v>106106.04055678457</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459792.84241273312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134.53962180720401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13951.987850911282</v>
      </c>
      <c r="N48" s="272">
        <f>K48*M48</f>
        <v>13951.987850911282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13951.987850911282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2690.7924361440801</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16777.319908862566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3355.4639817725133</v>
      </c>
      <c r="M82" s="863"/>
      <c r="N82" s="51"/>
    </row>
    <row r="83" spans="1:14">
      <c r="B83" s="89" t="s">
        <v>973</v>
      </c>
      <c r="C83" s="90"/>
      <c r="D83" s="90"/>
      <c r="E83" s="90"/>
      <c r="F83" s="90"/>
      <c r="G83" s="90"/>
      <c r="H83" s="90"/>
      <c r="I83" s="87"/>
      <c r="J83" s="88"/>
      <c r="K83" s="304">
        <v>0.05</v>
      </c>
      <c r="L83" s="862">
        <f>N77*K83</f>
        <v>838.86599544312833</v>
      </c>
      <c r="M83" s="863"/>
      <c r="N83" s="51"/>
    </row>
    <row r="84" spans="1:14" ht="15.75" thickBot="1">
      <c r="B84" s="91" t="s">
        <v>974</v>
      </c>
      <c r="C84" s="92"/>
      <c r="D84" s="92"/>
      <c r="E84" s="92"/>
      <c r="F84" s="92"/>
      <c r="G84" s="92"/>
      <c r="H84" s="92"/>
      <c r="I84" s="93"/>
      <c r="J84" s="94"/>
      <c r="K84" s="305">
        <v>0.05</v>
      </c>
      <c r="L84" s="864">
        <f>N77*K84</f>
        <v>838.86599544312833</v>
      </c>
      <c r="M84" s="865"/>
      <c r="N84" s="51"/>
    </row>
    <row r="85" spans="1:14" ht="15.75" thickBot="1">
      <c r="B85" s="828" t="s">
        <v>953</v>
      </c>
      <c r="C85" s="829"/>
      <c r="D85" s="829"/>
      <c r="E85" s="829"/>
      <c r="F85" s="829"/>
      <c r="G85" s="829"/>
      <c r="H85" s="829"/>
      <c r="I85" s="829"/>
      <c r="J85" s="829"/>
      <c r="K85" s="829"/>
      <c r="L85" s="829"/>
      <c r="M85" s="830"/>
      <c r="N85" s="52">
        <f>L82+L83+L84</f>
        <v>5033.1959726587702</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21810.515881521336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995" t="s">
        <v>944</v>
      </c>
      <c r="D30" s="996"/>
      <c r="E30" s="996"/>
      <c r="F30" s="996"/>
      <c r="G30" s="996"/>
      <c r="H30" s="996"/>
      <c r="I30" s="996"/>
      <c r="J30" s="454"/>
      <c r="K30" s="307"/>
      <c r="L30" s="839" t="s">
        <v>945</v>
      </c>
      <c r="M30" s="840"/>
      <c r="N30" s="71" t="s">
        <v>946</v>
      </c>
    </row>
    <row r="31" spans="1:14" ht="30" customHeight="1" thickBot="1">
      <c r="A31" t="s">
        <v>1845</v>
      </c>
      <c r="B31" s="80" t="s">
        <v>1132</v>
      </c>
      <c r="C31" s="993" t="s">
        <v>2137</v>
      </c>
      <c r="D31" s="994"/>
      <c r="E31" s="994"/>
      <c r="F31" s="994"/>
      <c r="G31" s="994"/>
      <c r="H31" s="994"/>
      <c r="I31" s="994"/>
      <c r="J31" s="994"/>
      <c r="K31" s="476"/>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2020.0640225900497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45424.082141910825</v>
      </c>
      <c r="N48" s="272">
        <f>K48*M48</f>
        <v>49966.490356101909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6561.4554550564044</v>
      </c>
      <c r="N49" s="272">
        <f>K49*M49</f>
        <v>7545.6737733148648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385495.75609957468</v>
      </c>
      <c r="N50" s="272">
        <f>K50*M50</f>
        <v>46259.490731948958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6890.4598746284</v>
      </c>
      <c r="N51" s="272">
        <f>K51*M51</f>
        <v>13780.9197492568</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104813.19519020141</v>
      </c>
      <c r="N52" s="272">
        <f>K52*M52</f>
        <v>52406.597595100706</v>
      </c>
    </row>
    <row r="53" spans="1:14" ht="15.75" thickBot="1">
      <c r="B53" s="828" t="s">
        <v>953</v>
      </c>
      <c r="C53" s="829"/>
      <c r="D53" s="829"/>
      <c r="E53" s="829"/>
      <c r="F53" s="829"/>
      <c r="G53" s="829"/>
      <c r="H53" s="829"/>
      <c r="I53" s="829"/>
      <c r="J53" s="829"/>
      <c r="K53" s="829"/>
      <c r="L53" s="829"/>
      <c r="M53" s="830"/>
      <c r="N53" s="394">
        <f>SUM(N48:N52)</f>
        <v>169959.17220572324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2">
        <f>VLOOKUP(A58,TRANSPORTE!A1:D117,4,FALSE)</f>
        <v>1242.4074635243128</v>
      </c>
      <c r="M58" s="833"/>
      <c r="N58" s="287">
        <f>K58*L58</f>
        <v>1366.6482098767442</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1366.6482098767442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40401.280451800994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213747.16488999102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42749.432977998207</v>
      </c>
      <c r="M82" s="863"/>
      <c r="N82" s="51"/>
    </row>
    <row r="83" spans="1:14">
      <c r="B83" s="89" t="s">
        <v>973</v>
      </c>
      <c r="C83" s="90"/>
      <c r="D83" s="90"/>
      <c r="E83" s="90"/>
      <c r="F83" s="90"/>
      <c r="G83" s="90"/>
      <c r="H83" s="90"/>
      <c r="I83" s="87"/>
      <c r="J83" s="88"/>
      <c r="K83" s="304">
        <v>0.05</v>
      </c>
      <c r="L83" s="862">
        <f>N77*K83</f>
        <v>10687.358244499552</v>
      </c>
      <c r="M83" s="863"/>
      <c r="N83" s="51"/>
    </row>
    <row r="84" spans="1:14" ht="15.75" thickBot="1">
      <c r="B84" s="91" t="s">
        <v>974</v>
      </c>
      <c r="C84" s="92"/>
      <c r="D84" s="92"/>
      <c r="E84" s="92"/>
      <c r="F84" s="92"/>
      <c r="G84" s="92"/>
      <c r="H84" s="92"/>
      <c r="I84" s="93"/>
      <c r="J84" s="94"/>
      <c r="K84" s="305">
        <v>0.05</v>
      </c>
      <c r="L84" s="864">
        <f>N77*K84</f>
        <v>10687.358244499552</v>
      </c>
      <c r="M84" s="865"/>
      <c r="N84" s="51"/>
    </row>
    <row r="85" spans="1:14" ht="15.75" thickBot="1">
      <c r="B85" s="828" t="s">
        <v>953</v>
      </c>
      <c r="C85" s="829"/>
      <c r="D85" s="829"/>
      <c r="E85" s="829"/>
      <c r="F85" s="829"/>
      <c r="G85" s="829"/>
      <c r="H85" s="829"/>
      <c r="I85" s="829"/>
      <c r="J85" s="829"/>
      <c r="K85" s="829"/>
      <c r="L85" s="829"/>
      <c r="M85" s="830"/>
      <c r="N85" s="52">
        <f>L82+L83+L84</f>
        <v>64124.149466997318</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277871.31435698835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995" t="s">
        <v>944</v>
      </c>
      <c r="D30" s="996"/>
      <c r="E30" s="996"/>
      <c r="F30" s="996"/>
      <c r="G30" s="996"/>
      <c r="H30" s="996"/>
      <c r="I30" s="996"/>
      <c r="J30" s="454"/>
      <c r="K30" s="307"/>
      <c r="L30" s="839" t="s">
        <v>945</v>
      </c>
      <c r="M30" s="840"/>
      <c r="N30" s="71" t="s">
        <v>946</v>
      </c>
    </row>
    <row r="31" spans="1:14" ht="27" customHeight="1" thickBot="1">
      <c r="A31" t="s">
        <v>1845</v>
      </c>
      <c r="B31" s="80" t="s">
        <v>1133</v>
      </c>
      <c r="C31" s="993" t="s">
        <v>2138</v>
      </c>
      <c r="D31" s="994"/>
      <c r="E31" s="994"/>
      <c r="F31" s="994"/>
      <c r="G31" s="994"/>
      <c r="H31" s="994"/>
      <c r="I31" s="994"/>
      <c r="J31" s="994"/>
      <c r="K31" s="476"/>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2020.0640225900497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45424.082141910825</v>
      </c>
      <c r="N48" s="272">
        <f>K48*M48</f>
        <v>49966.490356101909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6561.4554550564044</v>
      </c>
      <c r="N49" s="272">
        <f>K49*M49</f>
        <v>7545.6737733148648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385495.75609957468</v>
      </c>
      <c r="N50" s="272">
        <f>K50*M50</f>
        <v>46259.490731948958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6890.4598746284</v>
      </c>
      <c r="N51" s="272">
        <f>K51*M51</f>
        <v>13780.9197492568</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140927.64121702255</v>
      </c>
      <c r="N52" s="272">
        <f>K52*M52</f>
        <v>70463.820608511276</v>
      </c>
    </row>
    <row r="53" spans="1:14" ht="15.75" thickBot="1">
      <c r="B53" s="828" t="s">
        <v>953</v>
      </c>
      <c r="C53" s="829"/>
      <c r="D53" s="829"/>
      <c r="E53" s="829"/>
      <c r="F53" s="829"/>
      <c r="G53" s="829"/>
      <c r="H53" s="829"/>
      <c r="I53" s="829"/>
      <c r="J53" s="829"/>
      <c r="K53" s="829"/>
      <c r="L53" s="829"/>
      <c r="M53" s="830"/>
      <c r="N53" s="394">
        <f>SUM(N48:N52)</f>
        <v>188016.39521913382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2">
        <f>VLOOKUP(A58,TRANSPORTE!A1:D117,4,FALSE)</f>
        <v>1242.4074635243128</v>
      </c>
      <c r="M58" s="833"/>
      <c r="N58" s="287">
        <f>K58*L58</f>
        <v>1366.6482098767442</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1366.6482098767442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40401.280451800994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231804.3879034016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46360.877580680324</v>
      </c>
      <c r="M82" s="863"/>
      <c r="N82" s="51"/>
    </row>
    <row r="83" spans="1:14">
      <c r="B83" s="89" t="s">
        <v>973</v>
      </c>
      <c r="C83" s="90"/>
      <c r="D83" s="90"/>
      <c r="E83" s="90"/>
      <c r="F83" s="90"/>
      <c r="G83" s="90"/>
      <c r="H83" s="90"/>
      <c r="I83" s="87"/>
      <c r="J83" s="88"/>
      <c r="K83" s="304">
        <v>0.05</v>
      </c>
      <c r="L83" s="862">
        <f>N77*K83</f>
        <v>11590.219395170081</v>
      </c>
      <c r="M83" s="863"/>
      <c r="N83" s="51"/>
    </row>
    <row r="84" spans="1:14" ht="15.75" thickBot="1">
      <c r="B84" s="91" t="s">
        <v>974</v>
      </c>
      <c r="C84" s="92"/>
      <c r="D84" s="92"/>
      <c r="E84" s="92"/>
      <c r="F84" s="92"/>
      <c r="G84" s="92"/>
      <c r="H84" s="92"/>
      <c r="I84" s="93"/>
      <c r="J84" s="94"/>
      <c r="K84" s="305">
        <v>0.05</v>
      </c>
      <c r="L84" s="864">
        <f>N77*K84</f>
        <v>11590.219395170081</v>
      </c>
      <c r="M84" s="865"/>
      <c r="N84" s="51"/>
    </row>
    <row r="85" spans="1:14" ht="15.75" thickBot="1">
      <c r="B85" s="828" t="s">
        <v>953</v>
      </c>
      <c r="C85" s="829"/>
      <c r="D85" s="829"/>
      <c r="E85" s="829"/>
      <c r="F85" s="829"/>
      <c r="G85" s="829"/>
      <c r="H85" s="829"/>
      <c r="I85" s="829"/>
      <c r="J85" s="829"/>
      <c r="K85" s="829"/>
      <c r="L85" s="829"/>
      <c r="M85" s="830"/>
      <c r="N85" s="52">
        <f>L82+L83+L84</f>
        <v>69541.316371020483</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301345.70427442208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995" t="s">
        <v>944</v>
      </c>
      <c r="D30" s="996"/>
      <c r="E30" s="996"/>
      <c r="F30" s="996"/>
      <c r="G30" s="996"/>
      <c r="H30" s="996"/>
      <c r="I30" s="996"/>
      <c r="J30" s="454"/>
      <c r="K30" s="307"/>
      <c r="L30" s="839" t="s">
        <v>945</v>
      </c>
      <c r="M30" s="840"/>
      <c r="N30" s="71" t="s">
        <v>946</v>
      </c>
    </row>
    <row r="31" spans="1:14" ht="27" customHeight="1" thickBot="1">
      <c r="A31" t="s">
        <v>1845</v>
      </c>
      <c r="B31" s="80" t="s">
        <v>1680</v>
      </c>
      <c r="C31" s="993" t="s">
        <v>2139</v>
      </c>
      <c r="D31" s="994"/>
      <c r="E31" s="994"/>
      <c r="F31" s="994"/>
      <c r="G31" s="994"/>
      <c r="H31" s="994"/>
      <c r="I31" s="994"/>
      <c r="J31" s="994"/>
      <c r="K31" s="476"/>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2020.0640225900497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45424.082141910825</v>
      </c>
      <c r="N48" s="272">
        <f>K48*M48</f>
        <v>49966.490356101909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6561.4554550564044</v>
      </c>
      <c r="N49" s="272">
        <f>K49*M49</f>
        <v>7545.6737733148648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385495.75609957468</v>
      </c>
      <c r="N50" s="272">
        <f>K50*M50</f>
        <v>46259.490731948958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6890.4598746284</v>
      </c>
      <c r="N51" s="272">
        <f>K51*M51</f>
        <v>13780.9197492568</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152047.60019417468</v>
      </c>
      <c r="N52" s="272">
        <f>K52*M52</f>
        <v>76023.80009708734</v>
      </c>
    </row>
    <row r="53" spans="1:14" ht="15.75" thickBot="1">
      <c r="B53" s="828" t="s">
        <v>953</v>
      </c>
      <c r="C53" s="829"/>
      <c r="D53" s="829"/>
      <c r="E53" s="829"/>
      <c r="F53" s="829"/>
      <c r="G53" s="829"/>
      <c r="H53" s="829"/>
      <c r="I53" s="829"/>
      <c r="J53" s="829"/>
      <c r="K53" s="829"/>
      <c r="L53" s="829"/>
      <c r="M53" s="830"/>
      <c r="N53" s="394">
        <f>SUM(N48:N52)</f>
        <v>193576.37470770988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2">
        <f>VLOOKUP(A58,TRANSPORTE!A1:D117,4,FALSE)</f>
        <v>1242.4074635243128</v>
      </c>
      <c r="M58" s="833"/>
      <c r="N58" s="287">
        <f>K58*L58</f>
        <v>1366.6482098767442</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1366.6482098767442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40401.280451800994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237364.36739197766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47472.873478395537</v>
      </c>
      <c r="M82" s="863"/>
      <c r="N82" s="51"/>
    </row>
    <row r="83" spans="1:14">
      <c r="B83" s="89" t="s">
        <v>973</v>
      </c>
      <c r="C83" s="90"/>
      <c r="D83" s="90"/>
      <c r="E83" s="90"/>
      <c r="F83" s="90"/>
      <c r="G83" s="90"/>
      <c r="H83" s="90"/>
      <c r="I83" s="87"/>
      <c r="J83" s="88"/>
      <c r="K83" s="304">
        <v>0.05</v>
      </c>
      <c r="L83" s="862">
        <f>N77*K83</f>
        <v>11868.218369598884</v>
      </c>
      <c r="M83" s="863"/>
      <c r="N83" s="51"/>
    </row>
    <row r="84" spans="1:14" ht="15.75" thickBot="1">
      <c r="B84" s="91" t="s">
        <v>974</v>
      </c>
      <c r="C84" s="92"/>
      <c r="D84" s="92"/>
      <c r="E84" s="92"/>
      <c r="F84" s="92"/>
      <c r="G84" s="92"/>
      <c r="H84" s="92"/>
      <c r="I84" s="93"/>
      <c r="J84" s="94"/>
      <c r="K84" s="305">
        <v>0.05</v>
      </c>
      <c r="L84" s="864">
        <f>N77*K84</f>
        <v>11868.218369598884</v>
      </c>
      <c r="M84" s="865"/>
      <c r="N84" s="51"/>
    </row>
    <row r="85" spans="1:14" ht="15.75" thickBot="1">
      <c r="B85" s="828" t="s">
        <v>953</v>
      </c>
      <c r="C85" s="829"/>
      <c r="D85" s="829"/>
      <c r="E85" s="829"/>
      <c r="F85" s="829"/>
      <c r="G85" s="829"/>
      <c r="H85" s="829"/>
      <c r="I85" s="829"/>
      <c r="J85" s="829"/>
      <c r="K85" s="829"/>
      <c r="L85" s="829"/>
      <c r="M85" s="830"/>
      <c r="N85" s="52">
        <f>L82+L83+L84</f>
        <v>71209.310217593302</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308573.67760957096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995" t="s">
        <v>944</v>
      </c>
      <c r="D30" s="996"/>
      <c r="E30" s="996"/>
      <c r="F30" s="996"/>
      <c r="G30" s="996"/>
      <c r="H30" s="996"/>
      <c r="I30" s="996"/>
      <c r="J30" s="454"/>
      <c r="K30" s="307"/>
      <c r="L30" s="839" t="s">
        <v>945</v>
      </c>
      <c r="M30" s="840"/>
      <c r="N30" s="71" t="s">
        <v>946</v>
      </c>
    </row>
    <row r="31" spans="1:14" ht="28.5" customHeight="1" thickBot="1">
      <c r="A31" t="s">
        <v>1845</v>
      </c>
      <c r="B31" s="80" t="s">
        <v>1681</v>
      </c>
      <c r="C31" s="993" t="s">
        <v>2140</v>
      </c>
      <c r="D31" s="994"/>
      <c r="E31" s="994"/>
      <c r="F31" s="994"/>
      <c r="G31" s="994"/>
      <c r="H31" s="994"/>
      <c r="I31" s="994"/>
      <c r="J31" s="994"/>
      <c r="K31" s="476"/>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2020.0640225900497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45424.082141910825</v>
      </c>
      <c r="N48" s="272">
        <f>K48*M48</f>
        <v>49966.490356101909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6561.4554550564044</v>
      </c>
      <c r="N49" s="272">
        <f>K49*M49</f>
        <v>7545.6737733148648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385495.75609957468</v>
      </c>
      <c r="N50" s="272">
        <f>K50*M50</f>
        <v>46259.490731948958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6890.4598746284</v>
      </c>
      <c r="N51" s="272">
        <f>K51*M51</f>
        <v>13780.9197492568</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152459.29935998208</v>
      </c>
      <c r="N52" s="272">
        <f>K52*M52</f>
        <v>76229.649679991038</v>
      </c>
    </row>
    <row r="53" spans="1:14" ht="15.75" thickBot="1">
      <c r="B53" s="828" t="s">
        <v>953</v>
      </c>
      <c r="C53" s="829"/>
      <c r="D53" s="829"/>
      <c r="E53" s="829"/>
      <c r="F53" s="829"/>
      <c r="G53" s="829"/>
      <c r="H53" s="829"/>
      <c r="I53" s="829"/>
      <c r="J53" s="829"/>
      <c r="K53" s="829"/>
      <c r="L53" s="829"/>
      <c r="M53" s="830"/>
      <c r="N53" s="394">
        <f>SUM(N48:N52)</f>
        <v>193782.22429061358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2">
        <f>VLOOKUP(A58,TRANSPORTE!A1:D117,4,FALSE)</f>
        <v>1242.4074635243128</v>
      </c>
      <c r="M58" s="833"/>
      <c r="N58" s="287">
        <f>K58*L58</f>
        <v>1366.6482098767442</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1366.6482098767442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40401.280451800994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237570.21697488136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47514.043394976274</v>
      </c>
      <c r="M82" s="863"/>
      <c r="N82" s="51"/>
    </row>
    <row r="83" spans="1:14">
      <c r="B83" s="89" t="s">
        <v>973</v>
      </c>
      <c r="C83" s="90"/>
      <c r="D83" s="90"/>
      <c r="E83" s="90"/>
      <c r="F83" s="90"/>
      <c r="G83" s="90"/>
      <c r="H83" s="90"/>
      <c r="I83" s="87"/>
      <c r="J83" s="88"/>
      <c r="K83" s="304">
        <v>0.05</v>
      </c>
      <c r="L83" s="862">
        <f>N77*K83</f>
        <v>11878.510848744068</v>
      </c>
      <c r="M83" s="863"/>
      <c r="N83" s="51"/>
    </row>
    <row r="84" spans="1:14" ht="15.75" thickBot="1">
      <c r="B84" s="91" t="s">
        <v>974</v>
      </c>
      <c r="C84" s="92"/>
      <c r="D84" s="92"/>
      <c r="E84" s="92"/>
      <c r="F84" s="92"/>
      <c r="G84" s="92"/>
      <c r="H84" s="92"/>
      <c r="I84" s="93"/>
      <c r="J84" s="94"/>
      <c r="K84" s="305">
        <v>0.05</v>
      </c>
      <c r="L84" s="864">
        <f>N77*K84</f>
        <v>11878.510848744068</v>
      </c>
      <c r="M84" s="865"/>
      <c r="N84" s="51"/>
    </row>
    <row r="85" spans="1:14" ht="15.75" thickBot="1">
      <c r="B85" s="828" t="s">
        <v>953</v>
      </c>
      <c r="C85" s="829"/>
      <c r="D85" s="829"/>
      <c r="E85" s="829"/>
      <c r="F85" s="829"/>
      <c r="G85" s="829"/>
      <c r="H85" s="829"/>
      <c r="I85" s="829"/>
      <c r="J85" s="829"/>
      <c r="K85" s="829"/>
      <c r="L85" s="829"/>
      <c r="M85" s="830"/>
      <c r="N85" s="52">
        <f>L82+L83+L84</f>
        <v>71271.065092464414</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308841.2820673458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257</v>
      </c>
      <c r="B36" s="841" t="str">
        <f>VLOOKUP(A36,EQUIPOS!A6:D154,3,FALSE)</f>
        <v>Mezcladora de concreto 1 bulto</v>
      </c>
      <c r="C36" s="842"/>
      <c r="D36" s="842"/>
      <c r="E36" s="842"/>
      <c r="F36" s="842"/>
      <c r="G36" s="842"/>
      <c r="H36" s="843"/>
      <c r="I36" s="267"/>
      <c r="J36" s="268"/>
      <c r="K36" s="269">
        <f>VLOOKUP(A36,EQUIPOS!A6:D163,4,FALSE)</f>
        <v>11118.132035149032</v>
      </c>
      <c r="L36" s="270"/>
      <c r="M36" s="336">
        <v>1</v>
      </c>
      <c r="N36" s="272">
        <f>K36*M36</f>
        <v>11118.132035149032</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3373.3390225900498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14491.471057739082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64189.933471640637</v>
      </c>
      <c r="N48" s="272">
        <f t="shared" ref="N48:N53" si="0">K48*M48</f>
        <v>32351.726469706882</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6890.4598746284</v>
      </c>
      <c r="N49" s="272">
        <f t="shared" si="0"/>
        <v>13780.9197492568</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54.834069928666089</v>
      </c>
      <c r="N50" s="272">
        <f t="shared" si="0"/>
        <v>6086.5817620819362</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45242.544104574175</v>
      </c>
      <c r="N51" s="272">
        <f t="shared" si="0"/>
        <v>18097.017641829672</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56539.959618712273</v>
      </c>
      <c r="N52" s="273">
        <f t="shared" si="0"/>
        <v>21372.104735873239</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488.44911805389455</v>
      </c>
      <c r="N53" s="273">
        <f t="shared" si="0"/>
        <v>76198.062416407556</v>
      </c>
    </row>
    <row r="54" spans="1:14">
      <c r="B54" s="320"/>
      <c r="C54" s="317"/>
      <c r="D54" s="317"/>
      <c r="E54" s="317"/>
      <c r="F54" s="317"/>
      <c r="G54" s="317"/>
      <c r="H54" s="317"/>
      <c r="I54" s="317"/>
      <c r="J54" s="311"/>
      <c r="K54" s="44"/>
      <c r="L54" s="318"/>
      <c r="M54" s="426"/>
      <c r="N54" s="273"/>
    </row>
    <row r="55" spans="1:14" ht="15.75" thickBot="1">
      <c r="B55" s="834" t="s">
        <v>953</v>
      </c>
      <c r="C55" s="835"/>
      <c r="D55" s="835"/>
      <c r="E55" s="835"/>
      <c r="F55" s="835"/>
      <c r="G55" s="835"/>
      <c r="H55" s="835"/>
      <c r="I55" s="835"/>
      <c r="J55" s="835"/>
      <c r="K55" s="835"/>
      <c r="L55" s="835"/>
      <c r="M55" s="836"/>
      <c r="N55" s="104">
        <f>SUM(N48:N54)</f>
        <v>167886.41277515609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32">
        <f>VLOOKUP(A60,TRANSPORTE!A1:D117,4,FALSE)</f>
        <v>1242.4074635243128</v>
      </c>
      <c r="M60" s="833"/>
      <c r="N60" s="287">
        <f>K60*L60</f>
        <v>496.96298540972515</v>
      </c>
    </row>
    <row r="61" spans="1:14">
      <c r="A61" t="s">
        <v>1229</v>
      </c>
      <c r="B61" s="46" t="str">
        <f>VLOOKUP(A61,TRANSPORTE!A1:D117,3,FALSE)</f>
        <v>Transporte de arena</v>
      </c>
      <c r="C61" s="47"/>
      <c r="D61" s="47"/>
      <c r="E61" s="47"/>
      <c r="F61" s="47"/>
      <c r="G61" s="47"/>
      <c r="H61" s="311" t="s">
        <v>339</v>
      </c>
      <c r="I61" s="279">
        <v>0.378</v>
      </c>
      <c r="J61" s="286">
        <v>1</v>
      </c>
      <c r="K61" s="279">
        <f>I61*J61</f>
        <v>0.378</v>
      </c>
      <c r="L61" s="832">
        <f>VLOOKUP(A61,TRANSPORTE!A1:D117,4,FALSE)</f>
        <v>1242.4074635243128</v>
      </c>
      <c r="M61" s="833"/>
      <c r="N61" s="287">
        <f t="shared" ref="N61:N62" si="1">K61*L61</f>
        <v>469.63002121219023</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32">
        <f>VLOOKUP(A62,TRANSPORTE!A1:D117,4,FALSE)</f>
        <v>1242.4074635243128</v>
      </c>
      <c r="M62" s="833"/>
      <c r="N62" s="287">
        <f t="shared" si="1"/>
        <v>626.1733616162536</v>
      </c>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1592.766368238169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67466.780451800994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251437.43065293433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50287.486130586869</v>
      </c>
      <c r="M84" s="863"/>
      <c r="N84" s="51"/>
    </row>
    <row r="85" spans="1:14">
      <c r="B85" s="89" t="s">
        <v>973</v>
      </c>
      <c r="C85" s="90"/>
      <c r="D85" s="90"/>
      <c r="E85" s="90"/>
      <c r="F85" s="90"/>
      <c r="G85" s="90"/>
      <c r="H85" s="90"/>
      <c r="I85" s="87"/>
      <c r="J85" s="88"/>
      <c r="K85" s="304">
        <v>0.05</v>
      </c>
      <c r="L85" s="862">
        <f>N79*K85</f>
        <v>12571.871532646717</v>
      </c>
      <c r="M85" s="863"/>
      <c r="N85" s="51"/>
    </row>
    <row r="86" spans="1:14" ht="15.75" thickBot="1">
      <c r="B86" s="91" t="s">
        <v>974</v>
      </c>
      <c r="C86" s="92"/>
      <c r="D86" s="92"/>
      <c r="E86" s="92"/>
      <c r="F86" s="92"/>
      <c r="G86" s="92"/>
      <c r="H86" s="92"/>
      <c r="I86" s="93"/>
      <c r="J86" s="94"/>
      <c r="K86" s="305">
        <v>0.05</v>
      </c>
      <c r="L86" s="864">
        <f>N79*K86</f>
        <v>12571.871532646717</v>
      </c>
      <c r="M86" s="865"/>
      <c r="N86" s="51"/>
    </row>
    <row r="87" spans="1:14" ht="15.75" thickBot="1">
      <c r="B87" s="828" t="s">
        <v>953</v>
      </c>
      <c r="C87" s="829"/>
      <c r="D87" s="829"/>
      <c r="E87" s="829"/>
      <c r="F87" s="829"/>
      <c r="G87" s="829"/>
      <c r="H87" s="829"/>
      <c r="I87" s="829"/>
      <c r="J87" s="829"/>
      <c r="K87" s="829"/>
      <c r="L87" s="829"/>
      <c r="M87" s="830"/>
      <c r="N87" s="52">
        <f>L84+L85+L86</f>
        <v>75431.229195880311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326868.65984881466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1345.39621807204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1982.5444312073062</v>
      </c>
      <c r="N48" s="272">
        <f>K48*M48</f>
        <v>991.27221560365308</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424890.39748431306</v>
      </c>
      <c r="N49" s="272">
        <f>K49*M49</f>
        <v>429139.30145915621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6890.4598746284</v>
      </c>
      <c r="N50" s="272">
        <f>K50*M50</f>
        <v>2067.13796238852</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4" t="s">
        <v>953</v>
      </c>
      <c r="C55" s="835"/>
      <c r="D55" s="835"/>
      <c r="E55" s="835"/>
      <c r="F55" s="835"/>
      <c r="G55" s="835"/>
      <c r="H55" s="835"/>
      <c r="I55" s="835"/>
      <c r="J55" s="835"/>
      <c r="K55" s="835"/>
      <c r="L55" s="835"/>
      <c r="M55" s="836"/>
      <c r="N55" s="104">
        <f>SUM(N48:N54)</f>
        <v>432197.7116371484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32">
        <f>VLOOKUP(A60,TRANSPORTE!A1:D117,4,FALSE)</f>
        <v>1242.4074635243128</v>
      </c>
      <c r="M60" s="833"/>
      <c r="N60" s="287">
        <f>K60*L60</f>
        <v>1254.831538159556</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1254.831538159556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26907.924361440797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461705.86375482084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92341.172750964179</v>
      </c>
      <c r="M84" s="863"/>
      <c r="N84" s="51"/>
    </row>
    <row r="85" spans="1:14">
      <c r="B85" s="89" t="s">
        <v>973</v>
      </c>
      <c r="C85" s="90"/>
      <c r="D85" s="90"/>
      <c r="E85" s="90"/>
      <c r="F85" s="90"/>
      <c r="G85" s="90"/>
      <c r="H85" s="90"/>
      <c r="I85" s="87"/>
      <c r="J85" s="88"/>
      <c r="K85" s="304">
        <v>0.05</v>
      </c>
      <c r="L85" s="862">
        <f>N79*K85</f>
        <v>23085.293187741045</v>
      </c>
      <c r="M85" s="863"/>
      <c r="N85" s="51"/>
    </row>
    <row r="86" spans="1:14" ht="15.75" thickBot="1">
      <c r="B86" s="91" t="s">
        <v>974</v>
      </c>
      <c r="C86" s="92"/>
      <c r="D86" s="92"/>
      <c r="E86" s="92"/>
      <c r="F86" s="92"/>
      <c r="G86" s="92"/>
      <c r="H86" s="92"/>
      <c r="I86" s="93"/>
      <c r="J86" s="94"/>
      <c r="K86" s="305">
        <v>0.05</v>
      </c>
      <c r="L86" s="864">
        <f>N79*K86</f>
        <v>23085.293187741045</v>
      </c>
      <c r="M86" s="865"/>
      <c r="N86" s="51"/>
    </row>
    <row r="87" spans="1:14" ht="15.75" thickBot="1">
      <c r="B87" s="828" t="s">
        <v>953</v>
      </c>
      <c r="C87" s="829"/>
      <c r="D87" s="829"/>
      <c r="E87" s="829"/>
      <c r="F87" s="829"/>
      <c r="G87" s="829"/>
      <c r="H87" s="829"/>
      <c r="I87" s="829"/>
      <c r="J87" s="829"/>
      <c r="K87" s="829"/>
      <c r="L87" s="829"/>
      <c r="M87" s="830"/>
      <c r="N87" s="52">
        <f>L84+L85+L86</f>
        <v>138511.75912644627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600217.6228812671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9.25" customHeight="1" thickBot="1">
      <c r="A31" t="s">
        <v>1845</v>
      </c>
      <c r="B31" s="80" t="s">
        <v>1135</v>
      </c>
      <c r="C31" s="968" t="s">
        <v>2143</v>
      </c>
      <c r="D31" s="969"/>
      <c r="E31" s="969"/>
      <c r="F31" s="969"/>
      <c r="G31" s="969"/>
      <c r="H31" s="969"/>
      <c r="I31" s="969"/>
      <c r="J31" s="997"/>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71.649414538135986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1982.5444312073062</v>
      </c>
      <c r="N48" s="272">
        <f>K48*M48</f>
        <v>99.127221560365314</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50317.446149299074</v>
      </c>
      <c r="N49" s="272">
        <f>K49*M49</f>
        <v>50317.446149299074</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50416.573370859442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1432.9882907627198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51921.211076160296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10384.24221523206</v>
      </c>
      <c r="M84" s="863"/>
      <c r="N84" s="51"/>
    </row>
    <row r="85" spans="1:14">
      <c r="B85" s="89" t="s">
        <v>973</v>
      </c>
      <c r="C85" s="90"/>
      <c r="D85" s="90"/>
      <c r="E85" s="90"/>
      <c r="F85" s="90"/>
      <c r="G85" s="90"/>
      <c r="H85" s="90"/>
      <c r="I85" s="87"/>
      <c r="J85" s="88"/>
      <c r="K85" s="304">
        <v>0.05</v>
      </c>
      <c r="L85" s="862">
        <f>N79*K85</f>
        <v>2596.0605538080149</v>
      </c>
      <c r="M85" s="863"/>
      <c r="N85" s="51"/>
    </row>
    <row r="86" spans="1:14" ht="15.75" thickBot="1">
      <c r="B86" s="91" t="s">
        <v>974</v>
      </c>
      <c r="C86" s="92"/>
      <c r="D86" s="92"/>
      <c r="E86" s="92"/>
      <c r="F86" s="92"/>
      <c r="G86" s="92"/>
      <c r="H86" s="92"/>
      <c r="I86" s="93"/>
      <c r="J86" s="94"/>
      <c r="K86" s="305">
        <v>0.05</v>
      </c>
      <c r="L86" s="864">
        <f>N79*K86</f>
        <v>2596.0605538080149</v>
      </c>
      <c r="M86" s="865"/>
      <c r="N86" s="51"/>
    </row>
    <row r="87" spans="1:14" ht="15.75" thickBot="1">
      <c r="B87" s="828" t="s">
        <v>953</v>
      </c>
      <c r="C87" s="829"/>
      <c r="D87" s="829"/>
      <c r="E87" s="829"/>
      <c r="F87" s="829"/>
      <c r="G87" s="829"/>
      <c r="H87" s="829"/>
      <c r="I87" s="829"/>
      <c r="J87" s="829"/>
      <c r="K87" s="829"/>
      <c r="L87" s="829"/>
      <c r="M87" s="830"/>
      <c r="N87" s="52">
        <f>L84+L85+L86</f>
        <v>15576.363322848089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67497.574399008387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1683</v>
      </c>
      <c r="C31" s="968" t="s">
        <v>2144</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14159.53474079212</v>
      </c>
      <c r="L36" s="270"/>
      <c r="M36" s="336">
        <v>1.25</v>
      </c>
      <c r="N36" s="272">
        <f>K36/M36</f>
        <v>11327.627792633695</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1886.7062180720402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13214.334010705736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23034.390870390434</v>
      </c>
      <c r="N48" s="272">
        <f>K48*M48</f>
        <v>11517.195435195217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1982.5444312073062</v>
      </c>
      <c r="N49" s="272">
        <f>K49*M49</f>
        <v>991.27221560365308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424890.39748431306</v>
      </c>
      <c r="N50" s="272">
        <f>K50*M50</f>
        <v>429139.30145915621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6890.4598746284</v>
      </c>
      <c r="N51" s="272">
        <f>K51*M51</f>
        <v>2067.13796238852</v>
      </c>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443714.90707234357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32">
        <f>VLOOKUP(A58,TRANSPORTE!A1:D117,4,FALSE)</f>
        <v>1242.4074635243128</v>
      </c>
      <c r="M58" s="833"/>
      <c r="N58" s="287">
        <f>K58*L58</f>
        <v>1254.831538159556</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32">
        <f>VLOOKUP(A59,TRANSPORTE!A1:D117,4,FALSE)</f>
        <v>1242.4074635243128</v>
      </c>
      <c r="M59" s="833"/>
      <c r="N59" s="287">
        <f>K59*L59</f>
        <v>621.20373176215639</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1876.0352699217124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37734.124361440801</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496539.40071441187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99307.880142882379</v>
      </c>
      <c r="M82" s="863"/>
      <c r="N82" s="51"/>
    </row>
    <row r="83" spans="1:14">
      <c r="B83" s="89" t="s">
        <v>973</v>
      </c>
      <c r="C83" s="90"/>
      <c r="D83" s="90"/>
      <c r="E83" s="90"/>
      <c r="F83" s="90"/>
      <c r="G83" s="90"/>
      <c r="H83" s="90"/>
      <c r="I83" s="87"/>
      <c r="J83" s="88"/>
      <c r="K83" s="304">
        <v>0.05</v>
      </c>
      <c r="L83" s="862">
        <f>N77*K83</f>
        <v>24826.970035720595</v>
      </c>
      <c r="M83" s="863"/>
      <c r="N83" s="51"/>
    </row>
    <row r="84" spans="1:14" ht="15.75" thickBot="1">
      <c r="B84" s="91" t="s">
        <v>974</v>
      </c>
      <c r="C84" s="92"/>
      <c r="D84" s="92"/>
      <c r="E84" s="92"/>
      <c r="F84" s="92"/>
      <c r="G84" s="92"/>
      <c r="H84" s="92"/>
      <c r="I84" s="93"/>
      <c r="J84" s="94"/>
      <c r="K84" s="305">
        <v>0.05</v>
      </c>
      <c r="L84" s="864">
        <f>N77*K84</f>
        <v>24826.970035720595</v>
      </c>
      <c r="M84" s="865"/>
      <c r="N84" s="51"/>
    </row>
    <row r="85" spans="1:14" ht="15.75" thickBot="1">
      <c r="B85" s="828" t="s">
        <v>953</v>
      </c>
      <c r="C85" s="829"/>
      <c r="D85" s="829"/>
      <c r="E85" s="829"/>
      <c r="F85" s="829"/>
      <c r="G85" s="829"/>
      <c r="H85" s="829"/>
      <c r="I85" s="829"/>
      <c r="J85" s="829"/>
      <c r="K85" s="829"/>
      <c r="L85" s="829"/>
      <c r="M85" s="830"/>
      <c r="N85" s="52">
        <f>L82+L83+L84</f>
        <v>148961.82021432355</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645501.22092873545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1.5" customHeight="1" thickBot="1">
      <c r="A31" t="s">
        <v>1845</v>
      </c>
      <c r="B31" s="80" t="s">
        <v>1684</v>
      </c>
      <c r="C31" s="968" t="s">
        <v>2145</v>
      </c>
      <c r="D31" s="969"/>
      <c r="E31" s="969"/>
      <c r="F31" s="969"/>
      <c r="G31" s="969"/>
      <c r="H31" s="969"/>
      <c r="I31" s="969"/>
      <c r="J31" s="997"/>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14159.53474079212</v>
      </c>
      <c r="L36" s="270"/>
      <c r="M36" s="336">
        <v>18.75</v>
      </c>
      <c r="N36" s="272">
        <f>K36/M36</f>
        <v>755.17518617557971</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107.73674787146933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862.91193404704904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23034.390870390434</v>
      </c>
      <c r="N48" s="272">
        <f>K48*M48</f>
        <v>1151.7195435195217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1982.5444312073062</v>
      </c>
      <c r="N49" s="272">
        <f>K49*M49</f>
        <v>99.127221560365314</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50317.446149299074</v>
      </c>
      <c r="N50" s="272">
        <f>K50*M50</f>
        <v>50317.446149299074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51568.292914378959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32">
        <f>VLOOKUP(A58,TRANSPORTE!A1:D117,4,FALSE)</f>
        <v>1242.4074635243128</v>
      </c>
      <c r="M58" s="833"/>
      <c r="N58" s="287">
        <f>K58*L58</f>
        <v>62.120373176215644</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62.120373176215644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2154.7349574293867</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54648.060179031607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10929.612035806322</v>
      </c>
      <c r="M82" s="863"/>
      <c r="N82" s="51"/>
    </row>
    <row r="83" spans="1:14">
      <c r="B83" s="89" t="s">
        <v>973</v>
      </c>
      <c r="C83" s="90"/>
      <c r="D83" s="90"/>
      <c r="E83" s="90"/>
      <c r="F83" s="90"/>
      <c r="G83" s="90"/>
      <c r="H83" s="90"/>
      <c r="I83" s="87"/>
      <c r="J83" s="88"/>
      <c r="K83" s="304">
        <v>0.05</v>
      </c>
      <c r="L83" s="862">
        <f>N77*K83</f>
        <v>2732.4030089515804</v>
      </c>
      <c r="M83" s="863"/>
      <c r="N83" s="51"/>
    </row>
    <row r="84" spans="1:14" ht="15.75" thickBot="1">
      <c r="B84" s="91" t="s">
        <v>974</v>
      </c>
      <c r="C84" s="92"/>
      <c r="D84" s="92"/>
      <c r="E84" s="92"/>
      <c r="F84" s="92"/>
      <c r="G84" s="92"/>
      <c r="H84" s="92"/>
      <c r="I84" s="93"/>
      <c r="J84" s="94"/>
      <c r="K84" s="305">
        <v>0.05</v>
      </c>
      <c r="L84" s="864">
        <f>N77*K84</f>
        <v>2732.4030089515804</v>
      </c>
      <c r="M84" s="865"/>
      <c r="N84" s="51"/>
    </row>
    <row r="85" spans="1:14" ht="15.75" thickBot="1">
      <c r="B85" s="828" t="s">
        <v>953</v>
      </c>
      <c r="C85" s="829"/>
      <c r="D85" s="829"/>
      <c r="E85" s="829"/>
      <c r="F85" s="829"/>
      <c r="G85" s="829"/>
      <c r="H85" s="829"/>
      <c r="I85" s="829"/>
      <c r="J85" s="829"/>
      <c r="K85" s="829"/>
      <c r="L85" s="829"/>
      <c r="M85" s="830"/>
      <c r="N85" s="52">
        <f>L82+L83+L84</f>
        <v>16394.418053709484</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71042.478232741094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134.53962180720401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424890.39748431306</v>
      </c>
      <c r="N48" s="272">
        <f>K48*M48</f>
        <v>29742.327823901916</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6890.4598746284</v>
      </c>
      <c r="N49" s="272">
        <f>K49*M49</f>
        <v>2067.13796238852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31809.465786290435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32">
        <f>VLOOKUP(A58,TRANSPORTE!A1:D117,4,FALSE)</f>
        <v>1242.4074635243128</v>
      </c>
      <c r="M58" s="833"/>
      <c r="N58" s="287">
        <f>K58*L58</f>
        <v>86.968522446701897</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86.968522446701897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2690.7924361440801</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34721.766366688425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6944.3532733376851</v>
      </c>
      <c r="M82" s="863"/>
      <c r="N82" s="51"/>
    </row>
    <row r="83" spans="1:14">
      <c r="B83" s="89" t="s">
        <v>973</v>
      </c>
      <c r="C83" s="90"/>
      <c r="D83" s="90"/>
      <c r="E83" s="90"/>
      <c r="F83" s="90"/>
      <c r="G83" s="90"/>
      <c r="H83" s="90"/>
      <c r="I83" s="87"/>
      <c r="J83" s="88"/>
      <c r="K83" s="304">
        <v>0.05</v>
      </c>
      <c r="L83" s="862">
        <f>N77*K83</f>
        <v>1736.0883183344213</v>
      </c>
      <c r="M83" s="863"/>
      <c r="N83" s="51"/>
    </row>
    <row r="84" spans="1:14" ht="15.75" thickBot="1">
      <c r="B84" s="91" t="s">
        <v>974</v>
      </c>
      <c r="C84" s="92"/>
      <c r="D84" s="92"/>
      <c r="E84" s="92"/>
      <c r="F84" s="92"/>
      <c r="G84" s="92"/>
      <c r="H84" s="92"/>
      <c r="I84" s="93"/>
      <c r="J84" s="94"/>
      <c r="K84" s="305">
        <v>0.05</v>
      </c>
      <c r="L84" s="864">
        <f>N77*K84</f>
        <v>1736.0883183344213</v>
      </c>
      <c r="M84" s="865"/>
      <c r="N84" s="51"/>
    </row>
    <row r="85" spans="1:14" ht="15.75" thickBot="1">
      <c r="B85" s="828" t="s">
        <v>953</v>
      </c>
      <c r="C85" s="829"/>
      <c r="D85" s="829"/>
      <c r="E85" s="829"/>
      <c r="F85" s="829"/>
      <c r="G85" s="829"/>
      <c r="H85" s="829"/>
      <c r="I85" s="829"/>
      <c r="J85" s="829"/>
      <c r="K85" s="829"/>
      <c r="L85" s="829"/>
      <c r="M85" s="830"/>
      <c r="N85" s="52">
        <f>L82+L83+L84</f>
        <v>10416.529910006528</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45138.296276694949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71.649414538135986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35543.479619068763</v>
      </c>
      <c r="N48" s="272">
        <f>K48*M48</f>
        <v>44429.349523835954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44429.349523835954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1432.9882907627198</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45933.987229136808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9186.797445827362</v>
      </c>
      <c r="M82" s="863"/>
      <c r="N82" s="51"/>
    </row>
    <row r="83" spans="1:14">
      <c r="B83" s="89" t="s">
        <v>973</v>
      </c>
      <c r="C83" s="90"/>
      <c r="D83" s="90"/>
      <c r="E83" s="90"/>
      <c r="F83" s="90"/>
      <c r="G83" s="90"/>
      <c r="H83" s="90"/>
      <c r="I83" s="87"/>
      <c r="J83" s="88"/>
      <c r="K83" s="304">
        <v>0.05</v>
      </c>
      <c r="L83" s="862">
        <f>N77*K83</f>
        <v>2296.6993614568405</v>
      </c>
      <c r="M83" s="863"/>
      <c r="N83" s="51"/>
    </row>
    <row r="84" spans="1:14" ht="15.75" thickBot="1">
      <c r="B84" s="91" t="s">
        <v>974</v>
      </c>
      <c r="C84" s="92"/>
      <c r="D84" s="92"/>
      <c r="E84" s="92"/>
      <c r="F84" s="92"/>
      <c r="G84" s="92"/>
      <c r="H84" s="92"/>
      <c r="I84" s="93"/>
      <c r="J84" s="94"/>
      <c r="K84" s="305">
        <v>0.05</v>
      </c>
      <c r="L84" s="864">
        <f>N77*K84</f>
        <v>2296.6993614568405</v>
      </c>
      <c r="M84" s="865"/>
      <c r="N84" s="51"/>
    </row>
    <row r="85" spans="1:14" ht="15.75" thickBot="1">
      <c r="B85" s="828" t="s">
        <v>953</v>
      </c>
      <c r="C85" s="829"/>
      <c r="D85" s="829"/>
      <c r="E85" s="829"/>
      <c r="F85" s="829"/>
      <c r="G85" s="829"/>
      <c r="H85" s="829"/>
      <c r="I85" s="829"/>
      <c r="J85" s="829"/>
      <c r="K85" s="829"/>
      <c r="L85" s="829"/>
      <c r="M85" s="830"/>
      <c r="N85" s="52">
        <f>L82+L83+L84</f>
        <v>13780.196168741042</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59714.183397877852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161.605121807204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466178.14520561777</v>
      </c>
      <c r="N48" s="272">
        <f>K48*M48</f>
        <v>932.35629041123559</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424890.39748431306</v>
      </c>
      <c r="N49" s="272">
        <f>K49*M49</f>
        <v>29742.327823901916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6890.4598746284</v>
      </c>
      <c r="N50" s="272">
        <f>K50*M50</f>
        <v>2067.13796238852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32741.822076701672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32">
        <f>VLOOKUP(A58,TRANSPORTE!A1:D117,4,FALSE)</f>
        <v>1242.4074635243128</v>
      </c>
      <c r="M58" s="833"/>
      <c r="N58" s="287">
        <f>K58*L58</f>
        <v>89.453337373750529</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89.453337373750529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3232.1024361440795</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36224.982972026708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7244.996594405342</v>
      </c>
      <c r="M82" s="863"/>
      <c r="N82" s="51"/>
    </row>
    <row r="83" spans="1:14">
      <c r="B83" s="89" t="s">
        <v>973</v>
      </c>
      <c r="C83" s="90"/>
      <c r="D83" s="90"/>
      <c r="E83" s="90"/>
      <c r="F83" s="90"/>
      <c r="G83" s="90"/>
      <c r="H83" s="90"/>
      <c r="I83" s="87"/>
      <c r="J83" s="88"/>
      <c r="K83" s="304">
        <v>0.05</v>
      </c>
      <c r="L83" s="862">
        <f>N77*K83</f>
        <v>1811.2491486013355</v>
      </c>
      <c r="M83" s="863"/>
      <c r="N83" s="51"/>
    </row>
    <row r="84" spans="1:14" ht="15.75" thickBot="1">
      <c r="B84" s="91" t="s">
        <v>974</v>
      </c>
      <c r="C84" s="92"/>
      <c r="D84" s="92"/>
      <c r="E84" s="92"/>
      <c r="F84" s="92"/>
      <c r="G84" s="92"/>
      <c r="H84" s="92"/>
      <c r="I84" s="93"/>
      <c r="J84" s="94"/>
      <c r="K84" s="305">
        <v>0.05</v>
      </c>
      <c r="L84" s="864">
        <f>N77*K84</f>
        <v>1811.2491486013355</v>
      </c>
      <c r="M84" s="865"/>
      <c r="N84" s="51"/>
    </row>
    <row r="85" spans="1:14" ht="15.75" thickBot="1">
      <c r="B85" s="828" t="s">
        <v>953</v>
      </c>
      <c r="C85" s="829"/>
      <c r="D85" s="829"/>
      <c r="E85" s="829"/>
      <c r="F85" s="829"/>
      <c r="G85" s="829"/>
      <c r="H85" s="829"/>
      <c r="I85" s="829"/>
      <c r="J85" s="829"/>
      <c r="K85" s="829"/>
      <c r="L85" s="829"/>
      <c r="M85" s="830"/>
      <c r="N85" s="52">
        <f>L82+L83+L84</f>
        <v>10867.494891608012</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47092.477863634718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89.693081204802667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466178.14520561777</v>
      </c>
      <c r="N48" s="272">
        <f>K48*M48</f>
        <v>932.35629041123559</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35543.479619068763</v>
      </c>
      <c r="N49" s="272">
        <f>K49*M49</f>
        <v>44429.349523835954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45361.705814247187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32">
        <f>VLOOKUP(A58,TRANSPORTE!A1:D117,4,FALSE)</f>
        <v>1242.4074635243128</v>
      </c>
      <c r="M58" s="833"/>
      <c r="N58" s="287">
        <f>K58*L58</f>
        <v>2.4848149270486255</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2.4848149270486255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1793.8616240960532</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47247.74533447509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9449.5490668950188</v>
      </c>
      <c r="M82" s="863"/>
      <c r="N82" s="51"/>
    </row>
    <row r="83" spans="1:14">
      <c r="B83" s="89" t="s">
        <v>973</v>
      </c>
      <c r="C83" s="90"/>
      <c r="D83" s="90"/>
      <c r="E83" s="90"/>
      <c r="F83" s="90"/>
      <c r="G83" s="90"/>
      <c r="H83" s="90"/>
      <c r="I83" s="87"/>
      <c r="J83" s="88"/>
      <c r="K83" s="304">
        <v>0.05</v>
      </c>
      <c r="L83" s="862">
        <f>N77*K83</f>
        <v>2362.3872667237547</v>
      </c>
      <c r="M83" s="863"/>
      <c r="N83" s="51"/>
    </row>
    <row r="84" spans="1:14" ht="15.75" thickBot="1">
      <c r="B84" s="91" t="s">
        <v>974</v>
      </c>
      <c r="C84" s="92"/>
      <c r="D84" s="92"/>
      <c r="E84" s="92"/>
      <c r="F84" s="92"/>
      <c r="G84" s="92"/>
      <c r="H84" s="92"/>
      <c r="I84" s="93"/>
      <c r="J84" s="94"/>
      <c r="K84" s="305">
        <v>0.05</v>
      </c>
      <c r="L84" s="864">
        <f>N77*K84</f>
        <v>2362.3872667237547</v>
      </c>
      <c r="M84" s="865"/>
      <c r="N84" s="51"/>
    </row>
    <row r="85" spans="1:14" ht="15.75" thickBot="1">
      <c r="B85" s="828" t="s">
        <v>953</v>
      </c>
      <c r="C85" s="829"/>
      <c r="D85" s="829"/>
      <c r="E85" s="829"/>
      <c r="F85" s="829"/>
      <c r="G85" s="829"/>
      <c r="H85" s="829"/>
      <c r="I85" s="829"/>
      <c r="J85" s="829"/>
      <c r="K85" s="829"/>
      <c r="L85" s="829"/>
      <c r="M85" s="830"/>
      <c r="N85" s="52">
        <f>L82+L83+L84</f>
        <v>14174.32360034253</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61422.068934817624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22.554583333333333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6139.9961797147134</v>
      </c>
      <c r="N48" s="272">
        <f>K48*M48</f>
        <v>6753.9957976861851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6753.9957976861851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451.09166666666664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7227.6420476861849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1445.5284095372372</v>
      </c>
      <c r="M82" s="863"/>
      <c r="N82" s="51"/>
    </row>
    <row r="83" spans="1:14">
      <c r="B83" s="89" t="s">
        <v>973</v>
      </c>
      <c r="C83" s="90"/>
      <c r="D83" s="90"/>
      <c r="E83" s="90"/>
      <c r="F83" s="90"/>
      <c r="G83" s="90"/>
      <c r="H83" s="90"/>
      <c r="I83" s="87"/>
      <c r="J83" s="88"/>
      <c r="K83" s="304">
        <v>0.05</v>
      </c>
      <c r="L83" s="862">
        <f>N77*K83</f>
        <v>361.38210238430929</v>
      </c>
      <c r="M83" s="863"/>
      <c r="N83" s="51"/>
    </row>
    <row r="84" spans="1:14" ht="15.75" thickBot="1">
      <c r="B84" s="91" t="s">
        <v>974</v>
      </c>
      <c r="C84" s="92"/>
      <c r="D84" s="92"/>
      <c r="E84" s="92"/>
      <c r="F84" s="92"/>
      <c r="G84" s="92"/>
      <c r="H84" s="92"/>
      <c r="I84" s="93"/>
      <c r="J84" s="94"/>
      <c r="K84" s="305">
        <v>0.05</v>
      </c>
      <c r="L84" s="864">
        <f>N77*K84</f>
        <v>361.38210238430929</v>
      </c>
      <c r="M84" s="865"/>
      <c r="N84" s="51"/>
    </row>
    <row r="85" spans="1:14" ht="15.75" thickBot="1">
      <c r="B85" s="828" t="s">
        <v>953</v>
      </c>
      <c r="C85" s="829"/>
      <c r="D85" s="829"/>
      <c r="E85" s="829"/>
      <c r="F85" s="829"/>
      <c r="G85" s="829"/>
      <c r="H85" s="829"/>
      <c r="I85" s="829"/>
      <c r="J85" s="829"/>
      <c r="K85" s="829"/>
      <c r="L85" s="829"/>
      <c r="M85" s="830"/>
      <c r="N85" s="52">
        <f>L82+L83+L84</f>
        <v>2168.2926143058557</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9395.9346619920398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22.554583333333333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7486.1814692903172</v>
      </c>
      <c r="N48" s="272">
        <f>K48*M48</f>
        <v>8234.7996162193504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8234.7996162193504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451.09166666666664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8708.4458662193501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1741.6891732438701</v>
      </c>
      <c r="M82" s="863"/>
      <c r="N82" s="51"/>
    </row>
    <row r="83" spans="1:14">
      <c r="B83" s="89" t="s">
        <v>973</v>
      </c>
      <c r="C83" s="90"/>
      <c r="D83" s="90"/>
      <c r="E83" s="90"/>
      <c r="F83" s="90"/>
      <c r="G83" s="90"/>
      <c r="H83" s="90"/>
      <c r="I83" s="87"/>
      <c r="J83" s="88"/>
      <c r="K83" s="304">
        <v>0.05</v>
      </c>
      <c r="L83" s="862">
        <f>N77*K83</f>
        <v>435.42229331096752</v>
      </c>
      <c r="M83" s="863"/>
      <c r="N83" s="51"/>
    </row>
    <row r="84" spans="1:14" ht="15.75" thickBot="1">
      <c r="B84" s="91" t="s">
        <v>974</v>
      </c>
      <c r="C84" s="92"/>
      <c r="D84" s="92"/>
      <c r="E84" s="92"/>
      <c r="F84" s="92"/>
      <c r="G84" s="92"/>
      <c r="H84" s="92"/>
      <c r="I84" s="93"/>
      <c r="J84" s="94"/>
      <c r="K84" s="305">
        <v>0.05</v>
      </c>
      <c r="L84" s="864">
        <f>N77*K84</f>
        <v>435.42229331096752</v>
      </c>
      <c r="M84" s="865"/>
      <c r="N84" s="51"/>
    </row>
    <row r="85" spans="1:14" ht="15.75" thickBot="1">
      <c r="B85" s="828" t="s">
        <v>953</v>
      </c>
      <c r="C85" s="829"/>
      <c r="D85" s="829"/>
      <c r="E85" s="829"/>
      <c r="F85" s="829"/>
      <c r="G85" s="829"/>
      <c r="H85" s="829"/>
      <c r="I85" s="829"/>
      <c r="J85" s="829"/>
      <c r="K85" s="829"/>
      <c r="L85" s="829"/>
      <c r="M85" s="830"/>
      <c r="N85" s="52">
        <f>L82+L83+L84</f>
        <v>2612.5337598658052</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11320.979626085154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324.78600000000006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50934.462528399308</v>
      </c>
      <c r="N48" s="272">
        <f>K48*M48</f>
        <v>56027.908781239246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56027.908781239246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32">
        <f>VLOOKUP(A58,TRANSPORTE!A1:D117,4,FALSE)</f>
        <v>1242.4074635243128</v>
      </c>
      <c r="M58" s="833"/>
      <c r="N58" s="287">
        <f>K58*L58</f>
        <v>1366.6482098767442</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1366.6482098767442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6495.72</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64215.062991115992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12843.012598223198</v>
      </c>
      <c r="M82" s="863"/>
      <c r="N82" s="51"/>
    </row>
    <row r="83" spans="1:14">
      <c r="B83" s="89" t="s">
        <v>973</v>
      </c>
      <c r="C83" s="90"/>
      <c r="D83" s="90"/>
      <c r="E83" s="90"/>
      <c r="F83" s="90"/>
      <c r="G83" s="90"/>
      <c r="H83" s="90"/>
      <c r="I83" s="87"/>
      <c r="J83" s="88"/>
      <c r="K83" s="304">
        <v>0.05</v>
      </c>
      <c r="L83" s="862">
        <f>N77*K83</f>
        <v>3210.7531495557996</v>
      </c>
      <c r="M83" s="863"/>
      <c r="N83" s="51"/>
    </row>
    <row r="84" spans="1:14" ht="15.75" thickBot="1">
      <c r="B84" s="91" t="s">
        <v>974</v>
      </c>
      <c r="C84" s="92"/>
      <c r="D84" s="92"/>
      <c r="E84" s="92"/>
      <c r="F84" s="92"/>
      <c r="G84" s="92"/>
      <c r="H84" s="92"/>
      <c r="I84" s="93"/>
      <c r="J84" s="94"/>
      <c r="K84" s="305">
        <v>0.05</v>
      </c>
      <c r="L84" s="864">
        <f>N77*K84</f>
        <v>3210.7531495557996</v>
      </c>
      <c r="M84" s="865"/>
      <c r="N84" s="51"/>
    </row>
    <row r="85" spans="1:14" ht="15.75" thickBot="1">
      <c r="B85" s="828" t="s">
        <v>953</v>
      </c>
      <c r="C85" s="829"/>
      <c r="D85" s="829"/>
      <c r="E85" s="829"/>
      <c r="F85" s="829"/>
      <c r="G85" s="829"/>
      <c r="H85" s="829"/>
      <c r="I85" s="829"/>
      <c r="J85" s="829"/>
      <c r="K85" s="829"/>
      <c r="L85" s="829"/>
      <c r="M85" s="830"/>
      <c r="N85" s="52">
        <f>L82+L83+L84</f>
        <v>19264.518897334798</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83479.58188845079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14159.53474079212</v>
      </c>
      <c r="L36" s="270"/>
      <c r="M36" s="336">
        <v>3</v>
      </c>
      <c r="N36" s="272">
        <f>K36/M36</f>
        <v>4719.8449135973733</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451.0916666666667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5170.9365802640405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45811.026120808747</v>
      </c>
      <c r="N48" s="272">
        <f>K48*M48</f>
        <v>57263.78265101093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57263.78265101093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32">
        <f>VLOOKUP(A60,TRANSPORTE!A1:D117,4,FALSE)</f>
        <v>1242.4074635243128</v>
      </c>
      <c r="M60" s="833"/>
      <c r="N60" s="287">
        <f>K60*L60</f>
        <v>1553.0093294053909</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1553.0093294053909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4510.916666666667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68498.64522734702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13699.729045469405</v>
      </c>
      <c r="M84" s="863"/>
      <c r="N84" s="51"/>
    </row>
    <row r="85" spans="1:14">
      <c r="B85" s="89" t="s">
        <v>973</v>
      </c>
      <c r="C85" s="90"/>
      <c r="D85" s="90"/>
      <c r="E85" s="90"/>
      <c r="F85" s="90"/>
      <c r="G85" s="90"/>
      <c r="H85" s="90"/>
      <c r="I85" s="87"/>
      <c r="J85" s="88"/>
      <c r="K85" s="304">
        <v>0.05</v>
      </c>
      <c r="L85" s="862">
        <f>N79*K85</f>
        <v>3424.9322613673512</v>
      </c>
      <c r="M85" s="863"/>
      <c r="N85" s="51"/>
    </row>
    <row r="86" spans="1:14" ht="15.75" thickBot="1">
      <c r="B86" s="91" t="s">
        <v>974</v>
      </c>
      <c r="C86" s="92"/>
      <c r="D86" s="92"/>
      <c r="E86" s="92"/>
      <c r="F86" s="92"/>
      <c r="G86" s="92"/>
      <c r="H86" s="92"/>
      <c r="I86" s="93"/>
      <c r="J86" s="94"/>
      <c r="K86" s="305">
        <v>0.05</v>
      </c>
      <c r="L86" s="864">
        <f>N79*K86</f>
        <v>3424.9322613673512</v>
      </c>
      <c r="M86" s="865"/>
      <c r="N86" s="51"/>
    </row>
    <row r="87" spans="1:14" ht="15.75" thickBot="1">
      <c r="B87" s="828" t="s">
        <v>953</v>
      </c>
      <c r="C87" s="829"/>
      <c r="D87" s="829"/>
      <c r="E87" s="829"/>
      <c r="F87" s="829"/>
      <c r="G87" s="829"/>
      <c r="H87" s="829"/>
      <c r="I87" s="829"/>
      <c r="J87" s="829"/>
      <c r="K87" s="829"/>
      <c r="L87" s="829"/>
      <c r="M87" s="830"/>
      <c r="N87" s="52">
        <f>L84+L85+L86</f>
        <v>20549.593568204105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89048.238795551122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197</v>
      </c>
      <c r="B36" s="841" t="str">
        <f>VLOOKUP(A36,EQUIPOS!A6:D154,3,FALSE)</f>
        <v>Equipo de perforación (TRACKDRILL), potencia 40 HP, 2100 golpes / minuto</v>
      </c>
      <c r="C36" s="842"/>
      <c r="D36" s="842"/>
      <c r="E36" s="842"/>
      <c r="F36" s="842"/>
      <c r="G36" s="842"/>
      <c r="H36" s="843"/>
      <c r="I36" s="267"/>
      <c r="J36" s="268"/>
      <c r="K36" s="269">
        <f>VLOOKUP(A36,EQUIPOS!A6:D163,4,FALSE)</f>
        <v>138573.53807582296</v>
      </c>
      <c r="L36" s="270"/>
      <c r="M36" s="336">
        <v>2.5</v>
      </c>
      <c r="N36" s="272">
        <f>K36/M36</f>
        <v>55429.415230329185</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402.04310903601998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55831.458339365206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21938.951667576017</v>
      </c>
      <c r="N48" s="272">
        <f>K48*M48</f>
        <v>22158.341184251778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22158.341184251778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8040.862180720399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86030.661704337384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17206.132340867476</v>
      </c>
      <c r="M84" s="863"/>
      <c r="N84" s="51"/>
    </row>
    <row r="85" spans="1:14">
      <c r="B85" s="89" t="s">
        <v>973</v>
      </c>
      <c r="C85" s="90"/>
      <c r="D85" s="90"/>
      <c r="E85" s="90"/>
      <c r="F85" s="90"/>
      <c r="G85" s="90"/>
      <c r="H85" s="90"/>
      <c r="I85" s="87"/>
      <c r="J85" s="88"/>
      <c r="K85" s="304">
        <v>0.05</v>
      </c>
      <c r="L85" s="862">
        <f>N79*K85</f>
        <v>4301.533085216869</v>
      </c>
      <c r="M85" s="863"/>
      <c r="N85" s="51"/>
    </row>
    <row r="86" spans="1:14" ht="15.75" thickBot="1">
      <c r="B86" s="91" t="s">
        <v>974</v>
      </c>
      <c r="C86" s="92"/>
      <c r="D86" s="92"/>
      <c r="E86" s="92"/>
      <c r="F86" s="92"/>
      <c r="G86" s="92"/>
      <c r="H86" s="92"/>
      <c r="I86" s="93"/>
      <c r="J86" s="94"/>
      <c r="K86" s="305">
        <v>0.05</v>
      </c>
      <c r="L86" s="864">
        <f>N79*K86</f>
        <v>4301.533085216869</v>
      </c>
      <c r="M86" s="865"/>
      <c r="N86" s="51"/>
    </row>
    <row r="87" spans="1:14" ht="15.75" thickBot="1">
      <c r="B87" s="828" t="s">
        <v>953</v>
      </c>
      <c r="C87" s="829"/>
      <c r="D87" s="829"/>
      <c r="E87" s="829"/>
      <c r="F87" s="829"/>
      <c r="G87" s="829"/>
      <c r="H87" s="829"/>
      <c r="I87" s="829"/>
      <c r="J87" s="829"/>
      <c r="K87" s="829"/>
      <c r="L87" s="829"/>
      <c r="M87" s="830"/>
      <c r="N87" s="52">
        <f>L84+L85+L86</f>
        <v>25809.198511301216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111839.8602156386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197</v>
      </c>
      <c r="B36" s="841" t="str">
        <f>VLOOKUP(A36,EQUIPOS!A6:D154,3,FALSE)</f>
        <v>Equipo de perforación (TRACKDRILL), potencia 40 HP, 2100 golpes / minuto</v>
      </c>
      <c r="C36" s="842"/>
      <c r="D36" s="842"/>
      <c r="E36" s="842"/>
      <c r="F36" s="842"/>
      <c r="G36" s="842"/>
      <c r="H36" s="843"/>
      <c r="I36" s="267"/>
      <c r="J36" s="268"/>
      <c r="K36" s="269">
        <f>VLOOKUP(A36,EQUIPOS!A6:D163,4,FALSE)</f>
        <v>138573.53807582296</v>
      </c>
      <c r="L36" s="270"/>
      <c r="M36" s="336">
        <v>1.25</v>
      </c>
      <c r="N36" s="272">
        <f>K36/M36</f>
        <v>110858.83046065837</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1074.7412180720401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111933.57167873041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21938.951667576017</v>
      </c>
      <c r="N48" s="272">
        <f>K48*M48</f>
        <v>22158.341184251778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22158.341184251778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21494.824361440798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155586.73722442298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31117.347444884595</v>
      </c>
      <c r="M84" s="863"/>
      <c r="N84" s="51"/>
    </row>
    <row r="85" spans="1:14">
      <c r="B85" s="89" t="s">
        <v>973</v>
      </c>
      <c r="C85" s="90"/>
      <c r="D85" s="90"/>
      <c r="E85" s="90"/>
      <c r="F85" s="90"/>
      <c r="G85" s="90"/>
      <c r="H85" s="90"/>
      <c r="I85" s="87"/>
      <c r="J85" s="88"/>
      <c r="K85" s="304">
        <v>0.05</v>
      </c>
      <c r="L85" s="862">
        <f>N79*K85</f>
        <v>7779.3368612211489</v>
      </c>
      <c r="M85" s="863"/>
      <c r="N85" s="51"/>
    </row>
    <row r="86" spans="1:14" ht="15.75" thickBot="1">
      <c r="B86" s="91" t="s">
        <v>974</v>
      </c>
      <c r="C86" s="92"/>
      <c r="D86" s="92"/>
      <c r="E86" s="92"/>
      <c r="F86" s="92"/>
      <c r="G86" s="92"/>
      <c r="H86" s="92"/>
      <c r="I86" s="93"/>
      <c r="J86" s="94"/>
      <c r="K86" s="305">
        <v>0.05</v>
      </c>
      <c r="L86" s="864">
        <f>N79*K86</f>
        <v>7779.3368612211489</v>
      </c>
      <c r="M86" s="865"/>
      <c r="N86" s="51"/>
    </row>
    <row r="87" spans="1:14" ht="15.75" thickBot="1">
      <c r="B87" s="828" t="s">
        <v>953</v>
      </c>
      <c r="C87" s="829"/>
      <c r="D87" s="829"/>
      <c r="E87" s="829"/>
      <c r="F87" s="829"/>
      <c r="G87" s="829"/>
      <c r="H87" s="829"/>
      <c r="I87" s="829"/>
      <c r="J87" s="829"/>
      <c r="K87" s="829"/>
      <c r="L87" s="829"/>
      <c r="M87" s="830"/>
      <c r="N87" s="52">
        <f>L84+L85+L86</f>
        <v>46676.021167326893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202262.75839174987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314</v>
      </c>
      <c r="B36" s="841" t="str">
        <f>VLOOKUP(A36,EQUIPOS!A6:D154,3,FALSE)</f>
        <v xml:space="preserve">Retroexcavadora E-200 sobre orugas
</v>
      </c>
      <c r="C36" s="842"/>
      <c r="D36" s="842"/>
      <c r="E36" s="842"/>
      <c r="F36" s="842"/>
      <c r="G36" s="842"/>
      <c r="H36" s="843"/>
      <c r="I36" s="267"/>
      <c r="J36" s="268"/>
      <c r="K36" s="269">
        <f>VLOOKUP(A36,EQUIPOS!A6:D163,4,FALSE)</f>
        <v>208566.69082431626</v>
      </c>
      <c r="L36" s="270"/>
      <c r="M36" s="336">
        <v>23</v>
      </c>
      <c r="N36" s="272">
        <f>K36/M36</f>
        <v>9068.1169923615762</v>
      </c>
    </row>
    <row r="37" spans="1:14">
      <c r="A37" s="113" t="s">
        <v>328</v>
      </c>
      <c r="B37" s="841" t="str">
        <f>VLOOKUP(A37,EQUIPOS!A7:D154,3,FALSE)</f>
        <v xml:space="preserve">Taco metálico o puntal (escamas en concreto)
</v>
      </c>
      <c r="C37" s="842"/>
      <c r="D37" s="842"/>
      <c r="E37" s="842"/>
      <c r="F37" s="842"/>
      <c r="G37" s="842"/>
      <c r="H37" s="843"/>
      <c r="I37" s="421"/>
      <c r="J37" s="422"/>
      <c r="K37" s="269">
        <f>VLOOKUP(A37,EQUIPOS!A7:D164,4,FALSE)</f>
        <v>7529.9890190242522</v>
      </c>
      <c r="L37" s="335"/>
      <c r="M37" s="336">
        <v>1</v>
      </c>
      <c r="N37" s="272">
        <f>K37/M37</f>
        <v>7529.9890190242522</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1074.7412180720401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17672.847229457868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6757.3674718889197</v>
      </c>
      <c r="N48" s="272">
        <f>K48*M48</f>
        <v>2365.0786151611219</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18348.296098201805</v>
      </c>
      <c r="N49" s="272">
        <f>K49*M49</f>
        <v>18348.296098201805</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4120.0084192033682</v>
      </c>
      <c r="N50" s="272">
        <f>K50*M50</f>
        <v>15656.031992972799</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471857.10930224298</v>
      </c>
      <c r="N51" s="272">
        <f>K51*M51</f>
        <v>84934.279674403733</v>
      </c>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121303.68638073945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32">
        <f>VLOOKUP(A58,TRANSPORTE!A1:D117,4,FALSE)</f>
        <v>1242.4074635243128</v>
      </c>
      <c r="M58" s="833"/>
      <c r="N58" s="287">
        <f>K58*L58</f>
        <v>223.63334343437629</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223.63334343437629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21494.824361440798</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160694.99131507246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32138.998263014495</v>
      </c>
      <c r="M82" s="863"/>
      <c r="N82" s="51"/>
    </row>
    <row r="83" spans="1:14">
      <c r="B83" s="89" t="s">
        <v>973</v>
      </c>
      <c r="C83" s="90"/>
      <c r="D83" s="90"/>
      <c r="E83" s="90"/>
      <c r="F83" s="90"/>
      <c r="G83" s="90"/>
      <c r="H83" s="90"/>
      <c r="I83" s="87"/>
      <c r="J83" s="88"/>
      <c r="K83" s="304">
        <v>0.05</v>
      </c>
      <c r="L83" s="862">
        <f>N77*K83</f>
        <v>8034.7495657536238</v>
      </c>
      <c r="M83" s="863"/>
      <c r="N83" s="51"/>
    </row>
    <row r="84" spans="1:14" ht="15.75" thickBot="1">
      <c r="B84" s="91" t="s">
        <v>974</v>
      </c>
      <c r="C84" s="92"/>
      <c r="D84" s="92"/>
      <c r="E84" s="92"/>
      <c r="F84" s="92"/>
      <c r="G84" s="92"/>
      <c r="H84" s="92"/>
      <c r="I84" s="93"/>
      <c r="J84" s="94"/>
      <c r="K84" s="305">
        <v>0.05</v>
      </c>
      <c r="L84" s="864">
        <f>N77*K84</f>
        <v>8034.7495657536238</v>
      </c>
      <c r="M84" s="865"/>
      <c r="N84" s="51"/>
    </row>
    <row r="85" spans="1:14" ht="15.75" thickBot="1">
      <c r="B85" s="828" t="s">
        <v>953</v>
      </c>
      <c r="C85" s="829"/>
      <c r="D85" s="829"/>
      <c r="E85" s="829"/>
      <c r="F85" s="829"/>
      <c r="G85" s="829"/>
      <c r="H85" s="829"/>
      <c r="I85" s="829"/>
      <c r="J85" s="829"/>
      <c r="K85" s="829"/>
      <c r="L85" s="829"/>
      <c r="M85" s="830"/>
      <c r="N85" s="52">
        <f>L82+L83+L84</f>
        <v>48208.497394521735</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208903.48870959418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N75*M41</f>
        <v>53.737060903601993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4114.3298100198172</v>
      </c>
      <c r="N48" s="272">
        <f>K48*M48</f>
        <v>4114.3298100198172</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723.6677578288037</v>
      </c>
      <c r="N49" s="272">
        <f>K49*M49</f>
        <v>2894.6710313152148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7009.0008413350315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537.37060903601991</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7600.1085112746532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1520.0217022549307</v>
      </c>
      <c r="M82" s="863"/>
      <c r="N82" s="51"/>
    </row>
    <row r="83" spans="1:14">
      <c r="B83" s="89" t="s">
        <v>973</v>
      </c>
      <c r="C83" s="90"/>
      <c r="D83" s="90"/>
      <c r="E83" s="90"/>
      <c r="F83" s="90"/>
      <c r="G83" s="90"/>
      <c r="H83" s="90"/>
      <c r="I83" s="87"/>
      <c r="J83" s="88"/>
      <c r="K83" s="304">
        <v>0.05</v>
      </c>
      <c r="L83" s="862">
        <f>N77*K83</f>
        <v>380.00542556373267</v>
      </c>
      <c r="M83" s="863"/>
      <c r="N83" s="51"/>
    </row>
    <row r="84" spans="1:14" ht="15.75" thickBot="1">
      <c r="B84" s="91" t="s">
        <v>974</v>
      </c>
      <c r="C84" s="92"/>
      <c r="D84" s="92"/>
      <c r="E84" s="92"/>
      <c r="F84" s="92"/>
      <c r="G84" s="92"/>
      <c r="H84" s="92"/>
      <c r="I84" s="93"/>
      <c r="J84" s="94"/>
      <c r="K84" s="305">
        <v>0.05</v>
      </c>
      <c r="L84" s="864">
        <f>N77*K84</f>
        <v>380.00542556373267</v>
      </c>
      <c r="M84" s="865"/>
      <c r="N84" s="51"/>
    </row>
    <row r="85" spans="1:14" ht="15.75" thickBot="1">
      <c r="B85" s="828" t="s">
        <v>953</v>
      </c>
      <c r="C85" s="829"/>
      <c r="D85" s="829"/>
      <c r="E85" s="829"/>
      <c r="F85" s="829"/>
      <c r="G85" s="829"/>
      <c r="H85" s="829"/>
      <c r="I85" s="829"/>
      <c r="J85" s="829"/>
      <c r="K85" s="829"/>
      <c r="L85" s="829"/>
      <c r="M85" s="830"/>
      <c r="N85" s="52">
        <f>L82+L83+L84</f>
        <v>2280.0325533823961</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9880.1410646570494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269</v>
      </c>
      <c r="B36" s="841" t="str">
        <f>VLOOKUP(A36,EQUIPOS!A6:D154,3,FALSE)</f>
        <v>Motoniveladora  potencia 215 HP, ancho de cuchilla 4,27 m, peso 18 ton.</v>
      </c>
      <c r="C36" s="842"/>
      <c r="D36" s="842"/>
      <c r="E36" s="842"/>
      <c r="F36" s="842"/>
      <c r="G36" s="842"/>
      <c r="H36" s="843"/>
      <c r="I36" s="267"/>
      <c r="J36" s="268"/>
      <c r="K36" s="269">
        <f>VLOOKUP(A36,EQUIPOS!A6:D163,4,FALSE)</f>
        <v>205229.17261240419</v>
      </c>
      <c r="L36" s="270"/>
      <c r="M36" s="336">
        <v>15</v>
      </c>
      <c r="N36" s="272">
        <f>K36/M36</f>
        <v>13681.944840826945</v>
      </c>
    </row>
    <row r="37" spans="1:14">
      <c r="A37" s="113" t="s">
        <v>365</v>
      </c>
      <c r="B37" s="841" t="str">
        <f>VLOOKUP(A37,EQUIPOS!A7:D154,3,FALSE)</f>
        <v xml:space="preserve">Vibrocompatador, potencia 153 HP, peso 10 Ton. </v>
      </c>
      <c r="C37" s="842"/>
      <c r="D37" s="842"/>
      <c r="E37" s="842"/>
      <c r="F37" s="842"/>
      <c r="G37" s="842"/>
      <c r="H37" s="843"/>
      <c r="I37" s="421"/>
      <c r="J37" s="422"/>
      <c r="K37" s="269">
        <f>VLOOKUP(A37,EQUIPOS!A7:D164,4,FALSE)</f>
        <v>133777.42098636844</v>
      </c>
      <c r="L37" s="335"/>
      <c r="M37" s="336">
        <v>15</v>
      </c>
      <c r="N37" s="272">
        <f>K37/M37</f>
        <v>8918.4947324245622</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112.11635150600333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22712.555924757511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23034.390870390434</v>
      </c>
      <c r="N48" s="272">
        <f>K48*M48</f>
        <v>24186.110413909959</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54.834069928666089</v>
      </c>
      <c r="N49" s="272">
        <f>K49*M49</f>
        <v>1645.0220978599828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25831.132511769942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32">
        <f>VLOOKUP(A60,TRANSPORTE!A1:D117,4,FALSE)</f>
        <v>1242.4074635243128</v>
      </c>
      <c r="M60" s="833"/>
      <c r="N60" s="287">
        <f>K60*L60</f>
        <v>1304.5278367005285</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1304.5278367005285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2242.3270301200664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52090.543303348051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10418.108660669612</v>
      </c>
      <c r="M84" s="863"/>
      <c r="N84" s="51"/>
    </row>
    <row r="85" spans="1:14">
      <c r="B85" s="89" t="s">
        <v>973</v>
      </c>
      <c r="C85" s="90"/>
      <c r="D85" s="90"/>
      <c r="E85" s="90"/>
      <c r="F85" s="90"/>
      <c r="G85" s="90"/>
      <c r="H85" s="90"/>
      <c r="I85" s="87"/>
      <c r="J85" s="88"/>
      <c r="K85" s="304">
        <v>0.05</v>
      </c>
      <c r="L85" s="862">
        <f>N79*K85</f>
        <v>2604.5271651674029</v>
      </c>
      <c r="M85" s="863"/>
      <c r="N85" s="51"/>
    </row>
    <row r="86" spans="1:14" ht="15.75" thickBot="1">
      <c r="B86" s="91" t="s">
        <v>974</v>
      </c>
      <c r="C86" s="92"/>
      <c r="D86" s="92"/>
      <c r="E86" s="92"/>
      <c r="F86" s="92"/>
      <c r="G86" s="92"/>
      <c r="H86" s="92"/>
      <c r="I86" s="93"/>
      <c r="J86" s="94"/>
      <c r="K86" s="305">
        <v>0.05</v>
      </c>
      <c r="L86" s="864">
        <f>N79*K86</f>
        <v>2604.5271651674029</v>
      </c>
      <c r="M86" s="865"/>
      <c r="N86" s="51"/>
    </row>
    <row r="87" spans="1:14" ht="15.75" thickBot="1">
      <c r="B87" s="828" t="s">
        <v>953</v>
      </c>
      <c r="C87" s="829"/>
      <c r="D87" s="829"/>
      <c r="E87" s="829"/>
      <c r="F87" s="829"/>
      <c r="G87" s="829"/>
      <c r="H87" s="829"/>
      <c r="I87" s="829"/>
      <c r="J87" s="829"/>
      <c r="K87" s="829"/>
      <c r="L87" s="829"/>
      <c r="M87" s="830"/>
      <c r="N87" s="52">
        <f>L84+L85+L86</f>
        <v>15627.162991004418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67717.706294352465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2.25" customHeight="1" thickBot="1">
      <c r="A31" t="s">
        <v>1845</v>
      </c>
      <c r="B31" s="80" t="s">
        <v>1144</v>
      </c>
      <c r="C31" s="968" t="s">
        <v>2155</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45424.082141910825</v>
      </c>
      <c r="N48" s="272">
        <f>K48*M48</f>
        <v>49966.490356101909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6561.4554550564044</v>
      </c>
      <c r="N49" s="272">
        <f>K49*M49</f>
        <v>7545.6737733148648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6890.4598746284</v>
      </c>
      <c r="N50" s="272">
        <f>K50*M50</f>
        <v>13780.9197492568</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104813.19519020141</v>
      </c>
      <c r="N51" s="272">
        <f>K51*M51</f>
        <v>52406.597595100706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123699.68147377428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2">
        <f>VLOOKUP(A60,TRANSPORTE!A1:D117,4,FALSE)</f>
        <v>1242.4074635243128</v>
      </c>
      <c r="M60" s="833"/>
      <c r="N60" s="287">
        <f>K60*L60</f>
        <v>1366.6482098767442</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1366.6482098767442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142034.86747340744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28406.97349468149</v>
      </c>
      <c r="M84" s="863"/>
      <c r="N84" s="51"/>
    </row>
    <row r="85" spans="1:14">
      <c r="B85" s="89" t="s">
        <v>973</v>
      </c>
      <c r="C85" s="90"/>
      <c r="D85" s="90"/>
      <c r="E85" s="90"/>
      <c r="F85" s="90"/>
      <c r="G85" s="90"/>
      <c r="H85" s="90"/>
      <c r="I85" s="87"/>
      <c r="J85" s="88"/>
      <c r="K85" s="304">
        <v>0.05</v>
      </c>
      <c r="L85" s="862">
        <f>N79*K85</f>
        <v>7101.7433736703724</v>
      </c>
      <c r="M85" s="863"/>
      <c r="N85" s="51"/>
    </row>
    <row r="86" spans="1:14" ht="15.75" thickBot="1">
      <c r="B86" s="91" t="s">
        <v>974</v>
      </c>
      <c r="C86" s="92"/>
      <c r="D86" s="92"/>
      <c r="E86" s="92"/>
      <c r="F86" s="92"/>
      <c r="G86" s="92"/>
      <c r="H86" s="92"/>
      <c r="I86" s="93"/>
      <c r="J86" s="94"/>
      <c r="K86" s="305">
        <v>0.05</v>
      </c>
      <c r="L86" s="864">
        <f>N79*K86</f>
        <v>7101.7433736703724</v>
      </c>
      <c r="M86" s="865"/>
      <c r="N86" s="51"/>
    </row>
    <row r="87" spans="1:14" ht="15.75" thickBot="1">
      <c r="B87" s="828" t="s">
        <v>953</v>
      </c>
      <c r="C87" s="829"/>
      <c r="D87" s="829"/>
      <c r="E87" s="829"/>
      <c r="F87" s="829"/>
      <c r="G87" s="829"/>
      <c r="H87" s="829"/>
      <c r="I87" s="829"/>
      <c r="J87" s="829"/>
      <c r="K87" s="829"/>
      <c r="L87" s="829"/>
      <c r="M87" s="830"/>
      <c r="N87" s="52">
        <f>L84+L85+L86</f>
        <v>42610.460242022236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184645.32771542968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1.5" customHeight="1" thickBot="1">
      <c r="A31" t="s">
        <v>1845</v>
      </c>
      <c r="B31" s="80" t="s">
        <v>1692</v>
      </c>
      <c r="C31" s="968" t="s">
        <v>2156</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45424.082141910825</v>
      </c>
      <c r="N48" s="272">
        <f>K48*M48</f>
        <v>49966.490356101909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6561.4554550564044</v>
      </c>
      <c r="N49" s="272">
        <f>K49*M49</f>
        <v>7545.6737733148648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6890.4598746284</v>
      </c>
      <c r="N50" s="272">
        <f>K50*M50</f>
        <v>13780.9197492568</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140927.64121702255</v>
      </c>
      <c r="N51" s="272">
        <f>K51*M51</f>
        <v>70463.820608511276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141756.90448718483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2">
        <f>VLOOKUP(A60,TRANSPORTE!A1:D117,4,FALSE)</f>
        <v>1242.4074635243128</v>
      </c>
      <c r="M60" s="833"/>
      <c r="N60" s="287">
        <f>K60*L60</f>
        <v>1366.6482098767442</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1366.6482098767442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160092.09048681799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32018.418097363599</v>
      </c>
      <c r="M84" s="863"/>
      <c r="N84" s="51"/>
    </row>
    <row r="85" spans="1:14">
      <c r="B85" s="89" t="s">
        <v>973</v>
      </c>
      <c r="C85" s="90"/>
      <c r="D85" s="90"/>
      <c r="E85" s="90"/>
      <c r="F85" s="90"/>
      <c r="G85" s="90"/>
      <c r="H85" s="90"/>
      <c r="I85" s="87"/>
      <c r="J85" s="88"/>
      <c r="K85" s="304">
        <v>0.05</v>
      </c>
      <c r="L85" s="862">
        <f>N79*K85</f>
        <v>8004.6045243408998</v>
      </c>
      <c r="M85" s="863"/>
      <c r="N85" s="51"/>
    </row>
    <row r="86" spans="1:14" ht="15.75" thickBot="1">
      <c r="B86" s="91" t="s">
        <v>974</v>
      </c>
      <c r="C86" s="92"/>
      <c r="D86" s="92"/>
      <c r="E86" s="92"/>
      <c r="F86" s="92"/>
      <c r="G86" s="92"/>
      <c r="H86" s="92"/>
      <c r="I86" s="93"/>
      <c r="J86" s="94"/>
      <c r="K86" s="305">
        <v>0.05</v>
      </c>
      <c r="L86" s="864">
        <f>N79*K86</f>
        <v>8004.6045243408998</v>
      </c>
      <c r="M86" s="865"/>
      <c r="N86" s="51"/>
    </row>
    <row r="87" spans="1:14" ht="15.75" thickBot="1">
      <c r="B87" s="828" t="s">
        <v>953</v>
      </c>
      <c r="C87" s="829"/>
      <c r="D87" s="829"/>
      <c r="E87" s="829"/>
      <c r="F87" s="829"/>
      <c r="G87" s="829"/>
      <c r="H87" s="829"/>
      <c r="I87" s="829"/>
      <c r="J87" s="829"/>
      <c r="K87" s="829"/>
      <c r="L87" s="829"/>
      <c r="M87" s="830"/>
      <c r="N87" s="52">
        <f>L84+L85+L86</f>
        <v>48027.627146045401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208119.71763286338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75" customHeight="1" thickBot="1">
      <c r="A31" t="s">
        <v>1845</v>
      </c>
      <c r="B31" s="80" t="s">
        <v>1693</v>
      </c>
      <c r="C31" s="968" t="s">
        <v>2157</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45424.082141910825</v>
      </c>
      <c r="N48" s="272">
        <f>K48*M48</f>
        <v>49966.490356101909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6561.4554550564044</v>
      </c>
      <c r="N49" s="272">
        <f>K49*M49</f>
        <v>7545.6737733148648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6890.4598746284</v>
      </c>
      <c r="N50" s="272">
        <f>K50*M50</f>
        <v>13780.9197492568</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152047.60019417468</v>
      </c>
      <c r="N51" s="272">
        <f>K51*M51</f>
        <v>76023.80009708734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147316.88397576089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2">
        <f>VLOOKUP(A60,TRANSPORTE!A1:D117,4,FALSE)</f>
        <v>1242.4074635243128</v>
      </c>
      <c r="M60" s="833"/>
      <c r="N60" s="287">
        <f>K60*L60</f>
        <v>1366.6482098767442</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1366.6482098767442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165652.06997539406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33130.413995078816</v>
      </c>
      <c r="M84" s="863"/>
      <c r="N84" s="51"/>
    </row>
    <row r="85" spans="1:14">
      <c r="B85" s="89" t="s">
        <v>973</v>
      </c>
      <c r="C85" s="90"/>
      <c r="D85" s="90"/>
      <c r="E85" s="90"/>
      <c r="F85" s="90"/>
      <c r="G85" s="90"/>
      <c r="H85" s="90"/>
      <c r="I85" s="87"/>
      <c r="J85" s="88"/>
      <c r="K85" s="304">
        <v>0.05</v>
      </c>
      <c r="L85" s="862">
        <f>N79*K85</f>
        <v>8282.6034987697039</v>
      </c>
      <c r="M85" s="863"/>
      <c r="N85" s="51"/>
    </row>
    <row r="86" spans="1:14" ht="15.75" thickBot="1">
      <c r="B86" s="91" t="s">
        <v>974</v>
      </c>
      <c r="C86" s="92"/>
      <c r="D86" s="92"/>
      <c r="E86" s="92"/>
      <c r="F86" s="92"/>
      <c r="G86" s="92"/>
      <c r="H86" s="92"/>
      <c r="I86" s="93"/>
      <c r="J86" s="94"/>
      <c r="K86" s="305">
        <v>0.05</v>
      </c>
      <c r="L86" s="864">
        <f>N79*K86</f>
        <v>8282.6034987697039</v>
      </c>
      <c r="M86" s="865"/>
      <c r="N86" s="51"/>
    </row>
    <row r="87" spans="1:14" ht="15.75" thickBot="1">
      <c r="B87" s="828" t="s">
        <v>953</v>
      </c>
      <c r="C87" s="829"/>
      <c r="D87" s="829"/>
      <c r="E87" s="829"/>
      <c r="F87" s="829"/>
      <c r="G87" s="829"/>
      <c r="H87" s="829"/>
      <c r="I87" s="829"/>
      <c r="J87" s="829"/>
      <c r="K87" s="829"/>
      <c r="L87" s="829"/>
      <c r="M87" s="830"/>
      <c r="N87" s="52">
        <f>L84+L85+L86</f>
        <v>49695.620992618227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215347.69096801229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9.25" customHeight="1" thickBot="1">
      <c r="A31" t="s">
        <v>1845</v>
      </c>
      <c r="B31" s="80" t="s">
        <v>1694</v>
      </c>
      <c r="C31" s="968" t="s">
        <v>2158</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45424.082141910825</v>
      </c>
      <c r="N48" s="272">
        <f>K48*M48</f>
        <v>49966.490356101909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6561.4554550564044</v>
      </c>
      <c r="N49" s="272">
        <f>K49*M49</f>
        <v>7545.6737733148648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6890.4598746284</v>
      </c>
      <c r="N50" s="272">
        <f>K50*M50</f>
        <v>13780.9197492568</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152459.29935998208</v>
      </c>
      <c r="N51" s="272">
        <f>K51*M51</f>
        <v>76229.649679991038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147522.73355866462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2">
        <f>VLOOKUP(A60,TRANSPORTE!A1:D117,4,FALSE)</f>
        <v>1242.4074635243128</v>
      </c>
      <c r="M60" s="833"/>
      <c r="N60" s="287">
        <f>K60*L60</f>
        <v>1366.6482098767442</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1366.6482098767442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165857.91955829778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33171.58391165956</v>
      </c>
      <c r="M84" s="863"/>
      <c r="N84" s="51"/>
    </row>
    <row r="85" spans="1:14">
      <c r="B85" s="89" t="s">
        <v>973</v>
      </c>
      <c r="C85" s="90"/>
      <c r="D85" s="90"/>
      <c r="E85" s="90"/>
      <c r="F85" s="90"/>
      <c r="G85" s="90"/>
      <c r="H85" s="90"/>
      <c r="I85" s="87"/>
      <c r="J85" s="88"/>
      <c r="K85" s="304">
        <v>0.05</v>
      </c>
      <c r="L85" s="862">
        <f>N79*K85</f>
        <v>8292.89597791489</v>
      </c>
      <c r="M85" s="863"/>
      <c r="N85" s="51"/>
    </row>
    <row r="86" spans="1:14" ht="15.75" thickBot="1">
      <c r="B86" s="91" t="s">
        <v>974</v>
      </c>
      <c r="C86" s="92"/>
      <c r="D86" s="92"/>
      <c r="E86" s="92"/>
      <c r="F86" s="92"/>
      <c r="G86" s="92"/>
      <c r="H86" s="92"/>
      <c r="I86" s="93"/>
      <c r="J86" s="94"/>
      <c r="K86" s="305">
        <v>0.05</v>
      </c>
      <c r="L86" s="864">
        <f>N79*K86</f>
        <v>8292.89597791489</v>
      </c>
      <c r="M86" s="865"/>
      <c r="N86" s="51"/>
    </row>
    <row r="87" spans="1:14" ht="15.75" thickBot="1">
      <c r="B87" s="828" t="s">
        <v>953</v>
      </c>
      <c r="C87" s="829"/>
      <c r="D87" s="829"/>
      <c r="E87" s="829"/>
      <c r="F87" s="829"/>
      <c r="G87" s="829"/>
      <c r="H87" s="829"/>
      <c r="I87" s="829"/>
      <c r="J87" s="829"/>
      <c r="K87" s="829"/>
      <c r="L87" s="829"/>
      <c r="M87" s="830"/>
      <c r="N87" s="52">
        <f>L84+L85+L86</f>
        <v>49757.375867489332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215615.2954257871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75" customHeight="1" thickBot="1">
      <c r="A31" t="s">
        <v>1845</v>
      </c>
      <c r="B31" s="80" t="s">
        <v>1145</v>
      </c>
      <c r="C31" s="968" t="s">
        <v>1734</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45424.082141910825</v>
      </c>
      <c r="N48" s="272">
        <f>K48*M48</f>
        <v>49966.490356101909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6561.4554550564044</v>
      </c>
      <c r="N49" s="272">
        <f>K49*M49</f>
        <v>3280.7277275282022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6890.4598746284</v>
      </c>
      <c r="N50" s="272">
        <f>K50*M50</f>
        <v>6890.4598746284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114588.47725837778</v>
      </c>
      <c r="N51" s="272">
        <f>K51*M51</f>
        <v>114588.47725837778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174726.15521663631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2">
        <f>VLOOKUP(A60,TRANSPORTE!A1:D117,4,FALSE)</f>
        <v>1242.4074635243128</v>
      </c>
      <c r="M60" s="833"/>
      <c r="N60" s="287">
        <f>K60*L60</f>
        <v>1366.6482098767442</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1366.6482098767442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193061.34121626947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38612.268243253893</v>
      </c>
      <c r="M84" s="863"/>
      <c r="N84" s="51"/>
    </row>
    <row r="85" spans="1:14">
      <c r="B85" s="89" t="s">
        <v>973</v>
      </c>
      <c r="C85" s="90"/>
      <c r="D85" s="90"/>
      <c r="E85" s="90"/>
      <c r="F85" s="90"/>
      <c r="G85" s="90"/>
      <c r="H85" s="90"/>
      <c r="I85" s="87"/>
      <c r="J85" s="88"/>
      <c r="K85" s="304">
        <v>0.05</v>
      </c>
      <c r="L85" s="862">
        <f>N79*K85</f>
        <v>9653.0670608134733</v>
      </c>
      <c r="M85" s="863"/>
      <c r="N85" s="51"/>
    </row>
    <row r="86" spans="1:14" ht="15.75" thickBot="1">
      <c r="B86" s="91" t="s">
        <v>974</v>
      </c>
      <c r="C86" s="92"/>
      <c r="D86" s="92"/>
      <c r="E86" s="92"/>
      <c r="F86" s="92"/>
      <c r="G86" s="92"/>
      <c r="H86" s="92"/>
      <c r="I86" s="93"/>
      <c r="J86" s="94"/>
      <c r="K86" s="305">
        <v>0.05</v>
      </c>
      <c r="L86" s="864">
        <f>N79*K86</f>
        <v>9653.0670608134733</v>
      </c>
      <c r="M86" s="865"/>
      <c r="N86" s="51"/>
    </row>
    <row r="87" spans="1:14" ht="15.75" thickBot="1">
      <c r="B87" s="828" t="s">
        <v>953</v>
      </c>
      <c r="C87" s="829"/>
      <c r="D87" s="829"/>
      <c r="E87" s="829"/>
      <c r="F87" s="829"/>
      <c r="G87" s="829"/>
      <c r="H87" s="829"/>
      <c r="I87" s="829"/>
      <c r="J87" s="829"/>
      <c r="K87" s="829"/>
      <c r="L87" s="829"/>
      <c r="M87" s="830"/>
      <c r="N87" s="52">
        <f>L84+L85+L86</f>
        <v>57918.402364880843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250979.74358115031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75" customHeight="1" thickBot="1">
      <c r="A31" t="s">
        <v>1845</v>
      </c>
      <c r="B31" s="80" t="s">
        <v>1695</v>
      </c>
      <c r="C31" s="968" t="s">
        <v>1696</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45424.082141910825</v>
      </c>
      <c r="N48" s="272">
        <f>K48*M48</f>
        <v>49966.490356101909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6561.4554550564044</v>
      </c>
      <c r="N49" s="272">
        <f>K49*M49</f>
        <v>3280.7277275282022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6890.4598746284</v>
      </c>
      <c r="N50" s="272">
        <f>K50*M50</f>
        <v>6890.4598746284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114588.47725837778</v>
      </c>
      <c r="N51" s="272">
        <f>K51*M51</f>
        <v>114588.47725837778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174726.15521663631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2">
        <f>VLOOKUP(A60,TRANSPORTE!A1:D117,4,FALSE)</f>
        <v>1242.4074635243128</v>
      </c>
      <c r="M60" s="833"/>
      <c r="N60" s="287">
        <f>K60*L60</f>
        <v>1366.6482098767442</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1366.6482098767442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193061.34121626947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38612.268243253893</v>
      </c>
      <c r="M84" s="863"/>
      <c r="N84" s="51"/>
    </row>
    <row r="85" spans="1:14">
      <c r="B85" s="89" t="s">
        <v>973</v>
      </c>
      <c r="C85" s="90"/>
      <c r="D85" s="90"/>
      <c r="E85" s="90"/>
      <c r="F85" s="90"/>
      <c r="G85" s="90"/>
      <c r="H85" s="90"/>
      <c r="I85" s="87"/>
      <c r="J85" s="88"/>
      <c r="K85" s="304">
        <v>0.05</v>
      </c>
      <c r="L85" s="862">
        <f>N79*K85</f>
        <v>9653.0670608134733</v>
      </c>
      <c r="M85" s="863"/>
      <c r="N85" s="51"/>
    </row>
    <row r="86" spans="1:14" ht="15.75" thickBot="1">
      <c r="B86" s="91" t="s">
        <v>974</v>
      </c>
      <c r="C86" s="92"/>
      <c r="D86" s="92"/>
      <c r="E86" s="92"/>
      <c r="F86" s="92"/>
      <c r="G86" s="92"/>
      <c r="H86" s="92"/>
      <c r="I86" s="93"/>
      <c r="J86" s="94"/>
      <c r="K86" s="305">
        <v>0.05</v>
      </c>
      <c r="L86" s="864">
        <f>N79*K86</f>
        <v>9653.0670608134733</v>
      </c>
      <c r="M86" s="865"/>
      <c r="N86" s="51"/>
    </row>
    <row r="87" spans="1:14" ht="15.75" thickBot="1">
      <c r="B87" s="828" t="s">
        <v>953</v>
      </c>
      <c r="C87" s="829"/>
      <c r="D87" s="829"/>
      <c r="E87" s="829"/>
      <c r="F87" s="829"/>
      <c r="G87" s="829"/>
      <c r="H87" s="829"/>
      <c r="I87" s="829"/>
      <c r="J87" s="829"/>
      <c r="K87" s="829"/>
      <c r="L87" s="829"/>
      <c r="M87" s="830"/>
      <c r="N87" s="52">
        <f>L84+L85+L86</f>
        <v>57918.402364880843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250979.74358115031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75" customHeight="1" thickBot="1">
      <c r="A31" t="s">
        <v>1845</v>
      </c>
      <c r="B31" s="80" t="s">
        <v>1697</v>
      </c>
      <c r="C31" s="968" t="s">
        <v>1698</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45424.082141910825</v>
      </c>
      <c r="N48" s="272">
        <f>K48*M48</f>
        <v>49966.490356101909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6561.4554550564044</v>
      </c>
      <c r="N49" s="272">
        <f>K49*M49</f>
        <v>3280.7277275282022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6890.4598746284</v>
      </c>
      <c r="N50" s="272">
        <f>K50*M50</f>
        <v>6890.4598746284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114588.47725837778</v>
      </c>
      <c r="N51" s="272">
        <f>K51*M51</f>
        <v>114588.47725837778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174726.15521663631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2">
        <f>VLOOKUP(A60,TRANSPORTE!A1:D117,4,FALSE)</f>
        <v>1242.4074635243128</v>
      </c>
      <c r="M60" s="833"/>
      <c r="N60" s="287">
        <f>K60*L60</f>
        <v>1366.6482098767442</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1366.6482098767442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193061.34121626947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38612.268243253893</v>
      </c>
      <c r="M84" s="863"/>
      <c r="N84" s="51"/>
    </row>
    <row r="85" spans="1:14">
      <c r="B85" s="89" t="s">
        <v>973</v>
      </c>
      <c r="C85" s="90"/>
      <c r="D85" s="90"/>
      <c r="E85" s="90"/>
      <c r="F85" s="90"/>
      <c r="G85" s="90"/>
      <c r="H85" s="90"/>
      <c r="I85" s="87"/>
      <c r="J85" s="88"/>
      <c r="K85" s="304">
        <v>0.05</v>
      </c>
      <c r="L85" s="862">
        <f>N79*K85</f>
        <v>9653.0670608134733</v>
      </c>
      <c r="M85" s="863"/>
      <c r="N85" s="51"/>
    </row>
    <row r="86" spans="1:14" ht="15.75" thickBot="1">
      <c r="B86" s="91" t="s">
        <v>974</v>
      </c>
      <c r="C86" s="92"/>
      <c r="D86" s="92"/>
      <c r="E86" s="92"/>
      <c r="F86" s="92"/>
      <c r="G86" s="92"/>
      <c r="H86" s="92"/>
      <c r="I86" s="93"/>
      <c r="J86" s="94"/>
      <c r="K86" s="305">
        <v>0.05</v>
      </c>
      <c r="L86" s="864">
        <f>N79*K86</f>
        <v>9653.0670608134733</v>
      </c>
      <c r="M86" s="865"/>
      <c r="N86" s="51"/>
    </row>
    <row r="87" spans="1:14" ht="15.75" thickBot="1">
      <c r="B87" s="828" t="s">
        <v>953</v>
      </c>
      <c r="C87" s="829"/>
      <c r="D87" s="829"/>
      <c r="E87" s="829"/>
      <c r="F87" s="829"/>
      <c r="G87" s="829"/>
      <c r="H87" s="829"/>
      <c r="I87" s="829"/>
      <c r="J87" s="829"/>
      <c r="K87" s="829"/>
      <c r="L87" s="829"/>
      <c r="M87" s="830"/>
      <c r="N87" s="52">
        <f>L84+L85+L86</f>
        <v>57918.402364880843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250979.74358115031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75" customHeight="1" thickBot="1">
      <c r="A31" t="s">
        <v>1845</v>
      </c>
      <c r="B31" s="80" t="s">
        <v>1699</v>
      </c>
      <c r="C31" s="968" t="s">
        <v>1700</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45424.082141910825</v>
      </c>
      <c r="N48" s="272">
        <f>K48*M48</f>
        <v>49966.490356101909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6561.4554550564044</v>
      </c>
      <c r="N49" s="272">
        <f>K49*M49</f>
        <v>3280.7277275282022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6890.4598746284</v>
      </c>
      <c r="N50" s="272">
        <f>K50*M50</f>
        <v>6890.4598746284</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114588.47725837778</v>
      </c>
      <c r="N51" s="272">
        <f>K51*M51</f>
        <v>114588.47725837778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174726.15521663631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2">
        <f>VLOOKUP(A60,TRANSPORTE!A1:D117,4,FALSE)</f>
        <v>1242.4074635243128</v>
      </c>
      <c r="M60" s="833"/>
      <c r="N60" s="287">
        <f>K60*L60</f>
        <v>1366.6482098767442</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1366.6482098767442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193061.34121626947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38612.268243253893</v>
      </c>
      <c r="M84" s="863"/>
      <c r="N84" s="51"/>
    </row>
    <row r="85" spans="1:14">
      <c r="B85" s="89" t="s">
        <v>973</v>
      </c>
      <c r="C85" s="90"/>
      <c r="D85" s="90"/>
      <c r="E85" s="90"/>
      <c r="F85" s="90"/>
      <c r="G85" s="90"/>
      <c r="H85" s="90"/>
      <c r="I85" s="87"/>
      <c r="J85" s="88"/>
      <c r="K85" s="304">
        <v>0.05</v>
      </c>
      <c r="L85" s="862">
        <f>N79*K85</f>
        <v>9653.0670608134733</v>
      </c>
      <c r="M85" s="863"/>
      <c r="N85" s="51"/>
    </row>
    <row r="86" spans="1:14" ht="15.75" thickBot="1">
      <c r="B86" s="91" t="s">
        <v>974</v>
      </c>
      <c r="C86" s="92"/>
      <c r="D86" s="92"/>
      <c r="E86" s="92"/>
      <c r="F86" s="92"/>
      <c r="G86" s="92"/>
      <c r="H86" s="92"/>
      <c r="I86" s="93"/>
      <c r="J86" s="94"/>
      <c r="K86" s="305">
        <v>0.05</v>
      </c>
      <c r="L86" s="864">
        <f>N79*K86</f>
        <v>9653.0670608134733</v>
      </c>
      <c r="M86" s="865"/>
      <c r="N86" s="51"/>
    </row>
    <row r="87" spans="1:14" ht="15.75" thickBot="1">
      <c r="B87" s="828" t="s">
        <v>953</v>
      </c>
      <c r="C87" s="829"/>
      <c r="D87" s="829"/>
      <c r="E87" s="829"/>
      <c r="F87" s="829"/>
      <c r="G87" s="829"/>
      <c r="H87" s="829"/>
      <c r="I87" s="829"/>
      <c r="J87" s="829"/>
      <c r="K87" s="829"/>
      <c r="L87" s="829"/>
      <c r="M87" s="830"/>
      <c r="N87" s="52">
        <f>L84+L85+L86</f>
        <v>57918.402364880843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250979.74358115031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8.5" customHeight="1" thickBot="1">
      <c r="A31" t="s">
        <v>1845</v>
      </c>
      <c r="B31" s="80" t="s">
        <v>1701</v>
      </c>
      <c r="C31" s="968" t="s">
        <v>1702</v>
      </c>
      <c r="D31" s="969"/>
      <c r="E31" s="969"/>
      <c r="F31" s="969"/>
      <c r="G31" s="969"/>
      <c r="H31" s="969"/>
      <c r="I31" s="969"/>
      <c r="J31" s="997"/>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5587.5739800773772</v>
      </c>
      <c r="N48" s="272">
        <f>K48*M48</f>
        <v>7263.8461741005904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7263.8461741005904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1616.0512180720398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8879.8973921726301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1775.9794784345261</v>
      </c>
      <c r="M84" s="863"/>
      <c r="N84" s="51"/>
    </row>
    <row r="85" spans="1:14">
      <c r="B85" s="89" t="s">
        <v>973</v>
      </c>
      <c r="C85" s="90"/>
      <c r="D85" s="90"/>
      <c r="E85" s="90"/>
      <c r="F85" s="90"/>
      <c r="G85" s="90"/>
      <c r="H85" s="90"/>
      <c r="I85" s="87"/>
      <c r="J85" s="88"/>
      <c r="K85" s="304">
        <v>0.05</v>
      </c>
      <c r="L85" s="862">
        <f>N79*K85</f>
        <v>443.99486960863152</v>
      </c>
      <c r="M85" s="863"/>
      <c r="N85" s="51"/>
    </row>
    <row r="86" spans="1:14" ht="15.75" thickBot="1">
      <c r="B86" s="91" t="s">
        <v>974</v>
      </c>
      <c r="C86" s="92"/>
      <c r="D86" s="92"/>
      <c r="E86" s="92"/>
      <c r="F86" s="92"/>
      <c r="G86" s="92"/>
      <c r="H86" s="92"/>
      <c r="I86" s="93"/>
      <c r="J86" s="94"/>
      <c r="K86" s="305">
        <v>0.05</v>
      </c>
      <c r="L86" s="864">
        <f>N79*K86</f>
        <v>443.99486960863152</v>
      </c>
      <c r="M86" s="865"/>
      <c r="N86" s="51"/>
    </row>
    <row r="87" spans="1:14" ht="15.75" thickBot="1">
      <c r="B87" s="828" t="s">
        <v>953</v>
      </c>
      <c r="C87" s="829"/>
      <c r="D87" s="829"/>
      <c r="E87" s="829"/>
      <c r="F87" s="829"/>
      <c r="G87" s="829"/>
      <c r="H87" s="829"/>
      <c r="I87" s="829"/>
      <c r="J87" s="829"/>
      <c r="K87" s="829"/>
      <c r="L87" s="829"/>
      <c r="M87" s="830"/>
      <c r="N87" s="52">
        <f>L84+L85+L86</f>
        <v>2663.9692176517892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11543.866609824419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 customHeight="1" thickBot="1">
      <c r="A31" t="s">
        <v>1845</v>
      </c>
      <c r="B31" s="80" t="s">
        <v>1703</v>
      </c>
      <c r="C31" s="968" t="s">
        <v>1704</v>
      </c>
      <c r="D31" s="969"/>
      <c r="E31" s="969"/>
      <c r="F31" s="969"/>
      <c r="G31" s="969"/>
      <c r="H31" s="969"/>
      <c r="I31" s="969"/>
      <c r="J31" s="997"/>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16304.351705197358</v>
      </c>
      <c r="N48" s="272">
        <f>K48*M48</f>
        <v>21195.657216756565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21195.657216756565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1616.0512180720398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22811.708434828604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4562.3416869657212</v>
      </c>
      <c r="M84" s="863"/>
      <c r="N84" s="51"/>
    </row>
    <row r="85" spans="1:14">
      <c r="B85" s="89" t="s">
        <v>973</v>
      </c>
      <c r="C85" s="90"/>
      <c r="D85" s="90"/>
      <c r="E85" s="90"/>
      <c r="F85" s="90"/>
      <c r="G85" s="90"/>
      <c r="H85" s="90"/>
      <c r="I85" s="87"/>
      <c r="J85" s="88"/>
      <c r="K85" s="304">
        <v>0.05</v>
      </c>
      <c r="L85" s="862">
        <f>N79*K85</f>
        <v>1140.5854217414303</v>
      </c>
      <c r="M85" s="863"/>
      <c r="N85" s="51"/>
    </row>
    <row r="86" spans="1:14" ht="15.75" thickBot="1">
      <c r="B86" s="91" t="s">
        <v>974</v>
      </c>
      <c r="C86" s="92"/>
      <c r="D86" s="92"/>
      <c r="E86" s="92"/>
      <c r="F86" s="92"/>
      <c r="G86" s="92"/>
      <c r="H86" s="92"/>
      <c r="I86" s="93"/>
      <c r="J86" s="94"/>
      <c r="K86" s="305">
        <v>0.05</v>
      </c>
      <c r="L86" s="864">
        <f>N79*K86</f>
        <v>1140.5854217414303</v>
      </c>
      <c r="M86" s="865"/>
      <c r="N86" s="51"/>
    </row>
    <row r="87" spans="1:14" ht="15.75" thickBot="1">
      <c r="B87" s="828" t="s">
        <v>953</v>
      </c>
      <c r="C87" s="829"/>
      <c r="D87" s="829"/>
      <c r="E87" s="829"/>
      <c r="F87" s="829"/>
      <c r="G87" s="829"/>
      <c r="H87" s="829"/>
      <c r="I87" s="829"/>
      <c r="J87" s="829"/>
      <c r="K87" s="829"/>
      <c r="L87" s="829"/>
      <c r="M87" s="830"/>
      <c r="N87" s="52">
        <f>L84+L85+L86</f>
        <v>6843.5125304485828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29655.220965277185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75" customHeight="1" thickBot="1">
      <c r="A31" t="s">
        <v>1845</v>
      </c>
      <c r="B31" s="80" t="s">
        <v>1705</v>
      </c>
      <c r="C31" s="968" t="s">
        <v>2159</v>
      </c>
      <c r="D31" s="969"/>
      <c r="E31" s="969"/>
      <c r="F31" s="969"/>
      <c r="G31" s="969"/>
      <c r="H31" s="969"/>
      <c r="I31" s="969"/>
      <c r="J31" s="997"/>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5587.5739800773772</v>
      </c>
      <c r="N48" s="272">
        <f>K48*M48</f>
        <v>7263.8461741005904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7263.8461741005904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1616.0512180720398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8879.8973921726301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1775.9794784345261</v>
      </c>
      <c r="M84" s="863"/>
      <c r="N84" s="51"/>
    </row>
    <row r="85" spans="1:14">
      <c r="B85" s="89" t="s">
        <v>973</v>
      </c>
      <c r="C85" s="90"/>
      <c r="D85" s="90"/>
      <c r="E85" s="90"/>
      <c r="F85" s="90"/>
      <c r="G85" s="90"/>
      <c r="H85" s="90"/>
      <c r="I85" s="87"/>
      <c r="J85" s="88"/>
      <c r="K85" s="304">
        <v>0.05</v>
      </c>
      <c r="L85" s="862">
        <f>N79*K85</f>
        <v>443.99486960863152</v>
      </c>
      <c r="M85" s="863"/>
      <c r="N85" s="51"/>
    </row>
    <row r="86" spans="1:14" ht="15.75" thickBot="1">
      <c r="B86" s="91" t="s">
        <v>974</v>
      </c>
      <c r="C86" s="92"/>
      <c r="D86" s="92"/>
      <c r="E86" s="92"/>
      <c r="F86" s="92"/>
      <c r="G86" s="92"/>
      <c r="H86" s="92"/>
      <c r="I86" s="93"/>
      <c r="J86" s="94"/>
      <c r="K86" s="305">
        <v>0.05</v>
      </c>
      <c r="L86" s="864">
        <f>N79*K86</f>
        <v>443.99486960863152</v>
      </c>
      <c r="M86" s="865"/>
      <c r="N86" s="51"/>
    </row>
    <row r="87" spans="1:14" ht="15.75" thickBot="1">
      <c r="B87" s="828" t="s">
        <v>953</v>
      </c>
      <c r="C87" s="829"/>
      <c r="D87" s="829"/>
      <c r="E87" s="829"/>
      <c r="F87" s="829"/>
      <c r="G87" s="829"/>
      <c r="H87" s="829"/>
      <c r="I87" s="829"/>
      <c r="J87" s="829"/>
      <c r="K87" s="829"/>
      <c r="L87" s="829"/>
      <c r="M87" s="830"/>
      <c r="N87" s="52">
        <f>L84+L85+L86</f>
        <v>2663.9692176517892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11543.866609824419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 customHeight="1" thickBot="1">
      <c r="A31" t="s">
        <v>1845</v>
      </c>
      <c r="B31" s="80" t="s">
        <v>1706</v>
      </c>
      <c r="C31" s="968" t="s">
        <v>2160</v>
      </c>
      <c r="D31" s="969"/>
      <c r="E31" s="969"/>
      <c r="F31" s="969"/>
      <c r="G31" s="969"/>
      <c r="H31" s="969"/>
      <c r="I31" s="969"/>
      <c r="J31" s="997"/>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16304.351705197358</v>
      </c>
      <c r="N48" s="272">
        <f>K48*M48</f>
        <v>21195.657216756565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21195.657216756565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1616.0512180720398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22811.708434828604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4562.3416869657212</v>
      </c>
      <c r="M84" s="863"/>
      <c r="N84" s="51"/>
    </row>
    <row r="85" spans="1:14">
      <c r="B85" s="89" t="s">
        <v>973</v>
      </c>
      <c r="C85" s="90"/>
      <c r="D85" s="90"/>
      <c r="E85" s="90"/>
      <c r="F85" s="90"/>
      <c r="G85" s="90"/>
      <c r="H85" s="90"/>
      <c r="I85" s="87"/>
      <c r="J85" s="88"/>
      <c r="K85" s="304">
        <v>0.05</v>
      </c>
      <c r="L85" s="862">
        <f>N79*K85</f>
        <v>1140.5854217414303</v>
      </c>
      <c r="M85" s="863"/>
      <c r="N85" s="51"/>
    </row>
    <row r="86" spans="1:14" ht="15.75" thickBot="1">
      <c r="B86" s="91" t="s">
        <v>974</v>
      </c>
      <c r="C86" s="92"/>
      <c r="D86" s="92"/>
      <c r="E86" s="92"/>
      <c r="F86" s="92"/>
      <c r="G86" s="92"/>
      <c r="H86" s="92"/>
      <c r="I86" s="93"/>
      <c r="J86" s="94"/>
      <c r="K86" s="305">
        <v>0.05</v>
      </c>
      <c r="L86" s="864">
        <f>N79*K86</f>
        <v>1140.5854217414303</v>
      </c>
      <c r="M86" s="865"/>
      <c r="N86" s="51"/>
    </row>
    <row r="87" spans="1:14" ht="15.75" thickBot="1">
      <c r="B87" s="828" t="s">
        <v>953</v>
      </c>
      <c r="C87" s="829"/>
      <c r="D87" s="829"/>
      <c r="E87" s="829"/>
      <c r="F87" s="829"/>
      <c r="G87" s="829"/>
      <c r="H87" s="829"/>
      <c r="I87" s="829"/>
      <c r="J87" s="829"/>
      <c r="K87" s="829"/>
      <c r="L87" s="829"/>
      <c r="M87" s="830"/>
      <c r="N87" s="52">
        <f>L84+L85+L86</f>
        <v>6843.5125304485828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29655.220965277185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74689.258444288513</v>
      </c>
      <c r="L36" s="270"/>
      <c r="M36" s="336">
        <v>15</v>
      </c>
      <c r="N36" s="272">
        <f>K36/M36</f>
        <v>4979.2838962859005</v>
      </c>
    </row>
    <row r="37" spans="1:14">
      <c r="A37" s="113" t="s">
        <v>174</v>
      </c>
      <c r="B37" s="841" t="str">
        <f>VLOOKUP(A37,EQUIPOS!A7:D154,3,FALSE)</f>
        <v>Compactador vibratorio tipo DD-20</v>
      </c>
      <c r="C37" s="842"/>
      <c r="D37" s="842"/>
      <c r="E37" s="842"/>
      <c r="F37" s="842"/>
      <c r="G37" s="842"/>
      <c r="H37" s="843"/>
      <c r="I37" s="421"/>
      <c r="J37" s="422"/>
      <c r="K37" s="269">
        <f>VLOOKUP(A37,EQUIPOS!A7:D164,4,FALSE)</f>
        <v>68499.285798570127</v>
      </c>
      <c r="L37" s="335"/>
      <c r="M37" s="336">
        <v>15</v>
      </c>
      <c r="N37" s="272">
        <f>K37/M37</f>
        <v>4566.6190532380087</v>
      </c>
    </row>
    <row r="38" spans="1:14">
      <c r="A38" s="113" t="s">
        <v>269</v>
      </c>
      <c r="B38" s="841" t="str">
        <f>VLOOKUP(A38,EQUIPOS!A8:D154,3,FALSE)</f>
        <v>Motoniveladora  potencia 215 HP, ancho de cuchilla 4,27 m, peso 18 ton.</v>
      </c>
      <c r="C38" s="842"/>
      <c r="D38" s="842"/>
      <c r="E38" s="842"/>
      <c r="F38" s="842"/>
      <c r="G38" s="842"/>
      <c r="H38" s="843"/>
      <c r="I38" s="328"/>
      <c r="J38" s="330"/>
      <c r="K38" s="269">
        <f>VLOOKUP(A38,EQUIPOS!A8:D165,4,FALSE)</f>
        <v>205229.17261240419</v>
      </c>
      <c r="L38" s="423"/>
      <c r="M38" s="424">
        <v>15</v>
      </c>
      <c r="N38" s="272">
        <f>K38/M38</f>
        <v>13681.944840826945</v>
      </c>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N75*M41</f>
        <v>44.846540602401326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SUM(N36:N41)</f>
        <v>23272.694330953254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23034.390870390434</v>
      </c>
      <c r="N48" s="272">
        <f>K48*M48</f>
        <v>29944.708131507567</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54.834069928666089</v>
      </c>
      <c r="N49" s="272">
        <f>K49*M49</f>
        <v>1645.0220978599828</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1"/>
      <c r="N52" s="482"/>
    </row>
    <row r="53" spans="1:14" ht="15.75" thickBot="1">
      <c r="B53" s="834" t="s">
        <v>953</v>
      </c>
      <c r="C53" s="835"/>
      <c r="D53" s="835"/>
      <c r="E53" s="835"/>
      <c r="F53" s="835"/>
      <c r="G53" s="835"/>
      <c r="H53" s="835"/>
      <c r="I53" s="835"/>
      <c r="J53" s="835"/>
      <c r="K53" s="835"/>
      <c r="L53" s="835"/>
      <c r="M53" s="836"/>
      <c r="N53" s="104">
        <f>SUM(N48:N52)</f>
        <v>31589.730229367549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32">
        <f>VLOOKUP(A58,TRANSPORTE!A1:D117,4,FALSE)</f>
        <v>1242.4074635243128</v>
      </c>
      <c r="M58" s="833"/>
      <c r="N58" s="287">
        <f>K58*L58</f>
        <v>1615.1297025816066</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1615.1297025816066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2242.3270301200664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58719.881293022481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11743.976258604496</v>
      </c>
      <c r="M82" s="863"/>
      <c r="N82" s="51"/>
    </row>
    <row r="83" spans="1:14">
      <c r="B83" s="89" t="s">
        <v>973</v>
      </c>
      <c r="C83" s="90"/>
      <c r="D83" s="90"/>
      <c r="E83" s="90"/>
      <c r="F83" s="90"/>
      <c r="G83" s="90"/>
      <c r="H83" s="90"/>
      <c r="I83" s="87"/>
      <c r="J83" s="88"/>
      <c r="K83" s="304">
        <v>0.05</v>
      </c>
      <c r="L83" s="862">
        <f>N77*K83</f>
        <v>2935.9940646511241</v>
      </c>
      <c r="M83" s="863"/>
      <c r="N83" s="51"/>
    </row>
    <row r="84" spans="1:14" ht="15.75" thickBot="1">
      <c r="B84" s="91" t="s">
        <v>974</v>
      </c>
      <c r="C84" s="92"/>
      <c r="D84" s="92"/>
      <c r="E84" s="92"/>
      <c r="F84" s="92"/>
      <c r="G84" s="92"/>
      <c r="H84" s="92"/>
      <c r="I84" s="93"/>
      <c r="J84" s="94"/>
      <c r="K84" s="305">
        <v>0.05</v>
      </c>
      <c r="L84" s="864">
        <f>N77*K84</f>
        <v>2935.9940646511241</v>
      </c>
      <c r="M84" s="865"/>
      <c r="N84" s="51"/>
    </row>
    <row r="85" spans="1:14" ht="15.75" thickBot="1">
      <c r="B85" s="828" t="s">
        <v>953</v>
      </c>
      <c r="C85" s="829"/>
      <c r="D85" s="829"/>
      <c r="E85" s="829"/>
      <c r="F85" s="829"/>
      <c r="G85" s="829"/>
      <c r="H85" s="829"/>
      <c r="I85" s="829"/>
      <c r="J85" s="829"/>
      <c r="K85" s="829"/>
      <c r="L85" s="829"/>
      <c r="M85" s="830"/>
      <c r="N85" s="52">
        <f>L82+L83+L84</f>
        <v>17615.964387906744</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76335.845680929226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106.68624361440799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12180.882883522761</v>
      </c>
      <c r="N48" s="272">
        <f>K48*M48</f>
        <v>8526.6180184659333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8526.6180184659333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2133.7248722881595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10767.0291343685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2153.4058268737003</v>
      </c>
      <c r="M84" s="863"/>
      <c r="N84" s="51"/>
    </row>
    <row r="85" spans="1:14">
      <c r="B85" s="89" t="s">
        <v>973</v>
      </c>
      <c r="C85" s="90"/>
      <c r="D85" s="90"/>
      <c r="E85" s="90"/>
      <c r="F85" s="90"/>
      <c r="G85" s="90"/>
      <c r="H85" s="90"/>
      <c r="I85" s="87"/>
      <c r="J85" s="88"/>
      <c r="K85" s="304">
        <v>0.05</v>
      </c>
      <c r="L85" s="862">
        <f>N79*K85</f>
        <v>538.35145671842508</v>
      </c>
      <c r="M85" s="863"/>
      <c r="N85" s="51"/>
    </row>
    <row r="86" spans="1:14" ht="15.75" thickBot="1">
      <c r="B86" s="91" t="s">
        <v>974</v>
      </c>
      <c r="C86" s="92"/>
      <c r="D86" s="92"/>
      <c r="E86" s="92"/>
      <c r="F86" s="92"/>
      <c r="G86" s="92"/>
      <c r="H86" s="92"/>
      <c r="I86" s="93"/>
      <c r="J86" s="94"/>
      <c r="K86" s="305">
        <v>0.05</v>
      </c>
      <c r="L86" s="864">
        <f>N79*K86</f>
        <v>538.35145671842508</v>
      </c>
      <c r="M86" s="865"/>
      <c r="N86" s="51"/>
    </row>
    <row r="87" spans="1:14" ht="15.75" thickBot="1">
      <c r="B87" s="828" t="s">
        <v>953</v>
      </c>
      <c r="C87" s="829"/>
      <c r="D87" s="829"/>
      <c r="E87" s="829"/>
      <c r="F87" s="829"/>
      <c r="G87" s="829"/>
      <c r="H87" s="829"/>
      <c r="I87" s="829"/>
      <c r="J87" s="829"/>
      <c r="K87" s="829"/>
      <c r="L87" s="829"/>
      <c r="M87" s="830"/>
      <c r="N87" s="52">
        <f>L84+L85+L86</f>
        <v>3230.1087403105507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52">
        <f>N79+N87</f>
        <v>13997.137874679051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537.37060903602003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60527.053091713133</v>
      </c>
      <c r="N48" s="272">
        <f>K48*M48</f>
        <v>12105.410618342627</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2905.850793145331</v>
      </c>
      <c r="N49" s="272">
        <f>K49*M49</f>
        <v>3051.1433328025978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15156.553951145224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10747.412180720399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26441.336740901643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5288.2673481803286</v>
      </c>
      <c r="M84" s="863"/>
      <c r="N84" s="51"/>
    </row>
    <row r="85" spans="1:14">
      <c r="B85" s="89" t="s">
        <v>973</v>
      </c>
      <c r="C85" s="90"/>
      <c r="D85" s="90"/>
      <c r="E85" s="90"/>
      <c r="F85" s="90"/>
      <c r="G85" s="90"/>
      <c r="H85" s="90"/>
      <c r="I85" s="87"/>
      <c r="J85" s="88"/>
      <c r="K85" s="304">
        <v>0.05</v>
      </c>
      <c r="L85" s="862">
        <f>N79*K85</f>
        <v>1322.0668370450821</v>
      </c>
      <c r="M85" s="863"/>
      <c r="N85" s="51"/>
    </row>
    <row r="86" spans="1:14" ht="15.75" thickBot="1">
      <c r="B86" s="91" t="s">
        <v>974</v>
      </c>
      <c r="C86" s="92"/>
      <c r="D86" s="92"/>
      <c r="E86" s="92"/>
      <c r="F86" s="92"/>
      <c r="G86" s="92"/>
      <c r="H86" s="92"/>
      <c r="I86" s="93"/>
      <c r="J86" s="94"/>
      <c r="K86" s="305">
        <v>0.05</v>
      </c>
      <c r="L86" s="864">
        <f>N79*K86</f>
        <v>1322.0668370450821</v>
      </c>
      <c r="M86" s="865"/>
      <c r="N86" s="51"/>
    </row>
    <row r="87" spans="1:14" ht="15.75" thickBot="1">
      <c r="B87" s="828" t="s">
        <v>953</v>
      </c>
      <c r="C87" s="829"/>
      <c r="D87" s="829"/>
      <c r="E87" s="829"/>
      <c r="F87" s="829"/>
      <c r="G87" s="829"/>
      <c r="H87" s="829"/>
      <c r="I87" s="829"/>
      <c r="J87" s="829"/>
      <c r="K87" s="829"/>
      <c r="L87" s="829"/>
      <c r="M87" s="830"/>
      <c r="N87" s="52">
        <f>L84+L85+L86</f>
        <v>7932.4010222704928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34373.737763172132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8.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51247.746335240852</v>
      </c>
      <c r="L36" s="270"/>
      <c r="M36" s="336">
        <v>1500</v>
      </c>
      <c r="N36" s="272">
        <f>K36/M36</f>
        <v>34.165164223493903</v>
      </c>
    </row>
    <row r="37" spans="1:14">
      <c r="A37" s="113" t="s">
        <v>361</v>
      </c>
      <c r="B37" s="841" t="str">
        <f>VLOOKUP(A37,EQUIPOS!A7:D154,3,FALSE)</f>
        <v>Vehículo delineador</v>
      </c>
      <c r="C37" s="842"/>
      <c r="D37" s="842"/>
      <c r="E37" s="842"/>
      <c r="F37" s="842"/>
      <c r="G37" s="842"/>
      <c r="H37" s="843"/>
      <c r="I37" s="421"/>
      <c r="J37" s="422"/>
      <c r="K37" s="269">
        <f>VLOOKUP(A37,EQUIPOS!A7:D164,4,FALSE)</f>
        <v>123461.76538075156</v>
      </c>
      <c r="L37" s="335"/>
      <c r="M37" s="336">
        <v>1500</v>
      </c>
      <c r="N37" s="272">
        <f>K37/M37</f>
        <v>82.30784358716771</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0.22423270301200668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116.69724051367362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5506.4763426747859</v>
      </c>
      <c r="N48" s="272">
        <f>K48*M48</f>
        <v>253.29791176304013</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81745.353762589119</v>
      </c>
      <c r="N49" s="272">
        <f>K49*M49</f>
        <v>1144.4349526762476</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30705.659507757126</v>
      </c>
      <c r="N50" s="272">
        <f>K50*M50</f>
        <v>13.203433588335564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1410.9362980276235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22.423270301200667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1550.056808842498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310.01136176849963</v>
      </c>
      <c r="M84" s="863"/>
      <c r="N84" s="51"/>
    </row>
    <row r="85" spans="1:14">
      <c r="B85" s="89" t="s">
        <v>973</v>
      </c>
      <c r="C85" s="90"/>
      <c r="D85" s="90"/>
      <c r="E85" s="90"/>
      <c r="F85" s="90"/>
      <c r="G85" s="90"/>
      <c r="H85" s="90"/>
      <c r="I85" s="87"/>
      <c r="J85" s="88"/>
      <c r="K85" s="304">
        <v>0.05</v>
      </c>
      <c r="L85" s="862">
        <f>N79*K85</f>
        <v>77.502840442124906</v>
      </c>
      <c r="M85" s="863"/>
      <c r="N85" s="51"/>
    </row>
    <row r="86" spans="1:14" ht="15.75" thickBot="1">
      <c r="B86" s="91" t="s">
        <v>974</v>
      </c>
      <c r="C86" s="92"/>
      <c r="D86" s="92"/>
      <c r="E86" s="92"/>
      <c r="F86" s="92"/>
      <c r="G86" s="92"/>
      <c r="H86" s="92"/>
      <c r="I86" s="93"/>
      <c r="J86" s="94"/>
      <c r="K86" s="305">
        <v>0.05</v>
      </c>
      <c r="L86" s="864">
        <f>N79*K86</f>
        <v>77.502840442124906</v>
      </c>
      <c r="M86" s="865"/>
      <c r="N86" s="51"/>
    </row>
    <row r="87" spans="1:14" ht="15.75" thickBot="1">
      <c r="B87" s="828" t="s">
        <v>953</v>
      </c>
      <c r="C87" s="829"/>
      <c r="D87" s="829"/>
      <c r="E87" s="829"/>
      <c r="F87" s="829"/>
      <c r="G87" s="829"/>
      <c r="H87" s="829"/>
      <c r="I87" s="829"/>
      <c r="J87" s="829"/>
      <c r="K87" s="829"/>
      <c r="L87" s="829"/>
      <c r="M87" s="830"/>
      <c r="N87" s="52">
        <f>L84+L85+L86</f>
        <v>465.01704265274947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2015.0738514952475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51247.746335240852</v>
      </c>
      <c r="L36" s="270"/>
      <c r="M36" s="336">
        <v>1200</v>
      </c>
      <c r="N36" s="272">
        <f>K36/M36</f>
        <v>42.706455279367376</v>
      </c>
    </row>
    <row r="37" spans="1:14">
      <c r="A37" s="113" t="s">
        <v>201</v>
      </c>
      <c r="B37" s="841" t="str">
        <f>VLOOKUP(A37,EQUIPOS!A7:D154,3,FALSE)</f>
        <v>Equipo autopropulsado para pintura termoplástica</v>
      </c>
      <c r="C37" s="842"/>
      <c r="D37" s="842"/>
      <c r="E37" s="842"/>
      <c r="F37" s="842"/>
      <c r="G37" s="842"/>
      <c r="H37" s="843"/>
      <c r="I37" s="421"/>
      <c r="J37" s="422"/>
      <c r="K37" s="269">
        <f>VLOOKUP(A37,EQUIPOS!A7:D164,4,FALSE)</f>
        <v>107849.59496306107</v>
      </c>
      <c r="L37" s="335"/>
      <c r="M37" s="336">
        <v>1200</v>
      </c>
      <c r="N37" s="272">
        <f>K37/M37</f>
        <v>89.874662469217554</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0.39306379543167497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132.9741815440166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5506.4763426747859</v>
      </c>
      <c r="N48" s="272">
        <f>K48*M48</f>
        <v>594.69944500887686</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9306.3531691554545</v>
      </c>
      <c r="N49" s="272">
        <f>K49*M49</f>
        <v>725.89554719412547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1320.5949922030022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39.306379543167495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1492.8755532901862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298.57511065803726</v>
      </c>
      <c r="M84" s="863"/>
      <c r="N84" s="51"/>
    </row>
    <row r="85" spans="1:14">
      <c r="B85" s="89" t="s">
        <v>973</v>
      </c>
      <c r="C85" s="90"/>
      <c r="D85" s="90"/>
      <c r="E85" s="90"/>
      <c r="F85" s="90"/>
      <c r="G85" s="90"/>
      <c r="H85" s="90"/>
      <c r="I85" s="87"/>
      <c r="J85" s="88"/>
      <c r="K85" s="304">
        <v>0.05</v>
      </c>
      <c r="L85" s="862">
        <f>N79*K85</f>
        <v>74.643777664509315</v>
      </c>
      <c r="M85" s="863"/>
      <c r="N85" s="51"/>
    </row>
    <row r="86" spans="1:14" ht="15.75" thickBot="1">
      <c r="B86" s="91" t="s">
        <v>974</v>
      </c>
      <c r="C86" s="92"/>
      <c r="D86" s="92"/>
      <c r="E86" s="92"/>
      <c r="F86" s="92"/>
      <c r="G86" s="92"/>
      <c r="H86" s="92"/>
      <c r="I86" s="93"/>
      <c r="J86" s="94"/>
      <c r="K86" s="305">
        <v>0.05</v>
      </c>
      <c r="L86" s="864">
        <f>N79*K86</f>
        <v>74.643777664509315</v>
      </c>
      <c r="M86" s="865"/>
      <c r="N86" s="51"/>
    </row>
    <row r="87" spans="1:14" ht="15.75" thickBot="1">
      <c r="B87" s="828" t="s">
        <v>953</v>
      </c>
      <c r="C87" s="829"/>
      <c r="D87" s="829"/>
      <c r="E87" s="829"/>
      <c r="F87" s="829"/>
      <c r="G87" s="829"/>
      <c r="H87" s="829"/>
      <c r="I87" s="829"/>
      <c r="J87" s="829"/>
      <c r="K87" s="829"/>
      <c r="L87" s="829"/>
      <c r="M87" s="830"/>
      <c r="N87" s="52">
        <f>L84+L85+L86</f>
        <v>447.86266598705595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1940.738219277242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199</v>
      </c>
      <c r="B36" s="841" t="str">
        <f>VLOOKUP(A36,EQUIPOS!A6:D154,3,FALSE)</f>
        <v xml:space="preserve">Equipo de pintura (Compresor), Presión máxima de trabajo 3300 psi.
</v>
      </c>
      <c r="C36" s="842"/>
      <c r="D36" s="842"/>
      <c r="E36" s="842"/>
      <c r="F36" s="842"/>
      <c r="G36" s="842"/>
      <c r="H36" s="843"/>
      <c r="I36" s="267"/>
      <c r="J36" s="268"/>
      <c r="K36" s="269">
        <f>VLOOKUP(A36,EQUIPOS!A6:D163,4,FALSE)</f>
        <v>24181.545308978246</v>
      </c>
      <c r="L36" s="270"/>
      <c r="M36" s="336">
        <v>6.1</v>
      </c>
      <c r="N36" s="272">
        <f>K36/M36</f>
        <v>3964.1877555702044</v>
      </c>
    </row>
    <row r="37" spans="1:14">
      <c r="A37" s="113" t="s">
        <v>138</v>
      </c>
      <c r="B37" s="841" t="str">
        <f>VLOOKUP(A37,EQUIPOS!A7:D154,3,FALSE)</f>
        <v>Camioneta D-300</v>
      </c>
      <c r="C37" s="842"/>
      <c r="D37" s="842"/>
      <c r="E37" s="842"/>
      <c r="F37" s="842"/>
      <c r="G37" s="842"/>
      <c r="H37" s="843"/>
      <c r="I37" s="421"/>
      <c r="J37" s="422"/>
      <c r="K37" s="269">
        <f>VLOOKUP(A37,EQUIPOS!A7:D164,4,FALSE)</f>
        <v>51247.746335240852</v>
      </c>
      <c r="L37" s="335"/>
      <c r="M37" s="336">
        <v>6.1</v>
      </c>
      <c r="N37" s="272">
        <f>K37/M37</f>
        <v>8401.2698910230902</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77.324025330821314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12442.781671924116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5506.4763426747859</v>
      </c>
      <c r="N48" s="272">
        <f>K48*M48</f>
        <v>2103.4739629017681</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30705.659507757126</v>
      </c>
      <c r="N49" s="272">
        <f>K49*M49</f>
        <v>1535.2829753878564</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81745.353762589119</v>
      </c>
      <c r="N50" s="272">
        <f>K50*M50</f>
        <v>9809.442451510693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13448.199389800317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7732.4025330821314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33623.383594806568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6724.6767189613138</v>
      </c>
      <c r="M84" s="863"/>
      <c r="N84" s="51"/>
    </row>
    <row r="85" spans="1:14">
      <c r="B85" s="89" t="s">
        <v>973</v>
      </c>
      <c r="C85" s="90"/>
      <c r="D85" s="90"/>
      <c r="E85" s="90"/>
      <c r="F85" s="90"/>
      <c r="G85" s="90"/>
      <c r="H85" s="90"/>
      <c r="I85" s="87"/>
      <c r="J85" s="88"/>
      <c r="K85" s="304">
        <v>0.05</v>
      </c>
      <c r="L85" s="862">
        <f>N79*K85</f>
        <v>1681.1691797403284</v>
      </c>
      <c r="M85" s="863"/>
      <c r="N85" s="51"/>
    </row>
    <row r="86" spans="1:14" ht="15.75" thickBot="1">
      <c r="B86" s="91" t="s">
        <v>974</v>
      </c>
      <c r="C86" s="92"/>
      <c r="D86" s="92"/>
      <c r="E86" s="92"/>
      <c r="F86" s="92"/>
      <c r="G86" s="92"/>
      <c r="H86" s="92"/>
      <c r="I86" s="93"/>
      <c r="J86" s="94"/>
      <c r="K86" s="305">
        <v>0.05</v>
      </c>
      <c r="L86" s="864">
        <f>N79*K86</f>
        <v>1681.1691797403284</v>
      </c>
      <c r="M86" s="865"/>
      <c r="N86" s="51"/>
    </row>
    <row r="87" spans="1:14" ht="15.75" thickBot="1">
      <c r="B87" s="828" t="s">
        <v>953</v>
      </c>
      <c r="C87" s="829"/>
      <c r="D87" s="829"/>
      <c r="E87" s="829"/>
      <c r="F87" s="829"/>
      <c r="G87" s="829"/>
      <c r="H87" s="829"/>
      <c r="I87" s="829"/>
      <c r="J87" s="829"/>
      <c r="K87" s="829"/>
      <c r="L87" s="829"/>
      <c r="M87" s="830"/>
      <c r="N87" s="52">
        <f>L84+L85+L86</f>
        <v>10087.015078441971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43710.398673248535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51247.746335240852</v>
      </c>
      <c r="L36" s="270"/>
      <c r="M36" s="336">
        <v>6</v>
      </c>
      <c r="N36" s="272">
        <f>K36/M36</f>
        <v>8541.2910558734748</v>
      </c>
    </row>
    <row r="37" spans="1:14">
      <c r="A37" s="113" t="s">
        <v>1711</v>
      </c>
      <c r="B37" s="841" t="str">
        <f>VLOOKUP(A37,EQUIPOS!A7:D154,3,FALSE)</f>
        <v>Caldera para pintura termoplástica</v>
      </c>
      <c r="C37" s="842"/>
      <c r="D37" s="842"/>
      <c r="E37" s="842"/>
      <c r="F37" s="842"/>
      <c r="G37" s="842"/>
      <c r="H37" s="843"/>
      <c r="I37" s="421"/>
      <c r="J37" s="422"/>
      <c r="K37" s="269">
        <f>VLOOKUP(A37,EQUIPOS!A7:D164,4,FALSE)</f>
        <v>51775.48959224212</v>
      </c>
      <c r="L37" s="335"/>
      <c r="M37" s="336">
        <v>6</v>
      </c>
      <c r="N37" s="272">
        <f>K37/M37</f>
        <v>8629.2482653736861</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89.890050753001674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17260.429372000162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5506.4763426747859</v>
      </c>
      <c r="N48" s="272">
        <f>K48*M48</f>
        <v>4955.8287084073072</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9306.3531691554545</v>
      </c>
      <c r="N49" s="272">
        <f>K49*M49</f>
        <v>6049.1295599510458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11004.958268358354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8989.0050753001669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37254.392715658687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7450.8785431317374</v>
      </c>
      <c r="M84" s="863"/>
      <c r="N84" s="51"/>
    </row>
    <row r="85" spans="1:14">
      <c r="B85" s="89" t="s">
        <v>973</v>
      </c>
      <c r="C85" s="90"/>
      <c r="D85" s="90"/>
      <c r="E85" s="90"/>
      <c r="F85" s="90"/>
      <c r="G85" s="90"/>
      <c r="H85" s="90"/>
      <c r="I85" s="87"/>
      <c r="J85" s="88"/>
      <c r="K85" s="304">
        <v>0.05</v>
      </c>
      <c r="L85" s="862">
        <f>N79*K85</f>
        <v>1862.7196357829343</v>
      </c>
      <c r="M85" s="863"/>
      <c r="N85" s="51"/>
    </row>
    <row r="86" spans="1:14" ht="15.75" thickBot="1">
      <c r="B86" s="91" t="s">
        <v>974</v>
      </c>
      <c r="C86" s="92"/>
      <c r="D86" s="92"/>
      <c r="E86" s="92"/>
      <c r="F86" s="92"/>
      <c r="G86" s="92"/>
      <c r="H86" s="92"/>
      <c r="I86" s="93"/>
      <c r="J86" s="94"/>
      <c r="K86" s="305">
        <v>0.05</v>
      </c>
      <c r="L86" s="864">
        <f>N79*K86</f>
        <v>1862.7196357829343</v>
      </c>
      <c r="M86" s="865"/>
      <c r="N86" s="51"/>
    </row>
    <row r="87" spans="1:14" ht="15.75" thickBot="1">
      <c r="B87" s="828" t="s">
        <v>953</v>
      </c>
      <c r="C87" s="829"/>
      <c r="D87" s="829"/>
      <c r="E87" s="829"/>
      <c r="F87" s="829"/>
      <c r="G87" s="829"/>
      <c r="H87" s="829"/>
      <c r="I87" s="829"/>
      <c r="J87" s="829"/>
      <c r="K87" s="829"/>
      <c r="L87" s="829"/>
      <c r="M87" s="830"/>
      <c r="N87" s="52">
        <f>L84+L85+L86</f>
        <v>11176.317814697606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48430.710530356293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51247.746335240852</v>
      </c>
      <c r="L36" s="270"/>
      <c r="M36" s="336">
        <v>250</v>
      </c>
      <c r="N36" s="272">
        <f>K36/M36</f>
        <v>204.99098534096342</v>
      </c>
    </row>
    <row r="37" spans="1:14">
      <c r="A37" s="113" t="s">
        <v>251</v>
      </c>
      <c r="B37" s="841" t="str">
        <f>VLOOKUP(A37,EQUIPOS!A7:D154,3,FALSE)</f>
        <v>Maquina térmica pegatachas</v>
      </c>
      <c r="C37" s="842"/>
      <c r="D37" s="842"/>
      <c r="E37" s="842"/>
      <c r="F37" s="842"/>
      <c r="G37" s="842"/>
      <c r="H37" s="843"/>
      <c r="I37" s="421"/>
      <c r="J37" s="422"/>
      <c r="K37" s="269">
        <f>VLOOKUP(A37,EQUIPOS!A7:D164,4,FALSE)</f>
        <v>25676.00857896583</v>
      </c>
      <c r="L37" s="335"/>
      <c r="M37" s="336">
        <v>250</v>
      </c>
      <c r="N37" s="272">
        <f>K37/M37</f>
        <v>102.70403431586332</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1.0747412180720399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308.76976087489879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9306.3531691554545</v>
      </c>
      <c r="N48" s="272">
        <f>K48*M48</f>
        <v>744.50825353243636</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6762.7798962669931</v>
      </c>
      <c r="N49" s="272">
        <f>K49*M49</f>
        <v>6762.7798962669931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7507.2881497994294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107.474121807204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7923.532032481532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1584.7064064963065</v>
      </c>
      <c r="M84" s="863"/>
      <c r="N84" s="51"/>
    </row>
    <row r="85" spans="1:14">
      <c r="B85" s="89" t="s">
        <v>973</v>
      </c>
      <c r="C85" s="90"/>
      <c r="D85" s="90"/>
      <c r="E85" s="90"/>
      <c r="F85" s="90"/>
      <c r="G85" s="90"/>
      <c r="H85" s="90"/>
      <c r="I85" s="87"/>
      <c r="J85" s="88"/>
      <c r="K85" s="304">
        <v>0.05</v>
      </c>
      <c r="L85" s="862">
        <f>N79*K85</f>
        <v>396.17660162407662</v>
      </c>
      <c r="M85" s="863"/>
      <c r="N85" s="51"/>
    </row>
    <row r="86" spans="1:14" ht="15.75" thickBot="1">
      <c r="B86" s="91" t="s">
        <v>974</v>
      </c>
      <c r="C86" s="92"/>
      <c r="D86" s="92"/>
      <c r="E86" s="92"/>
      <c r="F86" s="92"/>
      <c r="G86" s="92"/>
      <c r="H86" s="92"/>
      <c r="I86" s="93"/>
      <c r="J86" s="94"/>
      <c r="K86" s="305">
        <v>0.05</v>
      </c>
      <c r="L86" s="864">
        <f>N79*K86</f>
        <v>396.17660162407662</v>
      </c>
      <c r="M86" s="865"/>
      <c r="N86" s="51"/>
    </row>
    <row r="87" spans="1:14" ht="15.75" thickBot="1">
      <c r="B87" s="828" t="s">
        <v>953</v>
      </c>
      <c r="C87" s="829"/>
      <c r="D87" s="829"/>
      <c r="E87" s="829"/>
      <c r="F87" s="829"/>
      <c r="G87" s="829"/>
      <c r="H87" s="829"/>
      <c r="I87" s="829"/>
      <c r="J87" s="829"/>
      <c r="K87" s="829"/>
      <c r="L87" s="829"/>
      <c r="M87" s="830"/>
      <c r="N87" s="52">
        <f>L84+L85+L86</f>
        <v>2377.05960974446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10300.591642225992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51247.746335240852</v>
      </c>
      <c r="L36" s="270"/>
      <c r="M36" s="336">
        <v>3.75</v>
      </c>
      <c r="N36" s="272">
        <f>K36/M36</f>
        <v>13666.065689397561</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89.693081204802652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13755.758770602364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102425.42875678664</v>
      </c>
      <c r="N48" s="272">
        <f>K48*M48</f>
        <v>102425.42875678664</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273385.10446716752</v>
      </c>
      <c r="N49" s="272">
        <f>K49*M49</f>
        <v>273385.10446716752</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424890.39748431306</v>
      </c>
      <c r="N50" s="272">
        <f>K50*M50</f>
        <v>12746.711924529391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388557.24514848355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8969.3081204802656</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411282.31203956617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82256.462407913234</v>
      </c>
      <c r="M84" s="863"/>
      <c r="N84" s="51"/>
    </row>
    <row r="85" spans="1:14">
      <c r="B85" s="89" t="s">
        <v>973</v>
      </c>
      <c r="C85" s="90"/>
      <c r="D85" s="90"/>
      <c r="E85" s="90"/>
      <c r="F85" s="90"/>
      <c r="G85" s="90"/>
      <c r="H85" s="90"/>
      <c r="I85" s="87"/>
      <c r="J85" s="88"/>
      <c r="K85" s="304">
        <v>0.05</v>
      </c>
      <c r="L85" s="862">
        <f>N79*K85</f>
        <v>20564.115601978308</v>
      </c>
      <c r="M85" s="863"/>
      <c r="N85" s="51"/>
    </row>
    <row r="86" spans="1:14" ht="15.75" thickBot="1">
      <c r="B86" s="91" t="s">
        <v>974</v>
      </c>
      <c r="C86" s="92"/>
      <c r="D86" s="92"/>
      <c r="E86" s="92"/>
      <c r="F86" s="92"/>
      <c r="G86" s="92"/>
      <c r="H86" s="92"/>
      <c r="I86" s="93"/>
      <c r="J86" s="94"/>
      <c r="K86" s="305">
        <v>0.05</v>
      </c>
      <c r="L86" s="864">
        <f>N79*K86</f>
        <v>20564.115601978308</v>
      </c>
      <c r="M86" s="865"/>
      <c r="N86" s="51"/>
    </row>
    <row r="87" spans="1:14" ht="15.75" thickBot="1">
      <c r="B87" s="828" t="s">
        <v>953</v>
      </c>
      <c r="C87" s="829"/>
      <c r="D87" s="829"/>
      <c r="E87" s="829"/>
      <c r="F87" s="829"/>
      <c r="G87" s="829"/>
      <c r="H87" s="829"/>
      <c r="I87" s="829"/>
      <c r="J87" s="829"/>
      <c r="K87" s="829"/>
      <c r="L87" s="829"/>
      <c r="M87" s="830"/>
      <c r="N87" s="52">
        <f>L84+L85+L86</f>
        <v>123384.69361186985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534667.00565143605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8.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51247.746335240852</v>
      </c>
      <c r="L36" s="270"/>
      <c r="M36" s="336">
        <v>3.75</v>
      </c>
      <c r="N36" s="272">
        <f>K36/M36</f>
        <v>13666.065689397561</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89.693081204802652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13755.758770602364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102425.42875678664</v>
      </c>
      <c r="N48" s="272">
        <f>K48*M48</f>
        <v>102425.42875678664</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245111.84171187715</v>
      </c>
      <c r="N49" s="272">
        <f>K49*M49</f>
        <v>245111.84171187715</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424890.39748431306</v>
      </c>
      <c r="N50" s="272">
        <f>K50*M50</f>
        <v>12746.711924529391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360283.98239319318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8969.3081204802656</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383009.0492842758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76601.809856855165</v>
      </c>
      <c r="M84" s="863"/>
      <c r="N84" s="51"/>
    </row>
    <row r="85" spans="1:14">
      <c r="B85" s="89" t="s">
        <v>973</v>
      </c>
      <c r="C85" s="90"/>
      <c r="D85" s="90"/>
      <c r="E85" s="90"/>
      <c r="F85" s="90"/>
      <c r="G85" s="90"/>
      <c r="H85" s="90"/>
      <c r="I85" s="87"/>
      <c r="J85" s="88"/>
      <c r="K85" s="304">
        <v>0.05</v>
      </c>
      <c r="L85" s="862">
        <f>N79*K85</f>
        <v>19150.452464213791</v>
      </c>
      <c r="M85" s="863"/>
      <c r="N85" s="51"/>
    </row>
    <row r="86" spans="1:14" ht="15.75" thickBot="1">
      <c r="B86" s="91" t="s">
        <v>974</v>
      </c>
      <c r="C86" s="92"/>
      <c r="D86" s="92"/>
      <c r="E86" s="92"/>
      <c r="F86" s="92"/>
      <c r="G86" s="92"/>
      <c r="H86" s="92"/>
      <c r="I86" s="93"/>
      <c r="J86" s="94"/>
      <c r="K86" s="305">
        <v>0.05</v>
      </c>
      <c r="L86" s="864">
        <f>N79*K86</f>
        <v>19150.452464213791</v>
      </c>
      <c r="M86" s="865"/>
      <c r="N86" s="51"/>
    </row>
    <row r="87" spans="1:14" ht="15.75" thickBot="1">
      <c r="B87" s="828" t="s">
        <v>953</v>
      </c>
      <c r="C87" s="829"/>
      <c r="D87" s="829"/>
      <c r="E87" s="829"/>
      <c r="F87" s="829"/>
      <c r="G87" s="829"/>
      <c r="H87" s="829"/>
      <c r="I87" s="829"/>
      <c r="J87" s="829"/>
      <c r="K87" s="829"/>
      <c r="L87" s="829"/>
      <c r="M87" s="830"/>
      <c r="N87" s="52">
        <f>L84+L85+L86</f>
        <v>114902.71478528276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497911.76406955859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51247.746335240852</v>
      </c>
      <c r="L36" s="270"/>
      <c r="M36" s="336">
        <v>3</v>
      </c>
      <c r="N36" s="272">
        <f>K36/M36</f>
        <v>17082.58211174695</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45.109166666666674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17127.691278413615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93594.126737142637</v>
      </c>
      <c r="N48" s="272">
        <f>K48*M48</f>
        <v>93594.126737142637</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424890.39748431306</v>
      </c>
      <c r="N49" s="272">
        <f>K49*M49</f>
        <v>25493.423849058781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119087.55058620143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4510.916666666667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140726.15853128169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28145.231706256338</v>
      </c>
      <c r="M84" s="863"/>
      <c r="N84" s="51"/>
    </row>
    <row r="85" spans="1:14">
      <c r="B85" s="89" t="s">
        <v>973</v>
      </c>
      <c r="C85" s="90"/>
      <c r="D85" s="90"/>
      <c r="E85" s="90"/>
      <c r="F85" s="90"/>
      <c r="G85" s="90"/>
      <c r="H85" s="90"/>
      <c r="I85" s="87"/>
      <c r="J85" s="88"/>
      <c r="K85" s="304">
        <v>0.05</v>
      </c>
      <c r="L85" s="862">
        <f>N79*K85</f>
        <v>7036.3079265640845</v>
      </c>
      <c r="M85" s="863"/>
      <c r="N85" s="51"/>
    </row>
    <row r="86" spans="1:14" ht="15.75" thickBot="1">
      <c r="B86" s="91" t="s">
        <v>974</v>
      </c>
      <c r="C86" s="92"/>
      <c r="D86" s="92"/>
      <c r="E86" s="92"/>
      <c r="F86" s="92"/>
      <c r="G86" s="92"/>
      <c r="H86" s="92"/>
      <c r="I86" s="93"/>
      <c r="J86" s="94"/>
      <c r="K86" s="305">
        <v>0.05</v>
      </c>
      <c r="L86" s="864">
        <f>N79*K86</f>
        <v>7036.3079265640845</v>
      </c>
      <c r="M86" s="865"/>
      <c r="N86" s="51"/>
    </row>
    <row r="87" spans="1:14" ht="15.75" thickBot="1">
      <c r="B87" s="828" t="s">
        <v>953</v>
      </c>
      <c r="C87" s="829"/>
      <c r="D87" s="829"/>
      <c r="E87" s="829"/>
      <c r="F87" s="829"/>
      <c r="G87" s="829"/>
      <c r="H87" s="829"/>
      <c r="I87" s="829"/>
      <c r="J87" s="829"/>
      <c r="K87" s="829"/>
      <c r="L87" s="829"/>
      <c r="M87" s="830"/>
      <c r="N87" s="52">
        <f>L84+L85+L86</f>
        <v>42217.847559384507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182944.0060906662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135</v>
      </c>
      <c r="B36" s="841" t="str">
        <f>VLOOKUP(A36,EQUIPOS!A6:D154,3,FALSE)</f>
        <v>Camión 350</v>
      </c>
      <c r="C36" s="842"/>
      <c r="D36" s="842"/>
      <c r="E36" s="842"/>
      <c r="F36" s="842"/>
      <c r="G36" s="842"/>
      <c r="H36" s="843"/>
      <c r="I36" s="267"/>
      <c r="J36" s="268"/>
      <c r="K36" s="269">
        <f>VLOOKUP(A36,EQUIPOS!A6:D163,4,FALSE)</f>
        <v>71388.541699208508</v>
      </c>
      <c r="L36" s="270"/>
      <c r="M36" s="336">
        <v>6.25</v>
      </c>
      <c r="N36" s="272">
        <f>K36/M36</f>
        <v>11422.166671873361</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323.210243614408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11745.37691548777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168498.35354238545</v>
      </c>
      <c r="N48" s="272">
        <f>K48*M48</f>
        <v>42124.588385596362</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344449.88163818175</v>
      </c>
      <c r="N49" s="272">
        <f>K49*M49</f>
        <v>83401.908386968949</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125526.49677256531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6464.2048722881591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143736.07856034124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28747.21571206825</v>
      </c>
      <c r="M84" s="863"/>
      <c r="N84" s="51"/>
    </row>
    <row r="85" spans="1:14">
      <c r="B85" s="89" t="s">
        <v>973</v>
      </c>
      <c r="C85" s="90"/>
      <c r="D85" s="90"/>
      <c r="E85" s="90"/>
      <c r="F85" s="90"/>
      <c r="G85" s="90"/>
      <c r="H85" s="90"/>
      <c r="I85" s="87"/>
      <c r="J85" s="88"/>
      <c r="K85" s="304">
        <v>0.05</v>
      </c>
      <c r="L85" s="862">
        <f>N79*K85</f>
        <v>7186.8039280170624</v>
      </c>
      <c r="M85" s="863"/>
      <c r="N85" s="51"/>
    </row>
    <row r="86" spans="1:14" ht="15.75" thickBot="1">
      <c r="B86" s="91" t="s">
        <v>974</v>
      </c>
      <c r="C86" s="92"/>
      <c r="D86" s="92"/>
      <c r="E86" s="92"/>
      <c r="F86" s="92"/>
      <c r="G86" s="92"/>
      <c r="H86" s="92"/>
      <c r="I86" s="93"/>
      <c r="J86" s="94"/>
      <c r="K86" s="305">
        <v>0.05</v>
      </c>
      <c r="L86" s="864">
        <f>N79*K86</f>
        <v>7186.8039280170624</v>
      </c>
      <c r="M86" s="865"/>
      <c r="N86" s="51"/>
    </row>
    <row r="87" spans="1:14" ht="15.75" thickBot="1">
      <c r="B87" s="828" t="s">
        <v>953</v>
      </c>
      <c r="C87" s="829"/>
      <c r="D87" s="829"/>
      <c r="E87" s="829"/>
      <c r="F87" s="829"/>
      <c r="G87" s="829"/>
      <c r="H87" s="829"/>
      <c r="I87" s="829"/>
      <c r="J87" s="829"/>
      <c r="K87" s="829"/>
      <c r="L87" s="829"/>
      <c r="M87" s="830"/>
      <c r="N87" s="52">
        <f>L84+L85+L86</f>
        <v>43120.823568102373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186856.90212844362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36.087333333333333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64464.991103968896</v>
      </c>
      <c r="N48" s="272">
        <f>K48*M48</f>
        <v>64464.991103968896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64464.991103968896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3608.7333333333331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68109.81177063557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13621.962354127114</v>
      </c>
      <c r="M84" s="863"/>
      <c r="N84" s="51"/>
    </row>
    <row r="85" spans="1:14">
      <c r="B85" s="89" t="s">
        <v>973</v>
      </c>
      <c r="C85" s="90"/>
      <c r="D85" s="90"/>
      <c r="E85" s="90"/>
      <c r="F85" s="90"/>
      <c r="G85" s="90"/>
      <c r="H85" s="90"/>
      <c r="I85" s="87"/>
      <c r="J85" s="88"/>
      <c r="K85" s="304">
        <v>0.05</v>
      </c>
      <c r="L85" s="862">
        <f>N79*K85</f>
        <v>3405.4905885317785</v>
      </c>
      <c r="M85" s="863"/>
      <c r="N85" s="51"/>
    </row>
    <row r="86" spans="1:14" ht="15.75" thickBot="1">
      <c r="B86" s="91" t="s">
        <v>974</v>
      </c>
      <c r="C86" s="92"/>
      <c r="D86" s="92"/>
      <c r="E86" s="92"/>
      <c r="F86" s="92"/>
      <c r="G86" s="92"/>
      <c r="H86" s="92"/>
      <c r="I86" s="93"/>
      <c r="J86" s="94"/>
      <c r="K86" s="305">
        <v>0.05</v>
      </c>
      <c r="L86" s="864">
        <f>N79*K86</f>
        <v>3405.4905885317785</v>
      </c>
      <c r="M86" s="865"/>
      <c r="N86" s="51"/>
    </row>
    <row r="87" spans="1:14" ht="15.75" thickBot="1">
      <c r="B87" s="828" t="s">
        <v>953</v>
      </c>
      <c r="C87" s="829"/>
      <c r="D87" s="829"/>
      <c r="E87" s="829"/>
      <c r="F87" s="829"/>
      <c r="G87" s="829"/>
      <c r="H87" s="829"/>
      <c r="I87" s="829"/>
      <c r="J87" s="829"/>
      <c r="K87" s="829"/>
      <c r="L87" s="829"/>
      <c r="M87" s="830"/>
      <c r="N87" s="52">
        <f>L84+L85+L86</f>
        <v>20432.943531190671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88542.755301826241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37.331724137931033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61375.47279504309</v>
      </c>
      <c r="N48" s="272">
        <f>K48*M48</f>
        <v>61375.47279504309</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61375.47279504309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3733.1724137931033</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65145.976932974125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13029.195386594825</v>
      </c>
      <c r="M84" s="863"/>
      <c r="N84" s="51"/>
    </row>
    <row r="85" spans="1:14">
      <c r="B85" s="89" t="s">
        <v>973</v>
      </c>
      <c r="C85" s="90"/>
      <c r="D85" s="90"/>
      <c r="E85" s="90"/>
      <c r="F85" s="90"/>
      <c r="G85" s="90"/>
      <c r="H85" s="90"/>
      <c r="I85" s="87"/>
      <c r="J85" s="88"/>
      <c r="K85" s="304">
        <v>0.05</v>
      </c>
      <c r="L85" s="862">
        <f>N79*K85</f>
        <v>3257.2988466487063</v>
      </c>
      <c r="M85" s="863"/>
      <c r="N85" s="51"/>
    </row>
    <row r="86" spans="1:14" ht="15.75" thickBot="1">
      <c r="B86" s="91" t="s">
        <v>974</v>
      </c>
      <c r="C86" s="92"/>
      <c r="D86" s="92"/>
      <c r="E86" s="92"/>
      <c r="F86" s="92"/>
      <c r="G86" s="92"/>
      <c r="H86" s="92"/>
      <c r="I86" s="93"/>
      <c r="J86" s="94"/>
      <c r="K86" s="305">
        <v>0.05</v>
      </c>
      <c r="L86" s="864">
        <f>N79*K86</f>
        <v>3257.2988466487063</v>
      </c>
      <c r="M86" s="865"/>
      <c r="N86" s="51"/>
    </row>
    <row r="87" spans="1:14" ht="15.75" thickBot="1">
      <c r="B87" s="828" t="s">
        <v>953</v>
      </c>
      <c r="C87" s="829"/>
      <c r="D87" s="829"/>
      <c r="E87" s="829"/>
      <c r="F87" s="829"/>
      <c r="G87" s="829"/>
      <c r="H87" s="829"/>
      <c r="I87" s="829"/>
      <c r="J87" s="829"/>
      <c r="K87" s="829"/>
      <c r="L87" s="829"/>
      <c r="M87" s="830"/>
      <c r="N87" s="52">
        <f>L84+L85+L86</f>
        <v>19543.793079892239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84689.770012866356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37.331724137931033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31803.760558626334</v>
      </c>
      <c r="N48" s="272">
        <f>K48*M48</f>
        <v>31803.760558626334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31803.760558626334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3733.1724137931033</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35574.264696557366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7114.8529393114732</v>
      </c>
      <c r="M84" s="863"/>
      <c r="N84" s="51"/>
    </row>
    <row r="85" spans="1:14">
      <c r="B85" s="89" t="s">
        <v>973</v>
      </c>
      <c r="C85" s="90"/>
      <c r="D85" s="90"/>
      <c r="E85" s="90"/>
      <c r="F85" s="90"/>
      <c r="G85" s="90"/>
      <c r="H85" s="90"/>
      <c r="I85" s="87"/>
      <c r="J85" s="88"/>
      <c r="K85" s="304">
        <v>0.05</v>
      </c>
      <c r="L85" s="862">
        <f>N79*K85</f>
        <v>1778.7132348278683</v>
      </c>
      <c r="M85" s="863"/>
      <c r="N85" s="51"/>
    </row>
    <row r="86" spans="1:14" ht="15.75" thickBot="1">
      <c r="B86" s="91" t="s">
        <v>974</v>
      </c>
      <c r="C86" s="92"/>
      <c r="D86" s="92"/>
      <c r="E86" s="92"/>
      <c r="F86" s="92"/>
      <c r="G86" s="92"/>
      <c r="H86" s="92"/>
      <c r="I86" s="93"/>
      <c r="J86" s="94"/>
      <c r="K86" s="305">
        <v>0.05</v>
      </c>
      <c r="L86" s="864">
        <f>N79*K86</f>
        <v>1778.7132348278683</v>
      </c>
      <c r="M86" s="865"/>
      <c r="N86" s="51"/>
    </row>
    <row r="87" spans="1:14" ht="15.75" thickBot="1">
      <c r="B87" s="828" t="s">
        <v>953</v>
      </c>
      <c r="C87" s="829"/>
      <c r="D87" s="829"/>
      <c r="E87" s="829"/>
      <c r="F87" s="829"/>
      <c r="G87" s="829"/>
      <c r="H87" s="829"/>
      <c r="I87" s="829"/>
      <c r="J87" s="829"/>
      <c r="K87" s="829"/>
      <c r="L87" s="829"/>
      <c r="M87" s="830"/>
      <c r="N87" s="52">
        <f>L84+L85+L86</f>
        <v>10672.27940896721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46246.544105524576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363</v>
      </c>
      <c r="B36" s="841" t="str">
        <f>VLOOKUP(A36,EQUIPOS!A6:D154,3,FALSE)</f>
        <v>Vibrador de concreto, Motor de 3 hp a 18.000 rpm Mangueras de 4 mt</v>
      </c>
      <c r="C36" s="842"/>
      <c r="D36" s="842"/>
      <c r="E36" s="842"/>
      <c r="F36" s="842"/>
      <c r="G36" s="842"/>
      <c r="H36" s="843"/>
      <c r="I36" s="267"/>
      <c r="J36" s="268"/>
      <c r="K36" s="269">
        <f>VLOOKUP(A36,EQUIPOS!A6:D163,4,FALSE)</f>
        <v>10637.327686074763</v>
      </c>
      <c r="L36" s="270"/>
      <c r="M36" s="336">
        <v>1.25</v>
      </c>
      <c r="N36" s="272">
        <f>K36/M36</f>
        <v>8509.862148859811</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N77*M41</f>
        <v>538.15848722881594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9048.0206360886277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4120.0084192033682</v>
      </c>
      <c r="N48" s="272">
        <f>K48*M48</f>
        <v>39552.080824352335</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471857.10930224298</v>
      </c>
      <c r="N49" s="272">
        <f>K49*M49</f>
        <v>56622.853116269158</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29388.577090247225</v>
      </c>
      <c r="N50" s="272">
        <f>K50*M50</f>
        <v>14694.288545123612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110869.22248574511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26907.924361440797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146825.16748327453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29365.033496654909</v>
      </c>
      <c r="M84" s="863"/>
      <c r="N84" s="51"/>
    </row>
    <row r="85" spans="1:14">
      <c r="B85" s="89" t="s">
        <v>973</v>
      </c>
      <c r="C85" s="90"/>
      <c r="D85" s="90"/>
      <c r="E85" s="90"/>
      <c r="F85" s="90"/>
      <c r="G85" s="90"/>
      <c r="H85" s="90"/>
      <c r="I85" s="87"/>
      <c r="J85" s="88"/>
      <c r="K85" s="304">
        <v>0.05</v>
      </c>
      <c r="L85" s="862">
        <f>N79*K85</f>
        <v>7341.2583741637272</v>
      </c>
      <c r="M85" s="863"/>
      <c r="N85" s="51"/>
    </row>
    <row r="86" spans="1:14" ht="15.75" thickBot="1">
      <c r="B86" s="91" t="s">
        <v>974</v>
      </c>
      <c r="C86" s="92"/>
      <c r="D86" s="92"/>
      <c r="E86" s="92"/>
      <c r="F86" s="92"/>
      <c r="G86" s="92"/>
      <c r="H86" s="92"/>
      <c r="I86" s="93"/>
      <c r="J86" s="94"/>
      <c r="K86" s="305">
        <v>0.05</v>
      </c>
      <c r="L86" s="864">
        <f>N79*K86</f>
        <v>7341.2583741637272</v>
      </c>
      <c r="M86" s="865"/>
      <c r="N86" s="51"/>
    </row>
    <row r="87" spans="1:14" ht="15.75" thickBot="1">
      <c r="B87" s="828" t="s">
        <v>953</v>
      </c>
      <c r="C87" s="829"/>
      <c r="D87" s="829"/>
      <c r="E87" s="829"/>
      <c r="F87" s="829"/>
      <c r="G87" s="829"/>
      <c r="H87" s="829"/>
      <c r="I87" s="829"/>
      <c r="J87" s="829"/>
      <c r="K87" s="829"/>
      <c r="L87" s="829"/>
      <c r="M87" s="830"/>
      <c r="N87" s="52">
        <f>L84+L85+L86</f>
        <v>44047.550244982362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190872.71772825689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7.7329999999999997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14698.72495854826</v>
      </c>
      <c r="N48" s="272">
        <f>K48*M48</f>
        <v>14698.72495854826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14698.72495854826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773.3</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15479.75795854826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3095.9515917096523</v>
      </c>
      <c r="M84" s="863"/>
      <c r="N84" s="51"/>
    </row>
    <row r="85" spans="1:14">
      <c r="B85" s="89" t="s">
        <v>973</v>
      </c>
      <c r="C85" s="90"/>
      <c r="D85" s="90"/>
      <c r="E85" s="90"/>
      <c r="F85" s="90"/>
      <c r="G85" s="90"/>
      <c r="H85" s="90"/>
      <c r="I85" s="87"/>
      <c r="J85" s="88"/>
      <c r="K85" s="304">
        <v>0.05</v>
      </c>
      <c r="L85" s="862">
        <f>N79*K85</f>
        <v>773.98789792741309</v>
      </c>
      <c r="M85" s="863"/>
      <c r="N85" s="51"/>
    </row>
    <row r="86" spans="1:14" ht="15.75" thickBot="1">
      <c r="B86" s="91" t="s">
        <v>974</v>
      </c>
      <c r="C86" s="92"/>
      <c r="D86" s="92"/>
      <c r="E86" s="92"/>
      <c r="F86" s="92"/>
      <c r="G86" s="92"/>
      <c r="H86" s="92"/>
      <c r="I86" s="93"/>
      <c r="J86" s="94"/>
      <c r="K86" s="305">
        <v>0.05</v>
      </c>
      <c r="L86" s="864">
        <f>N79*K86</f>
        <v>773.98789792741309</v>
      </c>
      <c r="M86" s="865"/>
      <c r="N86" s="51"/>
    </row>
    <row r="87" spans="1:14" ht="15.75" thickBot="1">
      <c r="B87" s="828" t="s">
        <v>953</v>
      </c>
      <c r="C87" s="829"/>
      <c r="D87" s="829"/>
      <c r="E87" s="829"/>
      <c r="F87" s="829"/>
      <c r="G87" s="829"/>
      <c r="H87" s="829"/>
      <c r="I87" s="829"/>
      <c r="J87" s="829"/>
      <c r="K87" s="829"/>
      <c r="L87" s="829"/>
      <c r="M87" s="830"/>
      <c r="N87" s="52">
        <f>L84+L85+L86</f>
        <v>4643.9273875644785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20123.685346112739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7"/>
      <c r="C1" s="929"/>
      <c r="D1" s="930"/>
      <c r="E1" s="930"/>
      <c r="F1" s="930"/>
      <c r="G1" s="930"/>
      <c r="H1" s="930"/>
      <c r="I1" s="930"/>
      <c r="J1" s="931"/>
      <c r="K1" s="932" t="s">
        <v>933</v>
      </c>
      <c r="L1" s="934" t="s">
        <v>2198</v>
      </c>
      <c r="M1" s="935"/>
      <c r="N1" s="936"/>
    </row>
    <row r="2" spans="2:14" ht="24.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51247.746335240852</v>
      </c>
      <c r="L36" s="270"/>
      <c r="M36" s="336">
        <v>160</v>
      </c>
      <c r="N36" s="272">
        <f>K36/M36</f>
        <v>320.29841459525534</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20.102155451800996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340.40057004705636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28785.579777568881</v>
      </c>
      <c r="N48" s="272">
        <f>K48*M48</f>
        <v>28785.579777568881</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424890.39748431306</v>
      </c>
      <c r="N49" s="272">
        <f>K49*M49</f>
        <v>12746.711924529391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41532.291702098271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2010.2155451800998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43882.907817325431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8776.5815634650862</v>
      </c>
      <c r="M84" s="863"/>
      <c r="N84" s="51"/>
    </row>
    <row r="85" spans="1:14">
      <c r="B85" s="89" t="s">
        <v>973</v>
      </c>
      <c r="C85" s="90"/>
      <c r="D85" s="90"/>
      <c r="E85" s="90"/>
      <c r="F85" s="90"/>
      <c r="G85" s="90"/>
      <c r="H85" s="90"/>
      <c r="I85" s="87"/>
      <c r="J85" s="88"/>
      <c r="K85" s="304">
        <v>0.05</v>
      </c>
      <c r="L85" s="862">
        <f>N79*K85</f>
        <v>2194.1453908662716</v>
      </c>
      <c r="M85" s="863"/>
      <c r="N85" s="51"/>
    </row>
    <row r="86" spans="1:14" ht="15.75" thickBot="1">
      <c r="B86" s="91" t="s">
        <v>974</v>
      </c>
      <c r="C86" s="92"/>
      <c r="D86" s="92"/>
      <c r="E86" s="92"/>
      <c r="F86" s="92"/>
      <c r="G86" s="92"/>
      <c r="H86" s="92"/>
      <c r="I86" s="93"/>
      <c r="J86" s="94"/>
      <c r="K86" s="305">
        <v>0.05</v>
      </c>
      <c r="L86" s="864">
        <f>N79*K86</f>
        <v>2194.1453908662716</v>
      </c>
      <c r="M86" s="865"/>
      <c r="N86" s="51"/>
    </row>
    <row r="87" spans="1:14" ht="15.75" thickBot="1">
      <c r="B87" s="828" t="s">
        <v>953</v>
      </c>
      <c r="C87" s="829"/>
      <c r="D87" s="829"/>
      <c r="E87" s="829"/>
      <c r="F87" s="829"/>
      <c r="G87" s="829"/>
      <c r="H87" s="829"/>
      <c r="I87" s="829"/>
      <c r="J87" s="829"/>
      <c r="K87" s="829"/>
      <c r="L87" s="829"/>
      <c r="M87" s="830"/>
      <c r="N87" s="52">
        <f>L84+L85+L86</f>
        <v>13164.872345197629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57047.780162523064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72.174666666666667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7749.1720571035303</v>
      </c>
      <c r="N48" s="272">
        <f>K48*M48</f>
        <v>309.96688228414121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11086.774604735738</v>
      </c>
      <c r="N49" s="272">
        <f>K49*M49</f>
        <v>4434.7098418942951</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516.39852262918555</v>
      </c>
      <c r="N50" s="272">
        <f>K50*M50</f>
        <v>1549.1955678875565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6293.872292065993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721.74666666666667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7087.7936253993266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1417.5587250798653</v>
      </c>
      <c r="M84" s="863"/>
      <c r="N84" s="51"/>
    </row>
    <row r="85" spans="1:14">
      <c r="B85" s="89" t="s">
        <v>973</v>
      </c>
      <c r="C85" s="90"/>
      <c r="D85" s="90"/>
      <c r="E85" s="90"/>
      <c r="F85" s="90"/>
      <c r="G85" s="90"/>
      <c r="H85" s="90"/>
      <c r="I85" s="87"/>
      <c r="J85" s="88"/>
      <c r="K85" s="304">
        <v>0.05</v>
      </c>
      <c r="L85" s="862">
        <f>N79*K85</f>
        <v>354.38968126996633</v>
      </c>
      <c r="M85" s="863"/>
      <c r="N85" s="51"/>
    </row>
    <row r="86" spans="1:14" ht="15.75" thickBot="1">
      <c r="B86" s="91" t="s">
        <v>974</v>
      </c>
      <c r="C86" s="92"/>
      <c r="D86" s="92"/>
      <c r="E86" s="92"/>
      <c r="F86" s="92"/>
      <c r="G86" s="92"/>
      <c r="H86" s="92"/>
      <c r="I86" s="93"/>
      <c r="J86" s="94"/>
      <c r="K86" s="305">
        <v>0.05</v>
      </c>
      <c r="L86" s="864">
        <f>N79*K86</f>
        <v>354.38968126996633</v>
      </c>
      <c r="M86" s="865"/>
      <c r="N86" s="51"/>
    </row>
    <row r="87" spans="1:14" ht="15.75" thickBot="1">
      <c r="B87" s="828" t="s">
        <v>953</v>
      </c>
      <c r="C87" s="829"/>
      <c r="D87" s="829"/>
      <c r="E87" s="829"/>
      <c r="F87" s="829"/>
      <c r="G87" s="829"/>
      <c r="H87" s="829"/>
      <c r="I87" s="829"/>
      <c r="J87" s="829"/>
      <c r="K87" s="829"/>
      <c r="L87" s="829"/>
      <c r="M87" s="830"/>
      <c r="N87" s="52">
        <f>L84+L85+L86</f>
        <v>2126.338087619798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9214.1317130191237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72.174666666666667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34952.549350905472</v>
      </c>
      <c r="N48" s="272">
        <f>K48*M48</f>
        <v>13981.01974036219</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516.39852262918555</v>
      </c>
      <c r="N49" s="272">
        <f>K49*M49</f>
        <v>1549.1955678875565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15530.215308249746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721.74666666666667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16324.136641583078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3264.8273283166159</v>
      </c>
      <c r="M84" s="863"/>
      <c r="N84" s="51"/>
    </row>
    <row r="85" spans="1:14">
      <c r="B85" s="89" t="s">
        <v>973</v>
      </c>
      <c r="C85" s="90"/>
      <c r="D85" s="90"/>
      <c r="E85" s="90"/>
      <c r="F85" s="90"/>
      <c r="G85" s="90"/>
      <c r="H85" s="90"/>
      <c r="I85" s="87"/>
      <c r="J85" s="88"/>
      <c r="K85" s="304">
        <v>0.05</v>
      </c>
      <c r="L85" s="862">
        <f>N79*K85</f>
        <v>816.20683207915397</v>
      </c>
      <c r="M85" s="863"/>
      <c r="N85" s="51"/>
    </row>
    <row r="86" spans="1:14" ht="15.75" thickBot="1">
      <c r="B86" s="91" t="s">
        <v>974</v>
      </c>
      <c r="C86" s="92"/>
      <c r="D86" s="92"/>
      <c r="E86" s="92"/>
      <c r="F86" s="92"/>
      <c r="G86" s="92"/>
      <c r="H86" s="92"/>
      <c r="I86" s="93"/>
      <c r="J86" s="94"/>
      <c r="K86" s="305">
        <v>0.05</v>
      </c>
      <c r="L86" s="864">
        <f>N79*K86</f>
        <v>816.20683207915397</v>
      </c>
      <c r="M86" s="865"/>
      <c r="N86" s="51"/>
    </row>
    <row r="87" spans="1:14" ht="15.75" thickBot="1">
      <c r="B87" s="828" t="s">
        <v>953</v>
      </c>
      <c r="C87" s="829"/>
      <c r="D87" s="829"/>
      <c r="E87" s="829"/>
      <c r="F87" s="829"/>
      <c r="G87" s="829"/>
      <c r="H87" s="829"/>
      <c r="I87" s="829"/>
      <c r="J87" s="829"/>
      <c r="K87" s="829"/>
      <c r="L87" s="829"/>
      <c r="M87" s="830"/>
      <c r="N87" s="52">
        <f>L84+L85+L86</f>
        <v>4897.2409924749236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21221.377634058001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286.59765815254394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7749.1720571035303</v>
      </c>
      <c r="N48" s="272">
        <f>K48*M48</f>
        <v>619.93376456828241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11086.774604735738</v>
      </c>
      <c r="N49" s="272">
        <f>K49*M49</f>
        <v>4434.7098418942951</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516.39852262918555</v>
      </c>
      <c r="N50" s="272">
        <f>K50*M50</f>
        <v>1549.1955678875565</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17345.400479425578</v>
      </c>
      <c r="N51" s="272">
        <f>K51*M51</f>
        <v>26018.100719138369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32621.939893488503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5"/>
    </row>
    <row r="77" spans="1:15" ht="15.75" thickBot="1">
      <c r="B77" s="828" t="s">
        <v>953</v>
      </c>
      <c r="C77" s="829"/>
      <c r="D77" s="829"/>
      <c r="E77" s="829"/>
      <c r="F77" s="829"/>
      <c r="G77" s="829"/>
      <c r="H77" s="829"/>
      <c r="I77" s="829"/>
      <c r="J77" s="829"/>
      <c r="K77" s="829"/>
      <c r="L77" s="829"/>
      <c r="M77" s="830"/>
      <c r="N77" s="301">
        <f>SUM(N71:N76)</f>
        <v>2865.9765815254395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35774.514133166493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7154.9028266332989</v>
      </c>
      <c r="M84" s="863"/>
      <c r="N84" s="51"/>
    </row>
    <row r="85" spans="1:14">
      <c r="B85" s="89" t="s">
        <v>973</v>
      </c>
      <c r="C85" s="90"/>
      <c r="D85" s="90"/>
      <c r="E85" s="90"/>
      <c r="F85" s="90"/>
      <c r="G85" s="90"/>
      <c r="H85" s="90"/>
      <c r="I85" s="87"/>
      <c r="J85" s="88"/>
      <c r="K85" s="304">
        <v>0.05</v>
      </c>
      <c r="L85" s="862">
        <f>N79*K85</f>
        <v>1788.7257066583247</v>
      </c>
      <c r="M85" s="863"/>
      <c r="N85" s="51"/>
    </row>
    <row r="86" spans="1:14" ht="15.75" thickBot="1">
      <c r="B86" s="91" t="s">
        <v>974</v>
      </c>
      <c r="C86" s="92"/>
      <c r="D86" s="92"/>
      <c r="E86" s="92"/>
      <c r="F86" s="92"/>
      <c r="G86" s="92"/>
      <c r="H86" s="92"/>
      <c r="I86" s="93"/>
      <c r="J86" s="94"/>
      <c r="K86" s="305">
        <v>0.05</v>
      </c>
      <c r="L86" s="864">
        <f>N79*K86</f>
        <v>1788.7257066583247</v>
      </c>
      <c r="M86" s="865"/>
      <c r="N86" s="51"/>
    </row>
    <row r="87" spans="1:14" ht="15.75" thickBot="1">
      <c r="B87" s="828" t="s">
        <v>953</v>
      </c>
      <c r="C87" s="829"/>
      <c r="D87" s="829"/>
      <c r="E87" s="829"/>
      <c r="F87" s="829"/>
      <c r="G87" s="829"/>
      <c r="H87" s="829"/>
      <c r="I87" s="829"/>
      <c r="J87" s="829"/>
      <c r="K87" s="829"/>
      <c r="L87" s="829"/>
      <c r="M87" s="830"/>
      <c r="N87" s="52">
        <f>L84+L85+L86</f>
        <v>10732.354239949947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46506.868373116442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286.59765815254394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34952.549350905472</v>
      </c>
      <c r="N48" s="272">
        <f>K48*M48</f>
        <v>13981.01974036219</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516.39852262918555</v>
      </c>
      <c r="N49" s="272">
        <f>K49*M49</f>
        <v>1549.1955678875565</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17345.400479425578</v>
      </c>
      <c r="N50" s="272">
        <f>K50*M50</f>
        <v>26018.100719138369</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41548.316027388115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2865.9765815254395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44700.890267066105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8940.1780534132213</v>
      </c>
      <c r="M84" s="863"/>
      <c r="N84" s="51"/>
    </row>
    <row r="85" spans="1:14">
      <c r="B85" s="89" t="s">
        <v>973</v>
      </c>
      <c r="C85" s="90"/>
      <c r="D85" s="90"/>
      <c r="E85" s="90"/>
      <c r="F85" s="90"/>
      <c r="G85" s="90"/>
      <c r="H85" s="90"/>
      <c r="I85" s="87"/>
      <c r="J85" s="88"/>
      <c r="K85" s="304">
        <v>0.05</v>
      </c>
      <c r="L85" s="862">
        <f>N79*K85</f>
        <v>2235.0445133533053</v>
      </c>
      <c r="M85" s="863"/>
      <c r="N85" s="51"/>
    </row>
    <row r="86" spans="1:14" ht="15.75" thickBot="1">
      <c r="B86" s="91" t="s">
        <v>974</v>
      </c>
      <c r="C86" s="92"/>
      <c r="D86" s="92"/>
      <c r="E86" s="92"/>
      <c r="F86" s="92"/>
      <c r="G86" s="92"/>
      <c r="H86" s="92"/>
      <c r="I86" s="93"/>
      <c r="J86" s="94"/>
      <c r="K86" s="305">
        <v>0.05</v>
      </c>
      <c r="L86" s="864">
        <f>N79*K86</f>
        <v>2235.0445133533053</v>
      </c>
      <c r="M86" s="865"/>
      <c r="N86" s="51"/>
    </row>
    <row r="87" spans="1:14" ht="15.75" thickBot="1">
      <c r="B87" s="828" t="s">
        <v>953</v>
      </c>
      <c r="C87" s="829"/>
      <c r="D87" s="829"/>
      <c r="E87" s="829"/>
      <c r="F87" s="829"/>
      <c r="G87" s="829"/>
      <c r="H87" s="829"/>
      <c r="I87" s="829"/>
      <c r="J87" s="829"/>
      <c r="K87" s="829"/>
      <c r="L87" s="829"/>
      <c r="M87" s="830"/>
      <c r="N87" s="52">
        <f>L84+L85+L86</f>
        <v>13410.267080119831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58111.157347185937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241</v>
      </c>
      <c r="B36" s="841" t="str">
        <f>VLOOKUP(A36,EQUIPOS!A6:D154,3,FALSE)</f>
        <v>Grúa (capacidad 15 ton)</v>
      </c>
      <c r="C36" s="842"/>
      <c r="D36" s="842"/>
      <c r="E36" s="842"/>
      <c r="F36" s="842"/>
      <c r="G36" s="842"/>
      <c r="H36" s="843"/>
      <c r="I36" s="267"/>
      <c r="J36" s="268"/>
      <c r="K36" s="269">
        <f>VLOOKUP(A36,EQUIPOS!A6:D163,4,FALSE)</f>
        <v>172714.05440332132</v>
      </c>
      <c r="L36" s="270"/>
      <c r="M36" s="336">
        <v>0.75</v>
      </c>
      <c r="N36" s="272">
        <f>K36/M36</f>
        <v>230285.40587109511</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0.2</v>
      </c>
      <c r="N41" s="344">
        <f>N77*M41</f>
        <v>8969.3081204802675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239254.71399157538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15993.980222008888</v>
      </c>
      <c r="N48" s="272">
        <f>K48*M48</f>
        <v>15993.980222008888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15993.980222008888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44846.540602401335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300095.2348159856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60019.046963197121</v>
      </c>
      <c r="M84" s="863"/>
      <c r="N84" s="51"/>
    </row>
    <row r="85" spans="1:14">
      <c r="B85" s="89" t="s">
        <v>973</v>
      </c>
      <c r="C85" s="90"/>
      <c r="D85" s="90"/>
      <c r="E85" s="90"/>
      <c r="F85" s="90"/>
      <c r="G85" s="90"/>
      <c r="H85" s="90"/>
      <c r="I85" s="87"/>
      <c r="J85" s="88"/>
      <c r="K85" s="304">
        <v>0.05</v>
      </c>
      <c r="L85" s="862">
        <f>N79*K85</f>
        <v>15004.76174079928</v>
      </c>
      <c r="M85" s="863"/>
      <c r="N85" s="51"/>
    </row>
    <row r="86" spans="1:14" ht="15.75" thickBot="1">
      <c r="B86" s="91" t="s">
        <v>974</v>
      </c>
      <c r="C86" s="92"/>
      <c r="D86" s="92"/>
      <c r="E86" s="92"/>
      <c r="F86" s="92"/>
      <c r="G86" s="92"/>
      <c r="H86" s="92"/>
      <c r="I86" s="93"/>
      <c r="J86" s="94"/>
      <c r="K86" s="305">
        <v>0.05</v>
      </c>
      <c r="L86" s="864">
        <f>N79*K86</f>
        <v>15004.76174079928</v>
      </c>
      <c r="M86" s="865"/>
      <c r="N86" s="51"/>
    </row>
    <row r="87" spans="1:14" ht="15.75" thickBot="1">
      <c r="B87" s="828" t="s">
        <v>953</v>
      </c>
      <c r="C87" s="829"/>
      <c r="D87" s="829"/>
      <c r="E87" s="829"/>
      <c r="F87" s="829"/>
      <c r="G87" s="829"/>
      <c r="H87" s="829"/>
      <c r="I87" s="829"/>
      <c r="J87" s="829"/>
      <c r="K87" s="829"/>
      <c r="L87" s="829"/>
      <c r="M87" s="830"/>
      <c r="N87" s="52">
        <f>L84+L85+L86</f>
        <v>90028.570444795681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390123.80526078132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0.2</v>
      </c>
      <c r="N41" s="344">
        <f>N77*M41</f>
        <v>6726.9810903601992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15993.980222008888</v>
      </c>
      <c r="N48" s="272">
        <f>K48*M48</f>
        <v>15993.980222008888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15993.980222008888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5"/>
    </row>
    <row r="77" spans="1:15" ht="15.75" thickBot="1">
      <c r="B77" s="828" t="s">
        <v>953</v>
      </c>
      <c r="C77" s="829"/>
      <c r="D77" s="829"/>
      <c r="E77" s="829"/>
      <c r="F77" s="829"/>
      <c r="G77" s="829"/>
      <c r="H77" s="829"/>
      <c r="I77" s="829"/>
      <c r="J77" s="829"/>
      <c r="K77" s="829"/>
      <c r="L77" s="829"/>
      <c r="M77" s="830"/>
      <c r="N77" s="301">
        <f>SUM(N71:N76)</f>
        <v>33634.905451800994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56355.866764170081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11271.173352834017</v>
      </c>
      <c r="M84" s="863"/>
      <c r="N84" s="51"/>
    </row>
    <row r="85" spans="1:14">
      <c r="B85" s="89" t="s">
        <v>973</v>
      </c>
      <c r="C85" s="90"/>
      <c r="D85" s="90"/>
      <c r="E85" s="90"/>
      <c r="F85" s="90"/>
      <c r="G85" s="90"/>
      <c r="H85" s="90"/>
      <c r="I85" s="87"/>
      <c r="J85" s="88"/>
      <c r="K85" s="304">
        <v>0.05</v>
      </c>
      <c r="L85" s="862">
        <f>N79*K85</f>
        <v>2817.7933382085043</v>
      </c>
      <c r="M85" s="863"/>
      <c r="N85" s="51"/>
    </row>
    <row r="86" spans="1:14" ht="15.75" thickBot="1">
      <c r="B86" s="91" t="s">
        <v>974</v>
      </c>
      <c r="C86" s="92"/>
      <c r="D86" s="92"/>
      <c r="E86" s="92"/>
      <c r="F86" s="92"/>
      <c r="G86" s="92"/>
      <c r="H86" s="92"/>
      <c r="I86" s="93"/>
      <c r="J86" s="94"/>
      <c r="K86" s="305">
        <v>0.05</v>
      </c>
      <c r="L86" s="864">
        <f>N79*K86</f>
        <v>2817.7933382085043</v>
      </c>
      <c r="M86" s="865"/>
      <c r="N86" s="51"/>
    </row>
    <row r="87" spans="1:14" ht="15.75" thickBot="1">
      <c r="B87" s="828" t="s">
        <v>953</v>
      </c>
      <c r="C87" s="829"/>
      <c r="D87" s="829"/>
      <c r="E87" s="829"/>
      <c r="F87" s="829"/>
      <c r="G87" s="829"/>
      <c r="H87" s="829"/>
      <c r="I87" s="829"/>
      <c r="J87" s="829"/>
      <c r="K87" s="829"/>
      <c r="L87" s="829"/>
      <c r="M87" s="830"/>
      <c r="N87" s="52">
        <f>L84+L85+L86</f>
        <v>16906.760029251025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73262.626793421106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0.15</v>
      </c>
      <c r="N41" s="344">
        <f>N77*M41</f>
        <v>2686.8530451800998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15993.980222008888</v>
      </c>
      <c r="N48" s="272">
        <f>K48*M48</f>
        <v>15993.980222008888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15993.980222008888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5"/>
    </row>
    <row r="77" spans="1:15" ht="15.75" thickBot="1">
      <c r="B77" s="828" t="s">
        <v>953</v>
      </c>
      <c r="C77" s="829"/>
      <c r="D77" s="829"/>
      <c r="E77" s="829"/>
      <c r="F77" s="829"/>
      <c r="G77" s="829"/>
      <c r="H77" s="829"/>
      <c r="I77" s="829"/>
      <c r="J77" s="829"/>
      <c r="K77" s="829"/>
      <c r="L77" s="829"/>
      <c r="M77" s="830"/>
      <c r="N77" s="301">
        <f>SUM(N71:N76)</f>
        <v>17912.353634534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36593.186901722991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7318.6373803445986</v>
      </c>
      <c r="M84" s="863"/>
      <c r="N84" s="51"/>
    </row>
    <row r="85" spans="1:14">
      <c r="B85" s="89" t="s">
        <v>973</v>
      </c>
      <c r="C85" s="90"/>
      <c r="D85" s="90"/>
      <c r="E85" s="90"/>
      <c r="F85" s="90"/>
      <c r="G85" s="90"/>
      <c r="H85" s="90"/>
      <c r="I85" s="87"/>
      <c r="J85" s="88"/>
      <c r="K85" s="304">
        <v>0.05</v>
      </c>
      <c r="L85" s="862">
        <f>N79*K85</f>
        <v>1829.6593450861496</v>
      </c>
      <c r="M85" s="863"/>
      <c r="N85" s="51"/>
    </row>
    <row r="86" spans="1:14" ht="15.75" thickBot="1">
      <c r="B86" s="91" t="s">
        <v>974</v>
      </c>
      <c r="C86" s="92"/>
      <c r="D86" s="92"/>
      <c r="E86" s="92"/>
      <c r="F86" s="92"/>
      <c r="G86" s="92"/>
      <c r="H86" s="92"/>
      <c r="I86" s="93"/>
      <c r="J86" s="94"/>
      <c r="K86" s="305">
        <v>0.05</v>
      </c>
      <c r="L86" s="864">
        <f>N79*K86</f>
        <v>1829.6593450861496</v>
      </c>
      <c r="M86" s="865"/>
      <c r="N86" s="51"/>
    </row>
    <row r="87" spans="1:14" ht="15.75" thickBot="1">
      <c r="B87" s="828" t="s">
        <v>953</v>
      </c>
      <c r="C87" s="829"/>
      <c r="D87" s="829"/>
      <c r="E87" s="829"/>
      <c r="F87" s="829"/>
      <c r="G87" s="829"/>
      <c r="H87" s="829"/>
      <c r="I87" s="829"/>
      <c r="J87" s="829"/>
      <c r="K87" s="829"/>
      <c r="L87" s="829"/>
      <c r="M87" s="830"/>
      <c r="N87" s="52">
        <f>L84+L85+L86</f>
        <v>10977.956070516897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47571.14297223989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0.15</v>
      </c>
      <c r="N41" s="344">
        <f>N77*M41</f>
        <v>2015.1397838850748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15993.980222008888</v>
      </c>
      <c r="N48" s="272">
        <f>K48*M48</f>
        <v>15993.980222008888</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15993.980222008888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13434.265225900499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31443.385231794462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6288.6770463588928</v>
      </c>
      <c r="M84" s="863"/>
      <c r="N84" s="51"/>
    </row>
    <row r="85" spans="1:14">
      <c r="B85" s="89" t="s">
        <v>973</v>
      </c>
      <c r="C85" s="90"/>
      <c r="D85" s="90"/>
      <c r="E85" s="90"/>
      <c r="F85" s="90"/>
      <c r="G85" s="90"/>
      <c r="H85" s="90"/>
      <c r="I85" s="87"/>
      <c r="J85" s="88"/>
      <c r="K85" s="304">
        <v>0.05</v>
      </c>
      <c r="L85" s="862">
        <f>N79*K85</f>
        <v>1572.1692615897232</v>
      </c>
      <c r="M85" s="863"/>
      <c r="N85" s="51"/>
    </row>
    <row r="86" spans="1:14" ht="15.75" thickBot="1">
      <c r="B86" s="91" t="s">
        <v>974</v>
      </c>
      <c r="C86" s="92"/>
      <c r="D86" s="92"/>
      <c r="E86" s="92"/>
      <c r="F86" s="92"/>
      <c r="G86" s="92"/>
      <c r="H86" s="92"/>
      <c r="I86" s="93"/>
      <c r="J86" s="94"/>
      <c r="K86" s="305">
        <v>0.05</v>
      </c>
      <c r="L86" s="864">
        <f>N79*K86</f>
        <v>1572.1692615897232</v>
      </c>
      <c r="M86" s="865"/>
      <c r="N86" s="51"/>
    </row>
    <row r="87" spans="1:14" ht="15.75" thickBot="1">
      <c r="B87" s="828" t="s">
        <v>953</v>
      </c>
      <c r="C87" s="829"/>
      <c r="D87" s="829"/>
      <c r="E87" s="829"/>
      <c r="F87" s="829"/>
      <c r="G87" s="829"/>
      <c r="H87" s="829"/>
      <c r="I87" s="829"/>
      <c r="J87" s="829"/>
      <c r="K87" s="829"/>
      <c r="L87" s="829"/>
      <c r="M87" s="830"/>
      <c r="N87" s="52">
        <f>L84+L85+L86</f>
        <v>9433.0155695383382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40876.400801332798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0.15</v>
      </c>
      <c r="N41" s="344">
        <f>N77*M41</f>
        <v>11305.850572033949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47995.959732448558</v>
      </c>
      <c r="N48" s="272">
        <f>K48*M48</f>
        <v>100791.51543814197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15993.980222008888</v>
      </c>
      <c r="N49" s="272">
        <f>K49*M49</f>
        <v>15993.980222008888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116785.49566015086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75372.337146892998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203463.68337907782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40692.736675815569</v>
      </c>
      <c r="M84" s="863"/>
      <c r="N84" s="51"/>
    </row>
    <row r="85" spans="1:14">
      <c r="B85" s="89" t="s">
        <v>973</v>
      </c>
      <c r="C85" s="90"/>
      <c r="D85" s="90"/>
      <c r="E85" s="90"/>
      <c r="F85" s="90"/>
      <c r="G85" s="90"/>
      <c r="H85" s="90"/>
      <c r="I85" s="87"/>
      <c r="J85" s="88"/>
      <c r="K85" s="304">
        <v>0.05</v>
      </c>
      <c r="L85" s="862">
        <f>N79*K85</f>
        <v>10173.184168953892</v>
      </c>
      <c r="M85" s="863"/>
      <c r="N85" s="51"/>
    </row>
    <row r="86" spans="1:14" ht="15.75" thickBot="1">
      <c r="B86" s="91" t="s">
        <v>974</v>
      </c>
      <c r="C86" s="92"/>
      <c r="D86" s="92"/>
      <c r="E86" s="92"/>
      <c r="F86" s="92"/>
      <c r="G86" s="92"/>
      <c r="H86" s="92"/>
      <c r="I86" s="93"/>
      <c r="J86" s="94"/>
      <c r="K86" s="305">
        <v>0.05</v>
      </c>
      <c r="L86" s="864">
        <f>N79*K86</f>
        <v>10173.184168953892</v>
      </c>
      <c r="M86" s="865"/>
      <c r="N86" s="51"/>
    </row>
    <row r="87" spans="1:14" ht="15.75" thickBot="1">
      <c r="B87" s="828" t="s">
        <v>953</v>
      </c>
      <c r="C87" s="829"/>
      <c r="D87" s="829"/>
      <c r="E87" s="829"/>
      <c r="F87" s="829"/>
      <c r="G87" s="829"/>
      <c r="H87" s="829"/>
      <c r="I87" s="829"/>
      <c r="J87" s="829"/>
      <c r="K87" s="829"/>
      <c r="L87" s="829"/>
      <c r="M87" s="830"/>
      <c r="N87" s="52">
        <f>L84+L85+L86</f>
        <v>61039.105013723354</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264502.78839280119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0.15</v>
      </c>
      <c r="N41" s="344">
        <f>N77*M41</f>
        <v>11305.850572033949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47995.959732448558</v>
      </c>
      <c r="N48" s="272">
        <f>K48*M48</f>
        <v>95991.919464897117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15993.980222008888</v>
      </c>
      <c r="N49" s="272">
        <f>K49*M49</f>
        <v>15993.980222008888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111985.89968690601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75372.337146892998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198664.08740583295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39732.817481166596</v>
      </c>
      <c r="M84" s="863"/>
      <c r="N84" s="51"/>
    </row>
    <row r="85" spans="1:14">
      <c r="B85" s="89" t="s">
        <v>973</v>
      </c>
      <c r="C85" s="90"/>
      <c r="D85" s="90"/>
      <c r="E85" s="90"/>
      <c r="F85" s="90"/>
      <c r="G85" s="90"/>
      <c r="H85" s="90"/>
      <c r="I85" s="87"/>
      <c r="J85" s="88"/>
      <c r="K85" s="304">
        <v>0.05</v>
      </c>
      <c r="L85" s="862">
        <f>N79*K85</f>
        <v>9933.204370291649</v>
      </c>
      <c r="M85" s="863"/>
      <c r="N85" s="51"/>
    </row>
    <row r="86" spans="1:14" ht="15.75" thickBot="1">
      <c r="B86" s="91" t="s">
        <v>974</v>
      </c>
      <c r="C86" s="92"/>
      <c r="D86" s="92"/>
      <c r="E86" s="92"/>
      <c r="F86" s="92"/>
      <c r="G86" s="92"/>
      <c r="H86" s="92"/>
      <c r="I86" s="93"/>
      <c r="J86" s="94"/>
      <c r="K86" s="305">
        <v>0.05</v>
      </c>
      <c r="L86" s="864">
        <f>N79*K86</f>
        <v>9933.204370291649</v>
      </c>
      <c r="M86" s="865"/>
      <c r="N86" s="51"/>
    </row>
    <row r="87" spans="1:14" ht="15.75" thickBot="1">
      <c r="B87" s="828" t="s">
        <v>953</v>
      </c>
      <c r="C87" s="829"/>
      <c r="D87" s="829"/>
      <c r="E87" s="829"/>
      <c r="F87" s="829"/>
      <c r="G87" s="829"/>
      <c r="H87" s="829"/>
      <c r="I87" s="829"/>
      <c r="J87" s="829"/>
      <c r="K87" s="829"/>
      <c r="L87" s="829"/>
      <c r="M87" s="830"/>
      <c r="N87" s="52">
        <f>L84+L85+L86</f>
        <v>59599.226221749894</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258263.31362758286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4720.6884844632978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47995.959732448558</v>
      </c>
      <c r="N48" s="272">
        <f>K48*M48</f>
        <v>62874.707249507614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15993.980222008888</v>
      </c>
      <c r="N49" s="272">
        <f>K49*M49</f>
        <v>15993.980222008888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78868.687471516503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47206.884844632979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130796.26080061278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26159.25216012256</v>
      </c>
      <c r="M84" s="863"/>
      <c r="N84" s="51"/>
    </row>
    <row r="85" spans="1:14">
      <c r="B85" s="89" t="s">
        <v>973</v>
      </c>
      <c r="C85" s="90"/>
      <c r="D85" s="90"/>
      <c r="E85" s="90"/>
      <c r="F85" s="90"/>
      <c r="G85" s="90"/>
      <c r="H85" s="90"/>
      <c r="I85" s="87"/>
      <c r="J85" s="88"/>
      <c r="K85" s="304">
        <v>0.05</v>
      </c>
      <c r="L85" s="862">
        <f>N79*K85</f>
        <v>6539.81304003064</v>
      </c>
      <c r="M85" s="863"/>
      <c r="N85" s="51"/>
    </row>
    <row r="86" spans="1:14" ht="15.75" thickBot="1">
      <c r="B86" s="91" t="s">
        <v>974</v>
      </c>
      <c r="C86" s="92"/>
      <c r="D86" s="92"/>
      <c r="E86" s="92"/>
      <c r="F86" s="92"/>
      <c r="G86" s="92"/>
      <c r="H86" s="92"/>
      <c r="I86" s="93"/>
      <c r="J86" s="94"/>
      <c r="K86" s="305">
        <v>0.05</v>
      </c>
      <c r="L86" s="864">
        <f>N79*K86</f>
        <v>6539.81304003064</v>
      </c>
      <c r="M86" s="865"/>
      <c r="N86" s="51"/>
    </row>
    <row r="87" spans="1:14" ht="15.75" thickBot="1">
      <c r="B87" s="828" t="s">
        <v>953</v>
      </c>
      <c r="C87" s="829"/>
      <c r="D87" s="829"/>
      <c r="E87" s="829"/>
      <c r="F87" s="829"/>
      <c r="G87" s="829"/>
      <c r="H87" s="829"/>
      <c r="I87" s="829"/>
      <c r="J87" s="829"/>
      <c r="K87" s="829"/>
      <c r="L87" s="829"/>
      <c r="M87" s="830"/>
      <c r="N87" s="52">
        <f>L84+L85+L86</f>
        <v>39238.87824018384</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170035.13904079661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3957.0477002118823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47995.959732448558</v>
      </c>
      <c r="N48" s="272">
        <f>K48*M48</f>
        <v>52795.555705693419</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15993.980222008888</v>
      </c>
      <c r="N49" s="272">
        <f>K49*M49</f>
        <v>15993.980222008888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68789.535927702309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39570.477002118823</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112317.06063003303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22463.412126006606</v>
      </c>
      <c r="M84" s="863"/>
      <c r="N84" s="51"/>
    </row>
    <row r="85" spans="1:14">
      <c r="B85" s="89" t="s">
        <v>973</v>
      </c>
      <c r="C85" s="90"/>
      <c r="D85" s="90"/>
      <c r="E85" s="90"/>
      <c r="F85" s="90"/>
      <c r="G85" s="90"/>
      <c r="H85" s="90"/>
      <c r="I85" s="87"/>
      <c r="J85" s="88"/>
      <c r="K85" s="304">
        <v>0.05</v>
      </c>
      <c r="L85" s="862">
        <f>N79*K85</f>
        <v>5615.8530315016515</v>
      </c>
      <c r="M85" s="863"/>
      <c r="N85" s="51"/>
    </row>
    <row r="86" spans="1:14" ht="15.75" thickBot="1">
      <c r="B86" s="91" t="s">
        <v>974</v>
      </c>
      <c r="C86" s="92"/>
      <c r="D86" s="92"/>
      <c r="E86" s="92"/>
      <c r="F86" s="92"/>
      <c r="G86" s="92"/>
      <c r="H86" s="92"/>
      <c r="I86" s="93"/>
      <c r="J86" s="94"/>
      <c r="K86" s="305">
        <v>0.05</v>
      </c>
      <c r="L86" s="864">
        <f>N79*K86</f>
        <v>5615.8530315016515</v>
      </c>
      <c r="M86" s="865"/>
      <c r="N86" s="51"/>
    </row>
    <row r="87" spans="1:14" ht="15.75" thickBot="1">
      <c r="B87" s="828" t="s">
        <v>953</v>
      </c>
      <c r="C87" s="829"/>
      <c r="D87" s="829"/>
      <c r="E87" s="829"/>
      <c r="F87" s="829"/>
      <c r="G87" s="829"/>
      <c r="H87" s="829"/>
      <c r="I87" s="829"/>
      <c r="J87" s="829"/>
      <c r="K87" s="829"/>
      <c r="L87" s="829"/>
      <c r="M87" s="830"/>
      <c r="N87" s="52">
        <f>L84+L85+L86</f>
        <v>33695.118189009911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146012.17881904292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269.07924361440803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47995.959732448558</v>
      </c>
      <c r="N48" s="272">
        <f>K48*M48</f>
        <v>2399.7979866224282</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54.834069928666089</v>
      </c>
      <c r="N49" s="272">
        <f>K49*M49</f>
        <v>274.17034964333044</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9113.1030003777305</v>
      </c>
      <c r="N50" s="272">
        <f>K50*M50</f>
        <v>9113.1030003777305</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11787.07133664349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2690.7924361440801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14746.943016401978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2949.3886032803957</v>
      </c>
      <c r="M84" s="863"/>
      <c r="N84" s="51"/>
    </row>
    <row r="85" spans="1:14">
      <c r="B85" s="89" t="s">
        <v>973</v>
      </c>
      <c r="C85" s="90"/>
      <c r="D85" s="90"/>
      <c r="E85" s="90"/>
      <c r="F85" s="90"/>
      <c r="G85" s="90"/>
      <c r="H85" s="90"/>
      <c r="I85" s="87"/>
      <c r="J85" s="88"/>
      <c r="K85" s="304">
        <v>0.05</v>
      </c>
      <c r="L85" s="862">
        <f>N79*K85</f>
        <v>737.34715082009893</v>
      </c>
      <c r="M85" s="863"/>
      <c r="N85" s="51"/>
    </row>
    <row r="86" spans="1:14" ht="15.75" thickBot="1">
      <c r="B86" s="91" t="s">
        <v>974</v>
      </c>
      <c r="C86" s="92"/>
      <c r="D86" s="92"/>
      <c r="E86" s="92"/>
      <c r="F86" s="92"/>
      <c r="G86" s="92"/>
      <c r="H86" s="92"/>
      <c r="I86" s="93"/>
      <c r="J86" s="94"/>
      <c r="K86" s="305">
        <v>0.05</v>
      </c>
      <c r="L86" s="864">
        <f>N79*K86</f>
        <v>737.34715082009893</v>
      </c>
      <c r="M86" s="865"/>
      <c r="N86" s="51"/>
    </row>
    <row r="87" spans="1:14" ht="15.75" thickBot="1">
      <c r="B87" s="828" t="s">
        <v>953</v>
      </c>
      <c r="C87" s="829"/>
      <c r="D87" s="829"/>
      <c r="E87" s="829"/>
      <c r="F87" s="829"/>
      <c r="G87" s="829"/>
      <c r="H87" s="829"/>
      <c r="I87" s="829"/>
      <c r="J87" s="829"/>
      <c r="K87" s="829"/>
      <c r="L87" s="829"/>
      <c r="M87" s="830"/>
      <c r="N87" s="52">
        <f>L84+L85+L86</f>
        <v>4424.082904920594</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19171.025921322573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108.262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1515.1239127862495</v>
      </c>
      <c r="N48" s="272">
        <f>K48*M48</f>
        <v>1515.1239127862495</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34620.350713667714</v>
      </c>
      <c r="N49" s="272">
        <f>K49*M49</f>
        <v>1731.0175356833859</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47995.959732448558</v>
      </c>
      <c r="N50" s="272">
        <f>K50*M50</f>
        <v>3599.6969799336416</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54.834069928666089</v>
      </c>
      <c r="N51" s="272">
        <f>K51*M51</f>
        <v>274.17034964333044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7120.0087780466065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1082.6199999999999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8310.890778046607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1662.1781556093215</v>
      </c>
      <c r="M84" s="863"/>
      <c r="N84" s="51"/>
    </row>
    <row r="85" spans="1:14">
      <c r="B85" s="89" t="s">
        <v>973</v>
      </c>
      <c r="C85" s="90"/>
      <c r="D85" s="90"/>
      <c r="E85" s="90"/>
      <c r="F85" s="90"/>
      <c r="G85" s="90"/>
      <c r="H85" s="90"/>
      <c r="I85" s="87"/>
      <c r="J85" s="88"/>
      <c r="K85" s="304">
        <v>0.05</v>
      </c>
      <c r="L85" s="862">
        <f>N79*K85</f>
        <v>415.54453890233037</v>
      </c>
      <c r="M85" s="863"/>
      <c r="N85" s="51"/>
    </row>
    <row r="86" spans="1:14" ht="15.75" thickBot="1">
      <c r="B86" s="91" t="s">
        <v>974</v>
      </c>
      <c r="C86" s="92"/>
      <c r="D86" s="92"/>
      <c r="E86" s="92"/>
      <c r="F86" s="92"/>
      <c r="G86" s="92"/>
      <c r="H86" s="92"/>
      <c r="I86" s="93"/>
      <c r="J86" s="94"/>
      <c r="K86" s="305">
        <v>0.05</v>
      </c>
      <c r="L86" s="864">
        <f>N79*K86</f>
        <v>415.54453890233037</v>
      </c>
      <c r="M86" s="865"/>
      <c r="N86" s="51"/>
    </row>
    <row r="87" spans="1:14" ht="15.75" thickBot="1">
      <c r="B87" s="828" t="s">
        <v>953</v>
      </c>
      <c r="C87" s="829"/>
      <c r="D87" s="829"/>
      <c r="E87" s="829"/>
      <c r="F87" s="829"/>
      <c r="G87" s="829"/>
      <c r="H87" s="829"/>
      <c r="I87" s="829"/>
      <c r="J87" s="829"/>
      <c r="K87" s="829"/>
      <c r="L87" s="829"/>
      <c r="M87" s="830"/>
      <c r="N87" s="52">
        <f>L84+L85+L86</f>
        <v>2493.267233413982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10804.158011460589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253</v>
      </c>
      <c r="B36" s="841" t="str">
        <f>VLOOKUP(A36,EQUIPOS!A6:D154,3,FALSE)</f>
        <v>Máquina hidrosembradora</v>
      </c>
      <c r="C36" s="842"/>
      <c r="D36" s="842"/>
      <c r="E36" s="842"/>
      <c r="F36" s="842"/>
      <c r="G36" s="842"/>
      <c r="H36" s="843"/>
      <c r="I36" s="267"/>
      <c r="J36" s="268"/>
      <c r="K36" s="269">
        <f>VLOOKUP(A36,EQUIPOS!A6:D163,4,FALSE)</f>
        <v>19467.294445508895</v>
      </c>
      <c r="L36" s="270"/>
      <c r="M36" s="336">
        <v>350</v>
      </c>
      <c r="N36" s="272">
        <f>K36/M36</f>
        <v>55.620841272882558</v>
      </c>
    </row>
    <row r="37" spans="1:14">
      <c r="A37" s="113" t="s">
        <v>138</v>
      </c>
      <c r="B37" s="841" t="str">
        <f>VLOOKUP(A37,EQUIPOS!A7:D154,3,FALSE)</f>
        <v>Camioneta D-300</v>
      </c>
      <c r="C37" s="842"/>
      <c r="D37" s="842"/>
      <c r="E37" s="842"/>
      <c r="F37" s="842"/>
      <c r="G37" s="842"/>
      <c r="H37" s="843"/>
      <c r="I37" s="421"/>
      <c r="J37" s="422"/>
      <c r="K37" s="269">
        <f>VLOOKUP(A37,EQUIPOS!A7:D164,4,FALSE)</f>
        <v>51247.746335240852</v>
      </c>
      <c r="L37" s="335"/>
      <c r="M37" s="336">
        <v>350</v>
      </c>
      <c r="N37" s="272">
        <f>K37/M37</f>
        <v>146.42213238640244</v>
      </c>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4.8049864931144288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206.84796015239942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1515.1239127862495</v>
      </c>
      <c r="N48" s="272">
        <f>K48*M48</f>
        <v>1515.1239127862495</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2599.7382668445252</v>
      </c>
      <c r="N49" s="272">
        <f>K49*M49</f>
        <v>1039.8953067378102</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54.834069928666089</v>
      </c>
      <c r="N50" s="272">
        <f>K50*M50</f>
        <v>274.17034964333044</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34620.350713667714</v>
      </c>
      <c r="N51" s="272">
        <f>K51*M51</f>
        <v>1731.0175356833859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4560.207104850776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96.099729862288569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4863.1547948654643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972.6309589730929</v>
      </c>
      <c r="M84" s="863"/>
      <c r="N84" s="51"/>
    </row>
    <row r="85" spans="1:14">
      <c r="B85" s="89" t="s">
        <v>973</v>
      </c>
      <c r="C85" s="90"/>
      <c r="D85" s="90"/>
      <c r="E85" s="90"/>
      <c r="F85" s="90"/>
      <c r="G85" s="90"/>
      <c r="H85" s="90"/>
      <c r="I85" s="87"/>
      <c r="J85" s="88"/>
      <c r="K85" s="304">
        <v>0.05</v>
      </c>
      <c r="L85" s="862">
        <f>N79*K85</f>
        <v>243.15773974327323</v>
      </c>
      <c r="M85" s="863"/>
      <c r="N85" s="51"/>
    </row>
    <row r="86" spans="1:14" ht="15.75" thickBot="1">
      <c r="B86" s="91" t="s">
        <v>974</v>
      </c>
      <c r="C86" s="92"/>
      <c r="D86" s="92"/>
      <c r="E86" s="92"/>
      <c r="F86" s="92"/>
      <c r="G86" s="92"/>
      <c r="H86" s="92"/>
      <c r="I86" s="93"/>
      <c r="J86" s="94"/>
      <c r="K86" s="305">
        <v>0.05</v>
      </c>
      <c r="L86" s="864">
        <f>N79*K86</f>
        <v>243.15773974327323</v>
      </c>
      <c r="M86" s="865"/>
      <c r="N86" s="51"/>
    </row>
    <row r="87" spans="1:14" ht="15.75" thickBot="1">
      <c r="B87" s="828" t="s">
        <v>953</v>
      </c>
      <c r="C87" s="829"/>
      <c r="D87" s="829"/>
      <c r="E87" s="829"/>
      <c r="F87" s="829"/>
      <c r="G87" s="829"/>
      <c r="H87" s="829"/>
      <c r="I87" s="829"/>
      <c r="J87" s="829"/>
      <c r="K87" s="829"/>
      <c r="L87" s="829"/>
      <c r="M87" s="830"/>
      <c r="N87" s="52">
        <f>L84+L85+L86</f>
        <v>1458.9464384596392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6322.1012333251037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9.25" customHeight="1" thickBot="1">
      <c r="A31" t="s">
        <v>1845</v>
      </c>
      <c r="B31" s="80" t="s">
        <v>1726</v>
      </c>
      <c r="C31" s="968" t="s">
        <v>2049</v>
      </c>
      <c r="D31" s="969"/>
      <c r="E31" s="969"/>
      <c r="F31" s="969"/>
      <c r="G31" s="969"/>
      <c r="H31" s="969"/>
      <c r="I31" s="969"/>
      <c r="J31" s="969"/>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51247.746335240852</v>
      </c>
      <c r="L36" s="270"/>
      <c r="M36" s="336">
        <v>8000</v>
      </c>
      <c r="N36" s="272">
        <f>K36/M36</f>
        <v>6.4059682919051069</v>
      </c>
    </row>
    <row r="37" spans="1:14">
      <c r="A37" s="113"/>
      <c r="B37" s="841"/>
      <c r="C37" s="842"/>
      <c r="D37" s="842"/>
      <c r="E37" s="842"/>
      <c r="F37" s="842"/>
      <c r="G37" s="842"/>
      <c r="H37" s="843"/>
      <c r="I37" s="421"/>
      <c r="J37" s="422"/>
      <c r="K37" s="269"/>
      <c r="L37" s="335"/>
      <c r="M37" s="336"/>
      <c r="N37" s="272"/>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26.907924361440802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33.31389265334591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5">
        <v>1.05</v>
      </c>
      <c r="L48" s="267"/>
      <c r="M48" s="402">
        <f>VLOOKUP(A48,MATERIALES!A5:D396,4,FALSE)</f>
        <v>5810.2819339947746</v>
      </c>
      <c r="N48" s="272">
        <f>K48*M48</f>
        <v>6100.7960306945133</v>
      </c>
    </row>
    <row r="49" spans="1:14">
      <c r="A49" s="170" t="s">
        <v>584</v>
      </c>
      <c r="B49" s="43" t="str">
        <f>VLOOKUP(A49,MATERIALES!A6:D373,3,FALSE)</f>
        <v>Mezcla Fértil</v>
      </c>
      <c r="C49" s="425"/>
      <c r="D49" s="425"/>
      <c r="E49" s="425"/>
      <c r="F49" s="425"/>
      <c r="G49" s="425"/>
      <c r="H49" s="425"/>
      <c r="I49" s="425"/>
      <c r="J49" s="312" t="str">
        <f>VLOOKUP(A49,MATERIALES!A5:D641,2,FALSE)</f>
        <v>m2</v>
      </c>
      <c r="K49" s="485">
        <v>1</v>
      </c>
      <c r="L49" s="421"/>
      <c r="M49" s="402">
        <f>VLOOKUP(A49,MATERIALES!A6:D397,4,FALSE)</f>
        <v>17182.761563277931</v>
      </c>
      <c r="N49" s="272">
        <f>K49*M49</f>
        <v>17182.761563277931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5">
        <v>2</v>
      </c>
      <c r="L50" s="421"/>
      <c r="M50" s="402">
        <f>VLOOKUP(A50,MATERIALES!A6:D398,4,FALSE)</f>
        <v>955.24853859550035</v>
      </c>
      <c r="N50" s="272">
        <f>K50*M50</f>
        <v>1910.4970771910007</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25194.054671163445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2690.7924361440801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27918.16099996087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5583.6321999921747</v>
      </c>
      <c r="M84" s="863"/>
      <c r="N84" s="51"/>
    </row>
    <row r="85" spans="1:14">
      <c r="B85" s="89" t="s">
        <v>973</v>
      </c>
      <c r="C85" s="90"/>
      <c r="D85" s="90"/>
      <c r="E85" s="90"/>
      <c r="F85" s="90"/>
      <c r="G85" s="90"/>
      <c r="H85" s="90"/>
      <c r="I85" s="87"/>
      <c r="J85" s="88"/>
      <c r="K85" s="304">
        <v>0.05</v>
      </c>
      <c r="L85" s="862">
        <f>N79*K85</f>
        <v>1395.9080499980437</v>
      </c>
      <c r="M85" s="863"/>
      <c r="N85" s="51"/>
    </row>
    <row r="86" spans="1:14" ht="15.75" thickBot="1">
      <c r="B86" s="91" t="s">
        <v>974</v>
      </c>
      <c r="C86" s="92"/>
      <c r="D86" s="92"/>
      <c r="E86" s="92"/>
      <c r="F86" s="92"/>
      <c r="G86" s="92"/>
      <c r="H86" s="92"/>
      <c r="I86" s="93"/>
      <c r="J86" s="94"/>
      <c r="K86" s="305">
        <v>0.05</v>
      </c>
      <c r="L86" s="864">
        <f>N79*K86</f>
        <v>1395.9080499980437</v>
      </c>
      <c r="M86" s="865"/>
      <c r="N86" s="51"/>
    </row>
    <row r="87" spans="1:14" ht="15.75" thickBot="1">
      <c r="B87" s="828" t="s">
        <v>953</v>
      </c>
      <c r="C87" s="829"/>
      <c r="D87" s="829"/>
      <c r="E87" s="829"/>
      <c r="F87" s="829"/>
      <c r="G87" s="829"/>
      <c r="H87" s="829"/>
      <c r="I87" s="829"/>
      <c r="J87" s="829"/>
      <c r="K87" s="829"/>
      <c r="L87" s="829"/>
      <c r="M87" s="830"/>
      <c r="N87" s="52">
        <f>L84+L85+L86</f>
        <v>8375.4482999882621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36293.60929994913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8.5" customHeight="1" thickBot="1">
      <c r="A31" t="s">
        <v>1845</v>
      </c>
      <c r="B31" s="80" t="s">
        <v>1727</v>
      </c>
      <c r="C31" s="968" t="s">
        <v>2052</v>
      </c>
      <c r="D31" s="969"/>
      <c r="E31" s="969"/>
      <c r="F31" s="969"/>
      <c r="G31" s="969"/>
      <c r="H31" s="969"/>
      <c r="I31" s="969"/>
      <c r="J31" s="969"/>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51247.746335240852</v>
      </c>
      <c r="L36" s="270"/>
      <c r="M36" s="336">
        <v>8000</v>
      </c>
      <c r="N36" s="272">
        <f>K36/M36</f>
        <v>6.4059682919051069</v>
      </c>
    </row>
    <row r="37" spans="1:14">
      <c r="A37" s="113"/>
      <c r="B37" s="841"/>
      <c r="C37" s="842"/>
      <c r="D37" s="842"/>
      <c r="E37" s="842"/>
      <c r="F37" s="842"/>
      <c r="G37" s="842"/>
      <c r="H37" s="843"/>
      <c r="I37" s="421"/>
      <c r="J37" s="422"/>
      <c r="K37" s="269"/>
      <c r="L37" s="335"/>
      <c r="M37" s="336"/>
      <c r="N37" s="272"/>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26.907924361440802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33.31389265334591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5">
        <v>1.05</v>
      </c>
      <c r="L48" s="267"/>
      <c r="M48" s="402">
        <f>VLOOKUP(A48,MATERIALES!A5:D396,4,FALSE)</f>
        <v>13145.359162041534</v>
      </c>
      <c r="N48" s="272">
        <f>K48*M48</f>
        <v>13802.62712014361</v>
      </c>
    </row>
    <row r="49" spans="1:14">
      <c r="A49" s="170" t="s">
        <v>584</v>
      </c>
      <c r="B49" s="43" t="str">
        <f>VLOOKUP(A49,MATERIALES!A6:D373,3,FALSE)</f>
        <v>Mezcla Fértil</v>
      </c>
      <c r="C49" s="425"/>
      <c r="D49" s="425"/>
      <c r="E49" s="425"/>
      <c r="F49" s="425"/>
      <c r="G49" s="425"/>
      <c r="H49" s="425"/>
      <c r="I49" s="425"/>
      <c r="J49" s="312" t="str">
        <f>VLOOKUP(A49,MATERIALES!A5:D641,2,FALSE)</f>
        <v>m2</v>
      </c>
      <c r="K49" s="485">
        <v>1</v>
      </c>
      <c r="L49" s="421"/>
      <c r="M49" s="402">
        <f>VLOOKUP(A49,MATERIALES!A6:D397,4,FALSE)</f>
        <v>17182.761563277931</v>
      </c>
      <c r="N49" s="272">
        <f>K49*M49</f>
        <v>17182.761563277931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5">
        <v>2</v>
      </c>
      <c r="L50" s="421"/>
      <c r="M50" s="402">
        <f>VLOOKUP(A50,MATERIALES!A6:D398,4,FALSE)</f>
        <v>955.24853859550035</v>
      </c>
      <c r="N50" s="272">
        <f>K50*M50</f>
        <v>1910.4970771910007</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32895.885760612538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2690.7924361440801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35619.992089409963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7123.9984178819932</v>
      </c>
      <c r="M84" s="863"/>
      <c r="N84" s="51"/>
    </row>
    <row r="85" spans="1:14">
      <c r="B85" s="89" t="s">
        <v>973</v>
      </c>
      <c r="C85" s="90"/>
      <c r="D85" s="90"/>
      <c r="E85" s="90"/>
      <c r="F85" s="90"/>
      <c r="G85" s="90"/>
      <c r="H85" s="90"/>
      <c r="I85" s="87"/>
      <c r="J85" s="88"/>
      <c r="K85" s="304">
        <v>0.05</v>
      </c>
      <c r="L85" s="862">
        <f>N79*K85</f>
        <v>1780.9996044704983</v>
      </c>
      <c r="M85" s="863"/>
      <c r="N85" s="51"/>
    </row>
    <row r="86" spans="1:14" ht="15.75" thickBot="1">
      <c r="B86" s="91" t="s">
        <v>974</v>
      </c>
      <c r="C86" s="92"/>
      <c r="D86" s="92"/>
      <c r="E86" s="92"/>
      <c r="F86" s="92"/>
      <c r="G86" s="92"/>
      <c r="H86" s="92"/>
      <c r="I86" s="93"/>
      <c r="J86" s="94"/>
      <c r="K86" s="305">
        <v>0.05</v>
      </c>
      <c r="L86" s="864">
        <f>N79*K86</f>
        <v>1780.9996044704983</v>
      </c>
      <c r="M86" s="865"/>
      <c r="N86" s="51"/>
    </row>
    <row r="87" spans="1:14" ht="15.75" thickBot="1">
      <c r="B87" s="828" t="s">
        <v>953</v>
      </c>
      <c r="C87" s="829"/>
      <c r="D87" s="829"/>
      <c r="E87" s="829"/>
      <c r="F87" s="829"/>
      <c r="G87" s="829"/>
      <c r="H87" s="829"/>
      <c r="I87" s="829"/>
      <c r="J87" s="829"/>
      <c r="K87" s="829"/>
      <c r="L87" s="829"/>
      <c r="M87" s="830"/>
      <c r="N87" s="52">
        <f>L84+L85+L86</f>
        <v>10685.997626822989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46305.989716232951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119</v>
      </c>
      <c r="B36" s="841" t="str">
        <f>VLOOKUP(A36,EQUIPOS!A6:D154,3,FALSE)</f>
        <v xml:space="preserve">Bomba de concreto, Producción: 30 m3/h, POTENCIA: 67 HP, MAX PRESION DE CONCRETO: 1150 PSI
</v>
      </c>
      <c r="C36" s="842"/>
      <c r="D36" s="842"/>
      <c r="E36" s="842"/>
      <c r="F36" s="842"/>
      <c r="G36" s="842"/>
      <c r="H36" s="843"/>
      <c r="I36" s="267"/>
      <c r="J36" s="268"/>
      <c r="K36" s="269">
        <f>VLOOKUP(A36,EQUIPOS!A6:D163,4,FALSE)</f>
        <v>67998.717698789769</v>
      </c>
      <c r="L36" s="270"/>
      <c r="M36" s="336">
        <v>100</v>
      </c>
      <c r="N36" s="272">
        <f>K36/M36</f>
        <v>679.98717698789767</v>
      </c>
    </row>
    <row r="37" spans="1:14">
      <c r="A37" s="113" t="s">
        <v>138</v>
      </c>
      <c r="B37" s="841" t="str">
        <f>VLOOKUP(A37,EQUIPOS!A7:D154,3,FALSE)</f>
        <v>Camioneta D-300</v>
      </c>
      <c r="C37" s="842"/>
      <c r="D37" s="842"/>
      <c r="E37" s="842"/>
      <c r="F37" s="842"/>
      <c r="G37" s="842"/>
      <c r="H37" s="843"/>
      <c r="I37" s="421"/>
      <c r="J37" s="422"/>
      <c r="K37" s="269">
        <f>VLOOKUP(A37,EQUIPOS!A7:D164,4,FALSE)</f>
        <v>51247.746335240852</v>
      </c>
      <c r="L37" s="335"/>
      <c r="M37" s="336">
        <v>1000</v>
      </c>
      <c r="N37" s="272">
        <f>K37/M37</f>
        <v>51.247746335240855</v>
      </c>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4.0401280451800998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735.27505136831871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5">
        <v>0.1</v>
      </c>
      <c r="L48" s="267"/>
      <c r="M48" s="402">
        <f>VLOOKUP(A48,MATERIALES!A5:D396,4,FALSE)</f>
        <v>422150.11364017561</v>
      </c>
      <c r="N48" s="272">
        <f>K48*M48</f>
        <v>42215.011364017562</v>
      </c>
    </row>
    <row r="49" spans="1:14">
      <c r="A49" s="170" t="s">
        <v>739</v>
      </c>
      <c r="B49" s="43" t="str">
        <f>VLOOKUP(A49,MATERIALES!A6:D373,3,FALSE)</f>
        <v>Varilla 5/8</v>
      </c>
      <c r="C49" s="425"/>
      <c r="D49" s="425"/>
      <c r="E49" s="425"/>
      <c r="F49" s="425"/>
      <c r="G49" s="425"/>
      <c r="H49" s="425"/>
      <c r="I49" s="425"/>
      <c r="J49" s="312" t="str">
        <f>VLOOKUP(A49,MATERIALES!A5:D641,2,FALSE)</f>
        <v>kg</v>
      </c>
      <c r="K49" s="485">
        <v>1.1000000000000001</v>
      </c>
      <c r="L49" s="421"/>
      <c r="M49" s="402">
        <f>VLOOKUP(A49,MATERIALES!A6:D397,4,FALSE)</f>
        <v>4533.1272373067168</v>
      </c>
      <c r="N49" s="272">
        <f>K49*M49</f>
        <v>4986.4399610373885</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5">
        <v>1</v>
      </c>
      <c r="L50" s="421"/>
      <c r="M50" s="402">
        <f>VLOOKUP(A50,MATERIALES!A6:D398,4,FALSE)</f>
        <v>8473.1947280063068</v>
      </c>
      <c r="N50" s="272">
        <f>K50*M50</f>
        <v>8473.1947280063068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55674.646053061253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404.01280451800994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56813.933908947583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11362.786781789517</v>
      </c>
      <c r="M84" s="863"/>
      <c r="N84" s="51"/>
    </row>
    <row r="85" spans="1:14">
      <c r="B85" s="89" t="s">
        <v>973</v>
      </c>
      <c r="C85" s="90"/>
      <c r="D85" s="90"/>
      <c r="E85" s="90"/>
      <c r="F85" s="90"/>
      <c r="G85" s="90"/>
      <c r="H85" s="90"/>
      <c r="I85" s="87"/>
      <c r="J85" s="88"/>
      <c r="K85" s="304">
        <v>0.05</v>
      </c>
      <c r="L85" s="862">
        <f>N79*K85</f>
        <v>2840.6966954473792</v>
      </c>
      <c r="M85" s="863"/>
      <c r="N85" s="51"/>
    </row>
    <row r="86" spans="1:14" ht="15.75" thickBot="1">
      <c r="B86" s="91" t="s">
        <v>974</v>
      </c>
      <c r="C86" s="92"/>
      <c r="D86" s="92"/>
      <c r="E86" s="92"/>
      <c r="F86" s="92"/>
      <c r="G86" s="92"/>
      <c r="H86" s="92"/>
      <c r="I86" s="93"/>
      <c r="J86" s="94"/>
      <c r="K86" s="305">
        <v>0.05</v>
      </c>
      <c r="L86" s="864">
        <f>N79*K86</f>
        <v>2840.6966954473792</v>
      </c>
      <c r="M86" s="865"/>
      <c r="N86" s="51"/>
    </row>
    <row r="87" spans="1:14" ht="15.75" thickBot="1">
      <c r="B87" s="828" t="s">
        <v>953</v>
      </c>
      <c r="C87" s="829"/>
      <c r="D87" s="829"/>
      <c r="E87" s="829"/>
      <c r="F87" s="829"/>
      <c r="G87" s="829"/>
      <c r="H87" s="829"/>
      <c r="I87" s="829"/>
      <c r="J87" s="829"/>
      <c r="K87" s="829"/>
      <c r="L87" s="829"/>
      <c r="M87" s="830"/>
      <c r="N87" s="52">
        <f>L84+L85+L86</f>
        <v>17044.180172684275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73858.114081631851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270.65500000000003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5">
        <v>0.5</v>
      </c>
      <c r="L48" s="267"/>
      <c r="M48" s="402">
        <f>VLOOKUP(A48,MATERIALES!A5:D396,4,FALSE)</f>
        <v>47995.959732448558</v>
      </c>
      <c r="N48" s="272">
        <f>K48*M48</f>
        <v>23997.979866224279</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5">
        <v>1</v>
      </c>
      <c r="L49" s="421"/>
      <c r="M49" s="402">
        <f>VLOOKUP(A49,MATERIALES!A6:D397,4,FALSE)</f>
        <v>20984.41295512846</v>
      </c>
      <c r="N49" s="272">
        <f>K49*M49</f>
        <v>20984.41295512846</v>
      </c>
    </row>
    <row r="50" spans="1:14">
      <c r="A50" s="170"/>
      <c r="B50" s="43"/>
      <c r="C50" s="425"/>
      <c r="D50" s="425"/>
      <c r="E50" s="425"/>
      <c r="F50" s="425"/>
      <c r="G50" s="425"/>
      <c r="H50" s="425"/>
      <c r="I50" s="425"/>
      <c r="J50" s="318"/>
      <c r="K50" s="485"/>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44982.39282135274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6">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5413.1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50666.147821352737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10133.229564270549</v>
      </c>
      <c r="M84" s="863"/>
      <c r="N84" s="51"/>
    </row>
    <row r="85" spans="1:14">
      <c r="B85" s="89" t="s">
        <v>973</v>
      </c>
      <c r="C85" s="90"/>
      <c r="D85" s="90"/>
      <c r="E85" s="90"/>
      <c r="F85" s="90"/>
      <c r="G85" s="90"/>
      <c r="H85" s="90"/>
      <c r="I85" s="87"/>
      <c r="J85" s="88"/>
      <c r="K85" s="304">
        <v>0.05</v>
      </c>
      <c r="L85" s="862">
        <f>N79*K85</f>
        <v>2533.3073910676371</v>
      </c>
      <c r="M85" s="863"/>
      <c r="N85" s="51"/>
    </row>
    <row r="86" spans="1:14" ht="15.75" thickBot="1">
      <c r="B86" s="91" t="s">
        <v>974</v>
      </c>
      <c r="C86" s="92"/>
      <c r="D86" s="92"/>
      <c r="E86" s="92"/>
      <c r="F86" s="92"/>
      <c r="G86" s="92"/>
      <c r="H86" s="92"/>
      <c r="I86" s="93"/>
      <c r="J86" s="94"/>
      <c r="K86" s="305">
        <v>0.05</v>
      </c>
      <c r="L86" s="864">
        <f>N79*K86</f>
        <v>2533.3073910676371</v>
      </c>
      <c r="M86" s="865"/>
      <c r="N86" s="51"/>
    </row>
    <row r="87" spans="1:14" ht="15.75" thickBot="1">
      <c r="B87" s="828" t="s">
        <v>953</v>
      </c>
      <c r="C87" s="829"/>
      <c r="D87" s="829"/>
      <c r="E87" s="829"/>
      <c r="F87" s="829"/>
      <c r="G87" s="829"/>
      <c r="H87" s="829"/>
      <c r="I87" s="829"/>
      <c r="J87" s="829"/>
      <c r="K87" s="829"/>
      <c r="L87" s="829"/>
      <c r="M87" s="830"/>
      <c r="N87" s="52">
        <f>L84+L85+L86</f>
        <v>15199.844346405824</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65865.992167758566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25" zoomScale="76" zoomScaleNormal="76" workbookViewId="0">
      <selection activeCell="E18" sqref="E18"/>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N76*M41</f>
        <v>90218.333333333343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5">
        <v>1100</v>
      </c>
      <c r="L48" s="421"/>
      <c r="M48" s="402">
        <f>VLOOKUP(A48,MATERIALES!A6:D397,4,FALSE)</f>
        <v>1075.564070671991</v>
      </c>
      <c r="N48" s="272">
        <f>K48*M48</f>
        <v>1183120.47773919</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7"/>
      <c r="C53" s="47"/>
      <c r="D53" s="47"/>
      <c r="E53" s="47"/>
      <c r="F53" s="47"/>
      <c r="G53" s="47"/>
      <c r="H53" s="47"/>
      <c r="I53" s="47"/>
      <c r="J53" s="288"/>
      <c r="K53" s="169"/>
      <c r="L53" s="478"/>
      <c r="M53" s="479"/>
      <c r="N53" s="480"/>
    </row>
    <row r="54" spans="1:14" ht="15.75" thickBot="1">
      <c r="B54" s="828" t="s">
        <v>953</v>
      </c>
      <c r="C54" s="829"/>
      <c r="D54" s="829"/>
      <c r="E54" s="829"/>
      <c r="F54" s="829"/>
      <c r="G54" s="829"/>
      <c r="H54" s="829"/>
      <c r="I54" s="829"/>
      <c r="J54" s="829"/>
      <c r="K54" s="829"/>
      <c r="L54" s="829"/>
      <c r="M54" s="830"/>
      <c r="N54" s="394">
        <f>SUM(N48:N53)</f>
        <v>1183120.47773919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3"/>
      <c r="I64" s="169"/>
      <c r="J64" s="169"/>
      <c r="K64" s="169"/>
      <c r="L64" s="1002"/>
      <c r="M64" s="1003"/>
      <c r="N64" s="484"/>
    </row>
    <row r="65" spans="1:15" ht="15.75" thickBot="1">
      <c r="B65" s="828" t="s">
        <v>953</v>
      </c>
      <c r="C65" s="829"/>
      <c r="D65" s="829"/>
      <c r="E65" s="829"/>
      <c r="F65" s="829"/>
      <c r="G65" s="829"/>
      <c r="H65" s="829"/>
      <c r="I65" s="829"/>
      <c r="J65" s="829"/>
      <c r="K65" s="829"/>
      <c r="L65" s="829"/>
      <c r="M65" s="830"/>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980"/>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6">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8"/>
      <c r="C75" s="999"/>
      <c r="D75" s="999"/>
      <c r="E75" s="999"/>
      <c r="F75" s="999"/>
      <c r="G75" s="999"/>
      <c r="H75" s="999"/>
      <c r="I75" s="169"/>
      <c r="J75" s="169"/>
      <c r="K75" s="169"/>
      <c r="L75" s="1000"/>
      <c r="M75" s="1001"/>
      <c r="N75" s="45"/>
    </row>
    <row r="76" spans="1:15" ht="15.75" thickBot="1">
      <c r="B76" s="828" t="s">
        <v>953</v>
      </c>
      <c r="C76" s="829"/>
      <c r="D76" s="829"/>
      <c r="E76" s="829"/>
      <c r="F76" s="829"/>
      <c r="G76" s="829"/>
      <c r="H76" s="829"/>
      <c r="I76" s="829"/>
      <c r="J76" s="829"/>
      <c r="K76" s="829"/>
      <c r="L76" s="829"/>
      <c r="M76" s="830"/>
      <c r="N76" s="301">
        <f>SUM(N70:N75)</f>
        <v>1804366.6666666667</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3077705.4777391898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615541.09554783802</v>
      </c>
      <c r="M83" s="863"/>
      <c r="N83" s="51"/>
    </row>
    <row r="84" spans="1:14">
      <c r="B84" s="89" t="s">
        <v>973</v>
      </c>
      <c r="C84" s="90"/>
      <c r="D84" s="90"/>
      <c r="E84" s="90"/>
      <c r="F84" s="90"/>
      <c r="G84" s="90"/>
      <c r="H84" s="90"/>
      <c r="I84" s="87"/>
      <c r="J84" s="88"/>
      <c r="K84" s="304">
        <v>0.05</v>
      </c>
      <c r="L84" s="862">
        <f>N78*K84</f>
        <v>153885.27388695951</v>
      </c>
      <c r="M84" s="863"/>
      <c r="N84" s="51"/>
    </row>
    <row r="85" spans="1:14" ht="15.75" thickBot="1">
      <c r="B85" s="91" t="s">
        <v>974</v>
      </c>
      <c r="C85" s="92"/>
      <c r="D85" s="92"/>
      <c r="E85" s="92"/>
      <c r="F85" s="92"/>
      <c r="G85" s="92"/>
      <c r="H85" s="92"/>
      <c r="I85" s="93"/>
      <c r="J85" s="94"/>
      <c r="K85" s="305">
        <v>0.05</v>
      </c>
      <c r="L85" s="864">
        <f>N78*K85</f>
        <v>153885.27388695951</v>
      </c>
      <c r="M85" s="865"/>
      <c r="N85" s="51"/>
    </row>
    <row r="86" spans="1:14" ht="15.75" thickBot="1">
      <c r="B86" s="828" t="s">
        <v>953</v>
      </c>
      <c r="C86" s="829"/>
      <c r="D86" s="829"/>
      <c r="E86" s="829"/>
      <c r="F86" s="829"/>
      <c r="G86" s="829"/>
      <c r="H86" s="829"/>
      <c r="I86" s="829"/>
      <c r="J86" s="829"/>
      <c r="K86" s="829"/>
      <c r="L86" s="829"/>
      <c r="M86" s="830"/>
      <c r="N86" s="52">
        <f>L83+L84+L85</f>
        <v>923311.64332175709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4001017.121060947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28.5" customHeight="1" thickBot="1">
      <c r="A31" t="s">
        <v>1845</v>
      </c>
      <c r="B31" s="107" t="s">
        <v>1166</v>
      </c>
      <c r="C31" s="1004" t="s">
        <v>2193</v>
      </c>
      <c r="D31" s="1005"/>
      <c r="E31" s="1005"/>
      <c r="F31" s="1005"/>
      <c r="G31" s="1005"/>
      <c r="H31" s="1005"/>
      <c r="I31" s="1005"/>
      <c r="J31" s="1005"/>
      <c r="K31" s="487"/>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71" t="s">
        <v>373</v>
      </c>
      <c r="B36" s="841" t="str">
        <f>VLOOKUP(A36,EQUIPOS!A6:D154,3,FALSE)</f>
        <v>Volqueta 6 m3</v>
      </c>
      <c r="C36" s="842"/>
      <c r="D36" s="842"/>
      <c r="E36" s="842"/>
      <c r="F36" s="842"/>
      <c r="G36" s="842"/>
      <c r="H36" s="843"/>
      <c r="I36" s="267"/>
      <c r="J36" s="268"/>
      <c r="K36" s="269">
        <f>VLOOKUP(A36,EQUIPOS!A6:D161,4,FALSE)</f>
        <v>84290.096669841179</v>
      </c>
      <c r="L36" s="270"/>
      <c r="M36" s="455">
        <v>81</v>
      </c>
      <c r="N36" s="272">
        <f>K36/M36</f>
        <v>1040.6184774054466</v>
      </c>
    </row>
    <row r="37" spans="1:14">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3"/>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99">
        <f>SUM(N36:N42)</f>
        <v>1040.6184774054466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3"/>
      <c r="C53" s="824"/>
      <c r="D53" s="824"/>
      <c r="E53" s="824"/>
      <c r="F53" s="824"/>
      <c r="G53" s="824"/>
      <c r="H53" s="824"/>
      <c r="I53" s="825"/>
      <c r="J53" s="42"/>
      <c r="K53" s="44"/>
      <c r="L53" s="826"/>
      <c r="M53" s="827"/>
      <c r="N53" s="45"/>
    </row>
    <row r="54" spans="2:14" ht="15.75" thickBot="1">
      <c r="B54" s="828" t="s">
        <v>953</v>
      </c>
      <c r="C54" s="829"/>
      <c r="D54" s="829"/>
      <c r="E54" s="829"/>
      <c r="F54" s="829"/>
      <c r="G54" s="829"/>
      <c r="H54" s="829"/>
      <c r="I54" s="829"/>
      <c r="J54" s="829"/>
      <c r="K54" s="829"/>
      <c r="L54" s="829"/>
      <c r="M54" s="830"/>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1" t="s">
        <v>961</v>
      </c>
      <c r="M58" s="804"/>
      <c r="N58" s="76" t="s">
        <v>951</v>
      </c>
    </row>
    <row r="59" spans="2:14">
      <c r="B59" s="46"/>
      <c r="C59" s="317"/>
      <c r="D59" s="317"/>
      <c r="E59" s="317"/>
      <c r="F59" s="317"/>
      <c r="G59" s="317"/>
      <c r="H59" s="311"/>
      <c r="I59" s="279"/>
      <c r="J59" s="286"/>
      <c r="K59" s="279"/>
      <c r="L59" s="832"/>
      <c r="M59" s="83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3"/>
      <c r="I64" s="169"/>
      <c r="J64" s="169"/>
      <c r="K64" s="169"/>
      <c r="L64" s="1002"/>
      <c r="M64" s="1003"/>
      <c r="N64" s="484"/>
    </row>
    <row r="65" spans="2:15" ht="15.75" thickBot="1">
      <c r="B65" s="828" t="s">
        <v>953</v>
      </c>
      <c r="C65" s="829"/>
      <c r="D65" s="829"/>
      <c r="E65" s="829"/>
      <c r="F65" s="829"/>
      <c r="G65" s="829"/>
      <c r="H65" s="829"/>
      <c r="I65" s="829"/>
      <c r="J65" s="829"/>
      <c r="K65" s="829"/>
      <c r="L65" s="829"/>
      <c r="M65" s="830"/>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8"/>
      <c r="C75" s="999"/>
      <c r="D75" s="999"/>
      <c r="E75" s="999"/>
      <c r="F75" s="999"/>
      <c r="G75" s="999"/>
      <c r="H75" s="999"/>
      <c r="I75" s="169"/>
      <c r="J75" s="169"/>
      <c r="K75" s="169"/>
      <c r="L75" s="1000"/>
      <c r="M75" s="1001"/>
      <c r="N75" s="45"/>
    </row>
    <row r="76" spans="2:15" ht="15.75" thickBot="1">
      <c r="B76" s="828" t="s">
        <v>953</v>
      </c>
      <c r="C76" s="829"/>
      <c r="D76" s="829"/>
      <c r="E76" s="829"/>
      <c r="F76" s="829"/>
      <c r="G76" s="829"/>
      <c r="H76" s="829"/>
      <c r="I76" s="829"/>
      <c r="J76" s="829"/>
      <c r="K76" s="829"/>
      <c r="L76" s="829"/>
      <c r="M76" s="830"/>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1040.6184774054466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208.12369548108933</v>
      </c>
      <c r="M83" s="863"/>
      <c r="N83" s="51"/>
    </row>
    <row r="84" spans="1:14">
      <c r="B84" s="89" t="s">
        <v>973</v>
      </c>
      <c r="C84" s="90"/>
      <c r="D84" s="90"/>
      <c r="E84" s="90"/>
      <c r="F84" s="90"/>
      <c r="G84" s="90"/>
      <c r="H84" s="90"/>
      <c r="I84" s="87"/>
      <c r="J84" s="88"/>
      <c r="K84" s="304">
        <v>0.05</v>
      </c>
      <c r="L84" s="862">
        <f>N78*K84</f>
        <v>52.030923870272332</v>
      </c>
      <c r="M84" s="863"/>
      <c r="N84" s="51"/>
    </row>
    <row r="85" spans="1:14" ht="15.75" thickBot="1">
      <c r="B85" s="91" t="s">
        <v>974</v>
      </c>
      <c r="C85" s="92"/>
      <c r="D85" s="92"/>
      <c r="E85" s="92"/>
      <c r="F85" s="92"/>
      <c r="G85" s="92"/>
      <c r="H85" s="92"/>
      <c r="I85" s="93"/>
      <c r="J85" s="94"/>
      <c r="K85" s="305">
        <v>0.05</v>
      </c>
      <c r="L85" s="864">
        <f>N78*K85</f>
        <v>52.030923870272332</v>
      </c>
      <c r="M85" s="865"/>
      <c r="N85" s="51"/>
    </row>
    <row r="86" spans="1:14" ht="15.75" thickBot="1">
      <c r="B86" s="828" t="s">
        <v>953</v>
      </c>
      <c r="C86" s="829"/>
      <c r="D86" s="829"/>
      <c r="E86" s="829"/>
      <c r="F86" s="829"/>
      <c r="G86" s="829"/>
      <c r="H86" s="829"/>
      <c r="I86" s="829"/>
      <c r="J86" s="829"/>
      <c r="K86" s="829"/>
      <c r="L86" s="829"/>
      <c r="M86" s="830"/>
      <c r="N86" s="52">
        <f>L83+L84+L85</f>
        <v>312.18554322163396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1352.8040206270805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41.25" customHeight="1" thickBot="1">
      <c r="A31" t="s">
        <v>1845</v>
      </c>
      <c r="B31" s="107" t="s">
        <v>1167</v>
      </c>
      <c r="C31" s="1004" t="s">
        <v>2196</v>
      </c>
      <c r="D31" s="1005"/>
      <c r="E31" s="1005"/>
      <c r="F31" s="1005"/>
      <c r="G31" s="1005"/>
      <c r="H31" s="1005"/>
      <c r="I31" s="1005"/>
      <c r="J31" s="1005"/>
      <c r="K31" s="487"/>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373</v>
      </c>
      <c r="B36" s="841" t="str">
        <f>VLOOKUP(A36,EQUIPOS!A6:D154,3,FALSE)</f>
        <v>Volqueta 6 m3</v>
      </c>
      <c r="C36" s="842"/>
      <c r="D36" s="842"/>
      <c r="E36" s="842"/>
      <c r="F36" s="842"/>
      <c r="G36" s="842"/>
      <c r="H36" s="843"/>
      <c r="I36" s="267"/>
      <c r="J36" s="268"/>
      <c r="K36" s="269">
        <f>VLOOKUP(A36,EQUIPOS!A6:D161,4,FALSE)</f>
        <v>84290.096669841179</v>
      </c>
      <c r="L36" s="270"/>
      <c r="M36" s="283">
        <v>66</v>
      </c>
      <c r="N36" s="272">
        <f>K36/M36</f>
        <v>1277.1226768157755</v>
      </c>
    </row>
    <row r="37" spans="1:14">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3"/>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99">
        <f>SUM(N36:N42)</f>
        <v>1277.1226768157755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3"/>
      <c r="C53" s="824"/>
      <c r="D53" s="824"/>
      <c r="E53" s="824"/>
      <c r="F53" s="824"/>
      <c r="G53" s="824"/>
      <c r="H53" s="824"/>
      <c r="I53" s="825"/>
      <c r="J53" s="42"/>
      <c r="K53" s="44"/>
      <c r="L53" s="826"/>
      <c r="M53" s="827"/>
      <c r="N53" s="45"/>
    </row>
    <row r="54" spans="2:14" ht="15.75" thickBot="1">
      <c r="B54" s="828" t="s">
        <v>953</v>
      </c>
      <c r="C54" s="829"/>
      <c r="D54" s="829"/>
      <c r="E54" s="829"/>
      <c r="F54" s="829"/>
      <c r="G54" s="829"/>
      <c r="H54" s="829"/>
      <c r="I54" s="829"/>
      <c r="J54" s="829"/>
      <c r="K54" s="829"/>
      <c r="L54" s="829"/>
      <c r="M54" s="830"/>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1" t="s">
        <v>961</v>
      </c>
      <c r="M58" s="804"/>
      <c r="N58" s="76" t="s">
        <v>951</v>
      </c>
    </row>
    <row r="59" spans="2:14">
      <c r="B59" s="46"/>
      <c r="C59" s="317"/>
      <c r="D59" s="317"/>
      <c r="E59" s="317"/>
      <c r="F59" s="317"/>
      <c r="G59" s="317"/>
      <c r="H59" s="311"/>
      <c r="I59" s="279"/>
      <c r="J59" s="286"/>
      <c r="K59" s="279"/>
      <c r="L59" s="832"/>
      <c r="M59" s="83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3"/>
      <c r="I64" s="169"/>
      <c r="J64" s="169"/>
      <c r="K64" s="169"/>
      <c r="L64" s="1002"/>
      <c r="M64" s="1003"/>
      <c r="N64" s="484"/>
    </row>
    <row r="65" spans="2:15" ht="15.75" thickBot="1">
      <c r="B65" s="828" t="s">
        <v>953</v>
      </c>
      <c r="C65" s="829"/>
      <c r="D65" s="829"/>
      <c r="E65" s="829"/>
      <c r="F65" s="829"/>
      <c r="G65" s="829"/>
      <c r="H65" s="829"/>
      <c r="I65" s="829"/>
      <c r="J65" s="829"/>
      <c r="K65" s="829"/>
      <c r="L65" s="829"/>
      <c r="M65" s="830"/>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8"/>
      <c r="C75" s="999"/>
      <c r="D75" s="999"/>
      <c r="E75" s="999"/>
      <c r="F75" s="999"/>
      <c r="G75" s="999"/>
      <c r="H75" s="999"/>
      <c r="I75" s="169"/>
      <c r="J75" s="169"/>
      <c r="K75" s="169"/>
      <c r="L75" s="1000"/>
      <c r="M75" s="1001"/>
      <c r="N75" s="45"/>
    </row>
    <row r="76" spans="2:15" ht="15.75" thickBot="1">
      <c r="B76" s="828" t="s">
        <v>953</v>
      </c>
      <c r="C76" s="829"/>
      <c r="D76" s="829"/>
      <c r="E76" s="829"/>
      <c r="F76" s="829"/>
      <c r="G76" s="829"/>
      <c r="H76" s="829"/>
      <c r="I76" s="829"/>
      <c r="J76" s="829"/>
      <c r="K76" s="829"/>
      <c r="L76" s="829"/>
      <c r="M76" s="830"/>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1277.1226768157755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255.42453536315512</v>
      </c>
      <c r="M83" s="863"/>
      <c r="N83" s="51"/>
    </row>
    <row r="84" spans="1:14">
      <c r="B84" s="89" t="s">
        <v>973</v>
      </c>
      <c r="C84" s="90"/>
      <c r="D84" s="90"/>
      <c r="E84" s="90"/>
      <c r="F84" s="90"/>
      <c r="G84" s="90"/>
      <c r="H84" s="90"/>
      <c r="I84" s="87"/>
      <c r="J84" s="88"/>
      <c r="K84" s="304">
        <v>0.05</v>
      </c>
      <c r="L84" s="862">
        <f>N78*K84</f>
        <v>63.856133840788779</v>
      </c>
      <c r="M84" s="863"/>
      <c r="N84" s="51"/>
    </row>
    <row r="85" spans="1:14" ht="15.75" thickBot="1">
      <c r="B85" s="91" t="s">
        <v>974</v>
      </c>
      <c r="C85" s="92"/>
      <c r="D85" s="92"/>
      <c r="E85" s="92"/>
      <c r="F85" s="92"/>
      <c r="G85" s="92"/>
      <c r="H85" s="92"/>
      <c r="I85" s="93"/>
      <c r="J85" s="94"/>
      <c r="K85" s="305">
        <v>0.05</v>
      </c>
      <c r="L85" s="864">
        <f>N78*K85</f>
        <v>63.856133840788779</v>
      </c>
      <c r="M85" s="865"/>
      <c r="N85" s="51"/>
    </row>
    <row r="86" spans="1:14" ht="15.75" thickBot="1">
      <c r="B86" s="828" t="s">
        <v>953</v>
      </c>
      <c r="C86" s="829"/>
      <c r="D86" s="829"/>
      <c r="E86" s="829"/>
      <c r="F86" s="829"/>
      <c r="G86" s="829"/>
      <c r="H86" s="829"/>
      <c r="I86" s="829"/>
      <c r="J86" s="829"/>
      <c r="K86" s="829"/>
      <c r="L86" s="829"/>
      <c r="M86" s="830"/>
      <c r="N86" s="52">
        <f>L83+L84+L85</f>
        <v>383.13680304473269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1660.2594798605082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8" t="s">
        <v>942</v>
      </c>
      <c r="C27" s="1009"/>
      <c r="D27" s="1009"/>
      <c r="E27" s="1009"/>
      <c r="F27" s="1009"/>
      <c r="G27" s="1009"/>
      <c r="H27" s="1009"/>
      <c r="I27" s="1009"/>
      <c r="J27" s="1009"/>
      <c r="K27" s="1009"/>
      <c r="L27" s="1009"/>
      <c r="M27" s="1009"/>
      <c r="N27" s="1010"/>
    </row>
    <row r="28" spans="1:14" ht="15.75" thickBot="1">
      <c r="B28" s="33"/>
      <c r="C28" s="34"/>
      <c r="D28" s="34"/>
      <c r="E28" s="34"/>
      <c r="F28" s="34"/>
      <c r="G28" s="34"/>
      <c r="H28" s="34"/>
      <c r="I28" s="34"/>
      <c r="J28" s="34"/>
      <c r="K28" s="34"/>
      <c r="L28" s="34"/>
      <c r="M28" s="34"/>
      <c r="N28" s="35"/>
    </row>
    <row r="29" spans="1:14" ht="26.25" thickBot="1">
      <c r="B29" s="71" t="s">
        <v>943</v>
      </c>
      <c r="C29" s="1006" t="s">
        <v>944</v>
      </c>
      <c r="D29" s="1007"/>
      <c r="E29" s="1007"/>
      <c r="F29" s="1007"/>
      <c r="G29" s="1007"/>
      <c r="H29" s="1007"/>
      <c r="I29" s="1007"/>
      <c r="J29" s="72"/>
      <c r="K29" s="342" t="s">
        <v>2215</v>
      </c>
      <c r="L29" s="1011" t="s">
        <v>945</v>
      </c>
      <c r="M29" s="1012"/>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373</v>
      </c>
      <c r="B36" s="841" t="str">
        <f>VLOOKUP(A36,EQUIPOS!A6:D154,3,FALSE)</f>
        <v>Volqueta 6 m3</v>
      </c>
      <c r="C36" s="842"/>
      <c r="D36" s="842"/>
      <c r="E36" s="842"/>
      <c r="F36" s="842"/>
      <c r="G36" s="842"/>
      <c r="H36" s="843"/>
      <c r="I36" s="267"/>
      <c r="J36" s="268"/>
      <c r="K36" s="269">
        <f>VLOOKUP(A36,EQUIPOS!A6:D161,4,FALSE)</f>
        <v>84290.096669841179</v>
      </c>
      <c r="L36" s="270"/>
      <c r="M36" s="283">
        <v>66</v>
      </c>
      <c r="N36" s="272">
        <f>K36/M36</f>
        <v>1277.1226768157755</v>
      </c>
    </row>
    <row r="37" spans="1:14">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3"/>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99">
        <f>SUM(N36:N42)</f>
        <v>1277.1226768157755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3"/>
      <c r="C53" s="824"/>
      <c r="D53" s="824"/>
      <c r="E53" s="824"/>
      <c r="F53" s="824"/>
      <c r="G53" s="824"/>
      <c r="H53" s="824"/>
      <c r="I53" s="825"/>
      <c r="J53" s="42"/>
      <c r="K53" s="44"/>
      <c r="L53" s="826"/>
      <c r="M53" s="827"/>
      <c r="N53" s="45"/>
    </row>
    <row r="54" spans="2:14" ht="15.75" thickBot="1">
      <c r="B54" s="828" t="s">
        <v>953</v>
      </c>
      <c r="C54" s="829"/>
      <c r="D54" s="829"/>
      <c r="E54" s="829"/>
      <c r="F54" s="829"/>
      <c r="G54" s="829"/>
      <c r="H54" s="829"/>
      <c r="I54" s="829"/>
      <c r="J54" s="829"/>
      <c r="K54" s="829"/>
      <c r="L54" s="829"/>
      <c r="M54" s="830"/>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1" t="s">
        <v>961</v>
      </c>
      <c r="M58" s="804"/>
      <c r="N58" s="76" t="s">
        <v>951</v>
      </c>
    </row>
    <row r="59" spans="2:14">
      <c r="B59" s="46"/>
      <c r="C59" s="317"/>
      <c r="D59" s="317"/>
      <c r="E59" s="317"/>
      <c r="F59" s="317"/>
      <c r="G59" s="317"/>
      <c r="H59" s="311"/>
      <c r="I59" s="279"/>
      <c r="J59" s="286"/>
      <c r="K59" s="279"/>
      <c r="L59" s="832"/>
      <c r="M59" s="83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3"/>
      <c r="I64" s="169"/>
      <c r="J64" s="169"/>
      <c r="K64" s="169"/>
      <c r="L64" s="1002"/>
      <c r="M64" s="1003"/>
      <c r="N64" s="484"/>
    </row>
    <row r="65" spans="2:15" ht="15.75" thickBot="1">
      <c r="B65" s="828" t="s">
        <v>953</v>
      </c>
      <c r="C65" s="829"/>
      <c r="D65" s="829"/>
      <c r="E65" s="829"/>
      <c r="F65" s="829"/>
      <c r="G65" s="829"/>
      <c r="H65" s="829"/>
      <c r="I65" s="829"/>
      <c r="J65" s="829"/>
      <c r="K65" s="829"/>
      <c r="L65" s="829"/>
      <c r="M65" s="830"/>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8"/>
      <c r="C75" s="999"/>
      <c r="D75" s="999"/>
      <c r="E75" s="999"/>
      <c r="F75" s="999"/>
      <c r="G75" s="999"/>
      <c r="H75" s="999"/>
      <c r="I75" s="169"/>
      <c r="J75" s="169"/>
      <c r="K75" s="169"/>
      <c r="L75" s="1000"/>
      <c r="M75" s="1001"/>
      <c r="N75" s="45"/>
    </row>
    <row r="76" spans="2:15" ht="15.75" thickBot="1">
      <c r="B76" s="828" t="s">
        <v>953</v>
      </c>
      <c r="C76" s="829"/>
      <c r="D76" s="829"/>
      <c r="E76" s="829"/>
      <c r="F76" s="829"/>
      <c r="G76" s="829"/>
      <c r="H76" s="829"/>
      <c r="I76" s="829"/>
      <c r="J76" s="829"/>
      <c r="K76" s="829"/>
      <c r="L76" s="829"/>
      <c r="M76" s="830"/>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1277.1226768157755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255.42453536315512</v>
      </c>
      <c r="M83" s="863"/>
      <c r="N83" s="51"/>
    </row>
    <row r="84" spans="1:14">
      <c r="B84" s="89" t="s">
        <v>973</v>
      </c>
      <c r="C84" s="90"/>
      <c r="D84" s="90"/>
      <c r="E84" s="90"/>
      <c r="F84" s="90"/>
      <c r="G84" s="90"/>
      <c r="H84" s="90"/>
      <c r="I84" s="87"/>
      <c r="J84" s="88"/>
      <c r="K84" s="304">
        <v>0.05</v>
      </c>
      <c r="L84" s="862">
        <f>N78*K84</f>
        <v>63.856133840788779</v>
      </c>
      <c r="M84" s="863"/>
      <c r="N84" s="51"/>
    </row>
    <row r="85" spans="1:14" ht="15.75" thickBot="1">
      <c r="B85" s="91" t="s">
        <v>974</v>
      </c>
      <c r="C85" s="92"/>
      <c r="D85" s="92"/>
      <c r="E85" s="92"/>
      <c r="F85" s="92"/>
      <c r="G85" s="92"/>
      <c r="H85" s="92"/>
      <c r="I85" s="93"/>
      <c r="J85" s="94"/>
      <c r="K85" s="305">
        <v>0.05</v>
      </c>
      <c r="L85" s="864">
        <f>N78*K85</f>
        <v>63.856133840788779</v>
      </c>
      <c r="M85" s="865"/>
      <c r="N85" s="51"/>
    </row>
    <row r="86" spans="1:14" ht="15.75" thickBot="1">
      <c r="B86" s="828" t="s">
        <v>953</v>
      </c>
      <c r="C86" s="829"/>
      <c r="D86" s="829"/>
      <c r="E86" s="829"/>
      <c r="F86" s="829"/>
      <c r="G86" s="829"/>
      <c r="H86" s="829"/>
      <c r="I86" s="829"/>
      <c r="J86" s="829"/>
      <c r="K86" s="829"/>
      <c r="L86" s="829"/>
      <c r="M86" s="830"/>
      <c r="N86" s="52">
        <f>L83+L84+L85</f>
        <v>383.13680304473269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1660.2594798605082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2021-04-06T21:04:20Z</dcterms:modified>
</cp:coreProperties>
</file>