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E450BDFD-0FD4-479B-8433-2F08D988D44A}"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6" i="2"/>
  <c r="D35" i="2"/>
  <c r="D33" i="2"/>
  <c r="D32" i="2"/>
  <c r="D31" i="2"/>
  <c r="D9" i="2"/>
  <c r="D29" i="2" l="1"/>
  <c r="D34" i="2"/>
  <c r="M70" i="374" l="1"/>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N54"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L85" i="369" s="1"/>
  <c r="B36" i="369"/>
  <c r="K70" i="367"/>
  <c r="N70" i="367" s="1"/>
  <c r="N76" i="367" s="1"/>
  <c r="N41" i="367" s="1"/>
  <c r="N43" i="367" s="1"/>
  <c r="B70" i="367"/>
  <c r="J48" i="367"/>
  <c r="B48" i="367"/>
  <c r="K71" i="366"/>
  <c r="B71" i="366"/>
  <c r="M49" i="366"/>
  <c r="N49" i="366" s="1"/>
  <c r="N55"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N55"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I71" i="320" s="1"/>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I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I71" i="311" s="1"/>
  <c r="B71" i="311"/>
  <c r="K60" i="311"/>
  <c r="B60" i="311"/>
  <c r="M49" i="311"/>
  <c r="N49" i="311" s="1"/>
  <c r="J49" i="311"/>
  <c r="B49" i="311"/>
  <c r="M48" i="311"/>
  <c r="N48" i="311" s="1"/>
  <c r="J48" i="311"/>
  <c r="B48" i="311"/>
  <c r="K37" i="311"/>
  <c r="N37" i="311" s="1"/>
  <c r="B37" i="311"/>
  <c r="K36" i="311"/>
  <c r="N36" i="311" s="1"/>
  <c r="B36" i="311"/>
  <c r="K70" i="310"/>
  <c r="N70" i="310" s="1"/>
  <c r="B70" i="310"/>
  <c r="K69" i="310"/>
  <c r="I69" i="310" s="1"/>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N75" i="298" s="1"/>
  <c r="N41"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N70" i="285" s="1"/>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N77" i="263" s="1"/>
  <c r="N41"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N77" i="262" s="1"/>
  <c r="N4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N77"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N76" i="248" s="1"/>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J49" i="225"/>
  <c r="B49" i="225"/>
  <c r="M49" i="224"/>
  <c r="N49" i="224" s="1"/>
  <c r="N54" i="224" s="1"/>
  <c r="N78" i="224" s="1"/>
  <c r="L83"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I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I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I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I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B69" i="147"/>
  <c r="K58" i="147"/>
  <c r="B58" i="147"/>
  <c r="M49" i="147"/>
  <c r="N49" i="147" s="1"/>
  <c r="J49" i="147"/>
  <c r="B49" i="147"/>
  <c r="M48" i="147"/>
  <c r="N48" i="147" s="1"/>
  <c r="J48" i="147"/>
  <c r="B48" i="147"/>
  <c r="K37" i="147"/>
  <c r="N37" i="147" s="1"/>
  <c r="B37" i="147"/>
  <c r="K36" i="147"/>
  <c r="N36" i="147" s="1"/>
  <c r="B36" i="147"/>
  <c r="K71" i="148"/>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I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L83" i="122" s="1"/>
  <c r="J48" i="122"/>
  <c r="B48" i="122"/>
  <c r="M48" i="121"/>
  <c r="N48" i="121" s="1"/>
  <c r="N54" i="121" s="1"/>
  <c r="N78" i="121" s="1"/>
  <c r="L85" i="121" s="1"/>
  <c r="J48" i="121"/>
  <c r="B48" i="121"/>
  <c r="M48" i="120"/>
  <c r="N48" i="120" s="1"/>
  <c r="N54" i="120" s="1"/>
  <c r="N78" i="120" s="1"/>
  <c r="J48" i="120"/>
  <c r="B48" i="120"/>
  <c r="M48" i="119"/>
  <c r="N48" i="119" s="1"/>
  <c r="N54" i="119" s="1"/>
  <c r="N78"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3" i="115" s="1"/>
  <c r="J48" i="115"/>
  <c r="B48" i="115"/>
  <c r="M48" i="116"/>
  <c r="N48" i="116" s="1"/>
  <c r="N54" i="116" s="1"/>
  <c r="N78" i="116" s="1"/>
  <c r="L84" i="116" s="1"/>
  <c r="J48" i="116"/>
  <c r="B48" i="116"/>
  <c r="M48" i="114"/>
  <c r="N48" i="114" s="1"/>
  <c r="N54" i="114" s="1"/>
  <c r="N78" i="114" s="1"/>
  <c r="L85" i="114" s="1"/>
  <c r="J48" i="114"/>
  <c r="B48" i="114"/>
  <c r="M48" i="113"/>
  <c r="N48" i="113" s="1"/>
  <c r="N54" i="113" s="1"/>
  <c r="N78" i="113" s="1"/>
  <c r="L83" i="113" s="1"/>
  <c r="J48" i="113"/>
  <c r="B48" i="113"/>
  <c r="M48" i="112"/>
  <c r="N48" i="112" s="1"/>
  <c r="N54" i="112" s="1"/>
  <c r="N78" i="112" s="1"/>
  <c r="L84" i="112" s="1"/>
  <c r="J48" i="112"/>
  <c r="B48" i="112"/>
  <c r="M48" i="111"/>
  <c r="N48" i="111" s="1"/>
  <c r="N54" i="111" s="1"/>
  <c r="N78" i="111" s="1"/>
  <c r="J48" i="111"/>
  <c r="B48" i="111"/>
  <c r="M48" i="110"/>
  <c r="N48" i="110" s="1"/>
  <c r="N54" i="110" s="1"/>
  <c r="N78" i="110" s="1"/>
  <c r="L85"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I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I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I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I71" i="84" s="1"/>
  <c r="B71" i="84"/>
  <c r="K70" i="84"/>
  <c r="N70" i="84" s="1"/>
  <c r="B70" i="84"/>
  <c r="K59" i="84"/>
  <c r="B59" i="84"/>
  <c r="M49" i="84"/>
  <c r="N49" i="84" s="1"/>
  <c r="J49" i="84"/>
  <c r="B49" i="84"/>
  <c r="M48" i="84"/>
  <c r="N48" i="84" s="1"/>
  <c r="J48" i="84"/>
  <c r="B48" i="84"/>
  <c r="K36" i="84"/>
  <c r="N36" i="84" s="1"/>
  <c r="B36" i="84"/>
  <c r="K71" i="83"/>
  <c r="I71" i="83" s="1"/>
  <c r="B71" i="83"/>
  <c r="K70" i="83"/>
  <c r="N70" i="83" s="1"/>
  <c r="B70" i="83"/>
  <c r="K59" i="83"/>
  <c r="B59" i="83"/>
  <c r="M49" i="83"/>
  <c r="N49" i="83" s="1"/>
  <c r="J49" i="83"/>
  <c r="B49" i="83"/>
  <c r="M48" i="83"/>
  <c r="N48" i="83" s="1"/>
  <c r="J48" i="83"/>
  <c r="B48" i="83"/>
  <c r="K36" i="83"/>
  <c r="N36" i="83" s="1"/>
  <c r="B36" i="83"/>
  <c r="K71" i="82"/>
  <c r="N71" i="82" s="1"/>
  <c r="B71" i="82"/>
  <c r="K70" i="82"/>
  <c r="I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I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4" i="76" s="1"/>
  <c r="J48" i="76"/>
  <c r="B48" i="76"/>
  <c r="K70" i="75"/>
  <c r="I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I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I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B70" i="67"/>
  <c r="K37" i="67"/>
  <c r="N37" i="67" s="1"/>
  <c r="B37" i="67"/>
  <c r="K36" i="67"/>
  <c r="N36" i="67" s="1"/>
  <c r="B36" i="67"/>
  <c r="K71" i="66"/>
  <c r="N71" i="66" s="1"/>
  <c r="B71" i="66"/>
  <c r="K70" i="66"/>
  <c r="I70" i="66" s="1"/>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I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s="1"/>
  <c r="B71" i="56"/>
  <c r="K70" i="56"/>
  <c r="I70" i="56" s="1"/>
  <c r="B70" i="56"/>
  <c r="K71" i="55"/>
  <c r="N71" i="55" s="1"/>
  <c r="B71" i="55"/>
  <c r="K70" i="55"/>
  <c r="N70" i="55" s="1"/>
  <c r="B70" i="55"/>
  <c r="K36" i="55"/>
  <c r="N36" i="55" s="1"/>
  <c r="N43" i="55" s="1"/>
  <c r="B36" i="55"/>
  <c r="K71" i="54"/>
  <c r="I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I70"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I70"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N59" i="31" s="1"/>
  <c r="N65" i="31" s="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I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I70"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I71" i="20" s="1"/>
  <c r="B71" i="20"/>
  <c r="K70" i="20"/>
  <c r="I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I71" i="17" s="1"/>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73"/>
  <c r="N41" i="273" s="1"/>
  <c r="N75" i="289"/>
  <c r="N41" i="289" s="1"/>
  <c r="N43" i="289" s="1"/>
  <c r="N77" i="289" s="1"/>
  <c r="L84" i="289" s="1"/>
  <c r="N78" i="271"/>
  <c r="N41" i="271" s="1"/>
  <c r="N43" i="271" s="1"/>
  <c r="N77" i="348"/>
  <c r="N41" i="348" s="1"/>
  <c r="N43" i="348" s="1"/>
  <c r="N77" i="354"/>
  <c r="N41" i="354" s="1"/>
  <c r="N43" i="354" s="1"/>
  <c r="N77" i="365"/>
  <c r="N41" i="365" s="1"/>
  <c r="N43" i="236"/>
  <c r="L84" i="11"/>
  <c r="L57" i="227"/>
  <c r="N57" i="227" s="1"/>
  <c r="N62" i="227" s="1"/>
  <c r="L61" i="150"/>
  <c r="N61" i="150" s="1"/>
  <c r="L64" i="188"/>
  <c r="N64" i="188" s="1"/>
  <c r="L58" i="75"/>
  <c r="L65" i="155"/>
  <c r="N65" i="155" s="1"/>
  <c r="L65" i="186"/>
  <c r="N65" i="186" s="1"/>
  <c r="L65" i="187"/>
  <c r="N65" i="187" s="1"/>
  <c r="L65" i="154"/>
  <c r="N65" i="154" s="1"/>
  <c r="L65" i="170"/>
  <c r="N65" i="170" s="1"/>
  <c r="L64" i="160"/>
  <c r="L65" i="182"/>
  <c r="N65" i="182" s="1"/>
  <c r="L58" i="305"/>
  <c r="N58" i="305" s="1"/>
  <c r="N64" i="305" s="1"/>
  <c r="L60" i="306"/>
  <c r="N60" i="306" s="1"/>
  <c r="N66" i="306" s="1"/>
  <c r="L66" i="268"/>
  <c r="N66" i="268" s="1"/>
  <c r="L64" i="174"/>
  <c r="N64" i="174" s="1"/>
  <c r="L65" i="158"/>
  <c r="L65" i="185"/>
  <c r="N65" i="185" s="1"/>
  <c r="L64" i="181"/>
  <c r="N64" i="181" s="1"/>
  <c r="L63" i="247"/>
  <c r="L59" i="79"/>
  <c r="N75" i="297"/>
  <c r="N41" i="297" s="1"/>
  <c r="N43" i="297" s="1"/>
  <c r="N77" i="265"/>
  <c r="N41" i="265" s="1"/>
  <c r="N75" i="284"/>
  <c r="N41" i="284" s="1"/>
  <c r="N43" i="284" s="1"/>
  <c r="N75" i="301"/>
  <c r="N41" i="301" s="1"/>
  <c r="N43" i="301" s="1"/>
  <c r="I70" i="42"/>
  <c r="I76" i="282"/>
  <c r="I77" i="282"/>
  <c r="N53" i="293"/>
  <c r="I71" i="250"/>
  <c r="I71" i="258"/>
  <c r="I72" i="258"/>
  <c r="I70" i="298"/>
  <c r="I71" i="306"/>
  <c r="I71" i="308"/>
  <c r="I71" i="334"/>
  <c r="I72" i="334"/>
  <c r="N76" i="174"/>
  <c r="I76" i="174"/>
  <c r="I74" i="189"/>
  <c r="I75" i="189"/>
  <c r="I76" i="189"/>
  <c r="I71" i="239"/>
  <c r="I71" i="241"/>
  <c r="N63" i="248"/>
  <c r="I71" i="262"/>
  <c r="I72" i="262"/>
  <c r="I71" i="265"/>
  <c r="I72" i="271"/>
  <c r="I73" i="271"/>
  <c r="N53" i="309"/>
  <c r="I71" i="340"/>
  <c r="I72" i="347"/>
  <c r="I70" i="88"/>
  <c r="I69" i="143"/>
  <c r="I75" i="171"/>
  <c r="I77" i="171"/>
  <c r="I67" i="227"/>
  <c r="I68" i="227"/>
  <c r="I71" i="237"/>
  <c r="I75" i="244"/>
  <c r="N74" i="247"/>
  <c r="I74" i="247"/>
  <c r="N73" i="248"/>
  <c r="I73" i="248"/>
  <c r="I71" i="261"/>
  <c r="I71" i="263"/>
  <c r="I75" i="266"/>
  <c r="I76" i="266"/>
  <c r="I76" i="280"/>
  <c r="I78" i="280"/>
  <c r="I69" i="289"/>
  <c r="I70" i="289"/>
  <c r="I69" i="291"/>
  <c r="I70" i="291"/>
  <c r="I71" i="294"/>
  <c r="I72" i="294"/>
  <c r="I71" i="296"/>
  <c r="I72" i="296"/>
  <c r="I72" i="322"/>
  <c r="I71" i="328"/>
  <c r="I71" i="333"/>
  <c r="I72" i="333"/>
  <c r="I71" i="337"/>
  <c r="I71" i="371"/>
  <c r="I71" i="342"/>
  <c r="I72" i="342"/>
  <c r="I72" i="356"/>
  <c r="N71" i="69"/>
  <c r="I69" i="144"/>
  <c r="I70" i="144"/>
  <c r="I75" i="154"/>
  <c r="I75" i="182"/>
  <c r="I76" i="164"/>
  <c r="I77" i="170"/>
  <c r="I71" i="212"/>
  <c r="I71" i="216"/>
  <c r="I72" i="233"/>
  <c r="I70" i="234"/>
  <c r="I71" i="236"/>
  <c r="N59" i="243"/>
  <c r="N65" i="243" s="1"/>
  <c r="I70" i="243"/>
  <c r="I71" i="243"/>
  <c r="I72" i="243"/>
  <c r="I79" i="252"/>
  <c r="I80" i="252"/>
  <c r="I82" i="252"/>
  <c r="I72" i="253"/>
  <c r="I71" i="259"/>
  <c r="I75" i="267"/>
  <c r="I72" i="273"/>
  <c r="I73" i="273"/>
  <c r="I72" i="274"/>
  <c r="I73" i="275"/>
  <c r="I70" i="284"/>
  <c r="N69" i="285"/>
  <c r="I69" i="285"/>
  <c r="N69" i="287"/>
  <c r="N70" i="287"/>
  <c r="I70" i="287"/>
  <c r="I69" i="293"/>
  <c r="I70" i="293"/>
  <c r="I69" i="297"/>
  <c r="I70" i="297"/>
  <c r="I69" i="299"/>
  <c r="I70" i="299"/>
  <c r="I69" i="301"/>
  <c r="I70" i="301"/>
  <c r="I69" i="302"/>
  <c r="I69" i="305"/>
  <c r="I72" i="312"/>
  <c r="I72" i="321"/>
  <c r="I69" i="325"/>
  <c r="I70" i="325"/>
  <c r="I71" i="327"/>
  <c r="I71" i="329"/>
  <c r="I72" i="329"/>
  <c r="I71" i="332"/>
  <c r="I72" i="332"/>
  <c r="I71" i="348"/>
  <c r="I72" i="348"/>
  <c r="I71" i="354"/>
  <c r="I72" i="354"/>
  <c r="I71" i="362"/>
  <c r="I72" i="362"/>
  <c r="I72" i="363"/>
  <c r="I72" i="364"/>
  <c r="I71" i="365"/>
  <c r="I72" i="365"/>
  <c r="N72" i="150"/>
  <c r="I72" i="150"/>
  <c r="N73" i="150"/>
  <c r="N76" i="155"/>
  <c r="I76" i="155"/>
  <c r="I77" i="155"/>
  <c r="N77" i="162"/>
  <c r="I77" i="162"/>
  <c r="N76" i="172"/>
  <c r="I76" i="172"/>
  <c r="I70" i="33"/>
  <c r="I70" i="58"/>
  <c r="I70" i="85"/>
  <c r="I70" i="91"/>
  <c r="I71" i="99"/>
  <c r="I71" i="105"/>
  <c r="I69" i="133"/>
  <c r="I70" i="133"/>
  <c r="I69" i="134"/>
  <c r="I69" i="139"/>
  <c r="N76" i="158"/>
  <c r="N77" i="168"/>
  <c r="I77" i="176"/>
  <c r="N41" i="239"/>
  <c r="N43" i="239" s="1"/>
  <c r="I75" i="187"/>
  <c r="I70" i="192"/>
  <c r="I71" i="231"/>
  <c r="I72" i="232"/>
  <c r="I70" i="242"/>
  <c r="I71" i="242"/>
  <c r="I79" i="245"/>
  <c r="I80" i="245"/>
  <c r="I70" i="213"/>
  <c r="N76" i="215"/>
  <c r="N42" i="215" s="1"/>
  <c r="I74" i="219"/>
  <c r="I75" i="219"/>
  <c r="I77" i="221"/>
  <c r="I78" i="221"/>
  <c r="I66" i="228"/>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I71" i="264"/>
  <c r="I75" i="268"/>
  <c r="I73" i="270"/>
  <c r="I73" i="272"/>
  <c r="I77" i="279"/>
  <c r="I80" i="279"/>
  <c r="I69" i="283"/>
  <c r="I69" i="286"/>
  <c r="I70" i="286"/>
  <c r="I70" i="290"/>
  <c r="I69" i="292"/>
  <c r="I70" i="292"/>
  <c r="I71" i="295"/>
  <c r="I72" i="295"/>
  <c r="N69" i="300"/>
  <c r="I69" i="300"/>
  <c r="N69" i="304"/>
  <c r="N75" i="304" s="1"/>
  <c r="N41" i="304" s="1"/>
  <c r="N43" i="304" s="1"/>
  <c r="N77" i="304" s="1"/>
  <c r="L83" i="304" s="1"/>
  <c r="I69" i="304"/>
  <c r="N69" i="310"/>
  <c r="I70" i="310"/>
  <c r="N71" i="313"/>
  <c r="I71" i="313"/>
  <c r="N71" i="315"/>
  <c r="I71" i="315"/>
  <c r="N71" i="317"/>
  <c r="I71" i="317"/>
  <c r="N71" i="319"/>
  <c r="I71" i="319"/>
  <c r="N71" i="320"/>
  <c r="N72" i="320"/>
  <c r="I72" i="320"/>
  <c r="N71" i="330"/>
  <c r="I71" i="330"/>
  <c r="N72" i="330"/>
  <c r="I72" i="330"/>
  <c r="N71" i="331"/>
  <c r="I71" i="331"/>
  <c r="N71" i="346"/>
  <c r="N77" i="346" s="1"/>
  <c r="N41" i="346" s="1"/>
  <c r="N43" i="346" s="1"/>
  <c r="I71" i="346"/>
  <c r="N55" i="332"/>
  <c r="N71" i="345"/>
  <c r="N77" i="345" s="1"/>
  <c r="N41" i="345" s="1"/>
  <c r="N43" i="345" s="1"/>
  <c r="I71" i="345"/>
  <c r="N71" i="350"/>
  <c r="I71" i="350"/>
  <c r="N71" i="352"/>
  <c r="I71" i="352"/>
  <c r="N72" i="352"/>
  <c r="I72" i="352"/>
  <c r="N71" i="355"/>
  <c r="I71" i="355"/>
  <c r="N72" i="359"/>
  <c r="I72" i="359"/>
  <c r="N71" i="366"/>
  <c r="N77" i="366" s="1"/>
  <c r="N41" i="366" s="1"/>
  <c r="N43" i="366" s="1"/>
  <c r="I71" i="366"/>
  <c r="L83" i="370"/>
  <c r="L85" i="370"/>
  <c r="L85" i="11"/>
  <c r="L59" i="17"/>
  <c r="N59" i="17" s="1"/>
  <c r="N65" i="17" s="1"/>
  <c r="L59" i="19"/>
  <c r="N59" i="19" s="1"/>
  <c r="N65" i="19" s="1"/>
  <c r="L83" i="11"/>
  <c r="L83" i="369"/>
  <c r="I74" i="249"/>
  <c r="I76" i="249"/>
  <c r="I80" i="246"/>
  <c r="I81" i="246"/>
  <c r="I83" i="246"/>
  <c r="N55" i="356"/>
  <c r="I70" i="215"/>
  <c r="N55" i="336"/>
  <c r="N53" i="297"/>
  <c r="I72" i="193"/>
  <c r="I69" i="192"/>
  <c r="N55" i="337"/>
  <c r="N55" i="347"/>
  <c r="N53" i="299"/>
  <c r="N55" i="330"/>
  <c r="N55" i="342"/>
  <c r="L84" i="119"/>
  <c r="L83" i="120"/>
  <c r="L84" i="122"/>
  <c r="N55" i="354"/>
  <c r="N55" i="363"/>
  <c r="L83" i="104"/>
  <c r="I70" i="12"/>
  <c r="L59" i="108"/>
  <c r="L59" i="107"/>
  <c r="L59" i="106"/>
  <c r="N59" i="106" s="1"/>
  <c r="N65" i="106" s="1"/>
  <c r="L59" i="98"/>
  <c r="N59" i="98" s="1"/>
  <c r="N65" i="98" s="1"/>
  <c r="L59" i="96"/>
  <c r="N59" i="96" s="1"/>
  <c r="N65" i="96" s="1"/>
  <c r="L59" i="97"/>
  <c r="N59" i="97" s="1"/>
  <c r="N65" i="97" s="1"/>
  <c r="L59" i="105"/>
  <c r="L59" i="103"/>
  <c r="N59" i="103" s="1"/>
  <c r="N65" i="103" s="1"/>
  <c r="L59" i="102"/>
  <c r="L59" i="101"/>
  <c r="L59" i="100"/>
  <c r="L59" i="99"/>
  <c r="N59" i="99" s="1"/>
  <c r="N65" i="99" s="1"/>
  <c r="L59" i="95"/>
  <c r="N59" i="95" s="1"/>
  <c r="N65" i="95" s="1"/>
  <c r="L59" i="94"/>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L59" i="86"/>
  <c r="N59" i="86" s="1"/>
  <c r="N65" i="86" s="1"/>
  <c r="L59" i="84"/>
  <c r="L59" i="82"/>
  <c r="L59" i="80"/>
  <c r="N59" i="80" s="1"/>
  <c r="N65" i="80" s="1"/>
  <c r="L59" i="89"/>
  <c r="L59" i="85"/>
  <c r="L59" i="8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L85" i="116"/>
  <c r="N68" i="252" l="1"/>
  <c r="N58" i="284"/>
  <c r="N64" i="284" s="1"/>
  <c r="N77" i="254"/>
  <c r="N41" i="254" s="1"/>
  <c r="N80" i="277"/>
  <c r="I75" i="176"/>
  <c r="I78" i="220"/>
  <c r="N76" i="144"/>
  <c r="N41" i="144" s="1"/>
  <c r="N76" i="143"/>
  <c r="N41" i="143" s="1"/>
  <c r="I70" i="102"/>
  <c r="I74" i="174"/>
  <c r="I70" i="128"/>
  <c r="N59" i="88"/>
  <c r="N65" i="88" s="1"/>
  <c r="I74" i="172"/>
  <c r="I70" i="80"/>
  <c r="N59" i="100"/>
  <c r="N65" i="100" s="1"/>
  <c r="N59" i="81"/>
  <c r="N65" i="81" s="1"/>
  <c r="N59" i="26"/>
  <c r="N65" i="26" s="1"/>
  <c r="N59" i="105"/>
  <c r="N65" i="105" s="1"/>
  <c r="N63" i="247"/>
  <c r="N68" i="247" s="1"/>
  <c r="N65" i="158"/>
  <c r="N64" i="157"/>
  <c r="I71" i="85"/>
  <c r="I75" i="170"/>
  <c r="I74" i="179"/>
  <c r="N64" i="160"/>
  <c r="N55" i="344"/>
  <c r="N43" i="262"/>
  <c r="N43" i="263"/>
  <c r="N75" i="174"/>
  <c r="I71" i="318"/>
  <c r="N71" i="314"/>
  <c r="I71" i="256"/>
  <c r="I72" i="323"/>
  <c r="I71" i="71"/>
  <c r="I75" i="179"/>
  <c r="N72" i="313"/>
  <c r="N77" i="313" s="1"/>
  <c r="N41" i="313" s="1"/>
  <c r="N43" i="313" s="1"/>
  <c r="I70" i="283"/>
  <c r="I76" i="168"/>
  <c r="I76" i="186"/>
  <c r="I70" i="145"/>
  <c r="I70" i="147"/>
  <c r="I73" i="247"/>
  <c r="N76" i="182"/>
  <c r="I70" i="141"/>
  <c r="I71" i="235"/>
  <c r="I71" i="66"/>
  <c r="I76" i="185"/>
  <c r="I71" i="321"/>
  <c r="I72" i="263"/>
  <c r="I75" i="184"/>
  <c r="N70" i="71"/>
  <c r="I75" i="180"/>
  <c r="I75" i="172"/>
  <c r="I71" i="68"/>
  <c r="I72" i="317"/>
  <c r="I71" i="102"/>
  <c r="I75" i="188"/>
  <c r="I76" i="171"/>
  <c r="I74" i="160"/>
  <c r="I73" i="274"/>
  <c r="I76" i="248"/>
  <c r="N70" i="25"/>
  <c r="N76" i="25" s="1"/>
  <c r="N42" i="25" s="1"/>
  <c r="N43" i="25" s="1"/>
  <c r="N77" i="247"/>
  <c r="N43" i="247" s="1"/>
  <c r="I69" i="290"/>
  <c r="I76" i="176"/>
  <c r="I79" i="220"/>
  <c r="I75" i="164"/>
  <c r="I77" i="280"/>
  <c r="I72" i="270"/>
  <c r="I70" i="131"/>
  <c r="I75" i="177"/>
  <c r="N74" i="150"/>
  <c r="I78" i="282"/>
  <c r="N76" i="216"/>
  <c r="N42" i="216" s="1"/>
  <c r="N44" i="216" s="1"/>
  <c r="N72" i="227"/>
  <c r="N41" i="227" s="1"/>
  <c r="N43" i="227" s="1"/>
  <c r="N74" i="227" s="1"/>
  <c r="L80" i="227" s="1"/>
  <c r="I72" i="254"/>
  <c r="I70" i="130"/>
  <c r="I86" i="260"/>
  <c r="I71" i="80"/>
  <c r="I72" i="350"/>
  <c r="I77" i="245"/>
  <c r="I70" i="63"/>
  <c r="I70" i="302"/>
  <c r="I72" i="277"/>
  <c r="I71" i="347"/>
  <c r="I70" i="149"/>
  <c r="I72" i="328"/>
  <c r="I71" i="359"/>
  <c r="I71" i="335"/>
  <c r="I71" i="238"/>
  <c r="I77" i="154"/>
  <c r="I69" i="309"/>
  <c r="I69" i="298"/>
  <c r="I70" i="40"/>
  <c r="I72" i="337"/>
  <c r="I70" i="143"/>
  <c r="I70" i="92"/>
  <c r="N75" i="155"/>
  <c r="I70" i="54"/>
  <c r="N76" i="64"/>
  <c r="N41" i="64" s="1"/>
  <c r="N43" i="64" s="1"/>
  <c r="N78" i="64" s="1"/>
  <c r="N76" i="212"/>
  <c r="N42" i="212" s="1"/>
  <c r="N71" i="214"/>
  <c r="N76" i="214" s="1"/>
  <c r="N42" i="214" s="1"/>
  <c r="N44" i="214" s="1"/>
  <c r="N78" i="214" s="1"/>
  <c r="I69" i="191"/>
  <c r="I70" i="216"/>
  <c r="N72" i="48"/>
  <c r="I70" i="24"/>
  <c r="I70" i="53"/>
  <c r="N72" i="228"/>
  <c r="N38" i="228" s="1"/>
  <c r="N40" i="228" s="1"/>
  <c r="N77" i="250"/>
  <c r="N41" i="250" s="1"/>
  <c r="N43" i="250" s="1"/>
  <c r="N79" i="250" s="1"/>
  <c r="N77" i="342"/>
  <c r="N41" i="342" s="1"/>
  <c r="N43" i="342" s="1"/>
  <c r="N79" i="342" s="1"/>
  <c r="N61" i="272"/>
  <c r="N67" i="272" s="1"/>
  <c r="I70" i="74"/>
  <c r="N59" i="22"/>
  <c r="N65" i="22" s="1"/>
  <c r="N70" i="178"/>
  <c r="N59" i="61"/>
  <c r="N65" i="61" s="1"/>
  <c r="N59" i="83"/>
  <c r="N65" i="83" s="1"/>
  <c r="I70" i="134"/>
  <c r="I69" i="72"/>
  <c r="I71" i="65"/>
  <c r="N76" i="65"/>
  <c r="N41" i="65" s="1"/>
  <c r="N43" i="65" s="1"/>
  <c r="N77" i="332"/>
  <c r="N41" i="332" s="1"/>
  <c r="N53" i="149"/>
  <c r="N53" i="310"/>
  <c r="N55" i="315"/>
  <c r="N55" i="319"/>
  <c r="N86" i="252"/>
  <c r="N45" i="252" s="1"/>
  <c r="N47" i="252" s="1"/>
  <c r="I76" i="244"/>
  <c r="N71" i="79"/>
  <c r="N77" i="317"/>
  <c r="N41" i="317" s="1"/>
  <c r="N43" i="317" s="1"/>
  <c r="N77" i="353"/>
  <c r="N41" i="353" s="1"/>
  <c r="N43" i="353" s="1"/>
  <c r="N79" i="353" s="1"/>
  <c r="N77" i="351"/>
  <c r="N41" i="351" s="1"/>
  <c r="N43" i="351" s="1"/>
  <c r="N79" i="351" s="1"/>
  <c r="L85" i="351" s="1"/>
  <c r="N77" i="344"/>
  <c r="N41" i="344" s="1"/>
  <c r="N43" i="344" s="1"/>
  <c r="N79" i="344" s="1"/>
  <c r="N77" i="307"/>
  <c r="N41" i="307" s="1"/>
  <c r="N43" i="307" s="1"/>
  <c r="I70" i="108"/>
  <c r="N75" i="293"/>
  <c r="N41" i="293" s="1"/>
  <c r="N43" i="293" s="1"/>
  <c r="N77" i="293" s="1"/>
  <c r="L83" i="293" s="1"/>
  <c r="N77" i="352"/>
  <c r="N41" i="352" s="1"/>
  <c r="N43" i="352" s="1"/>
  <c r="I70" i="105"/>
  <c r="I70" i="59"/>
  <c r="I70" i="84"/>
  <c r="N77" i="294"/>
  <c r="N41" i="294" s="1"/>
  <c r="N43" i="294" s="1"/>
  <c r="N75" i="299"/>
  <c r="N41" i="299" s="1"/>
  <c r="N43" i="299" s="1"/>
  <c r="N77" i="321"/>
  <c r="N79" i="321" s="1"/>
  <c r="L85" i="321" s="1"/>
  <c r="I77" i="186"/>
  <c r="I75" i="158"/>
  <c r="N77" i="334"/>
  <c r="N41" i="334" s="1"/>
  <c r="N43" i="334" s="1"/>
  <c r="N79" i="340"/>
  <c r="N77" i="364"/>
  <c r="N41" i="364" s="1"/>
  <c r="N43" i="364" s="1"/>
  <c r="I74" i="183"/>
  <c r="I76" i="162"/>
  <c r="N77" i="182"/>
  <c r="I71" i="108"/>
  <c r="I74" i="217"/>
  <c r="I76" i="181"/>
  <c r="I77" i="158"/>
  <c r="I70" i="103"/>
  <c r="I70" i="55"/>
  <c r="I77" i="157"/>
  <c r="I70" i="138"/>
  <c r="N76" i="53"/>
  <c r="N76" i="61"/>
  <c r="N42" i="61" s="1"/>
  <c r="N81" i="157"/>
  <c r="N47" i="157" s="1"/>
  <c r="N78" i="232"/>
  <c r="N41" i="232" s="1"/>
  <c r="N43" i="232" s="1"/>
  <c r="N76" i="243"/>
  <c r="N40" i="243" s="1"/>
  <c r="N42" i="243" s="1"/>
  <c r="N77" i="337"/>
  <c r="N41" i="337" s="1"/>
  <c r="N43" i="337" s="1"/>
  <c r="N79" i="337" s="1"/>
  <c r="I77" i="185"/>
  <c r="I71" i="18"/>
  <c r="I76" i="170"/>
  <c r="I70" i="231"/>
  <c r="I70" i="95"/>
  <c r="N75" i="287"/>
  <c r="N41" i="287" s="1"/>
  <c r="N43" i="287" s="1"/>
  <c r="N76" i="71"/>
  <c r="N41" i="71" s="1"/>
  <c r="N43" i="71" s="1"/>
  <c r="I67" i="228"/>
  <c r="I70" i="212"/>
  <c r="I71" i="215"/>
  <c r="I73" i="232"/>
  <c r="I75" i="186"/>
  <c r="I76" i="184"/>
  <c r="I70" i="129"/>
  <c r="I71" i="61"/>
  <c r="I74" i="188"/>
  <c r="I71" i="107"/>
  <c r="I70" i="49"/>
  <c r="I78" i="165"/>
  <c r="I76" i="160"/>
  <c r="I75" i="157"/>
  <c r="N70" i="9"/>
  <c r="N76" i="9" s="1"/>
  <c r="N42" i="9" s="1"/>
  <c r="N76" i="91"/>
  <c r="N41" i="91" s="1"/>
  <c r="N43" i="91" s="1"/>
  <c r="N76" i="136"/>
  <c r="N41" i="136" s="1"/>
  <c r="N43" i="136" s="1"/>
  <c r="N76" i="141"/>
  <c r="N41" i="141" s="1"/>
  <c r="N80" i="189"/>
  <c r="N46" i="189" s="1"/>
  <c r="N48" i="189" s="1"/>
  <c r="N43" i="238"/>
  <c r="N59" i="29"/>
  <c r="N65" i="29" s="1"/>
  <c r="N58" i="140"/>
  <c r="N64" i="140" s="1"/>
  <c r="N59" i="85"/>
  <c r="N65" i="85" s="1"/>
  <c r="N59" i="84"/>
  <c r="N65" i="84" s="1"/>
  <c r="N59" i="30"/>
  <c r="N65" i="30" s="1"/>
  <c r="N66" i="165"/>
  <c r="N64" i="168"/>
  <c r="N70" i="168" s="1"/>
  <c r="N64" i="170"/>
  <c r="N59" i="94"/>
  <c r="N65" i="94" s="1"/>
  <c r="N59" i="101"/>
  <c r="N65" i="101" s="1"/>
  <c r="N59" i="107"/>
  <c r="N65" i="107" s="1"/>
  <c r="N77" i="316"/>
  <c r="N41" i="316" s="1"/>
  <c r="N43" i="316" s="1"/>
  <c r="I75" i="181"/>
  <c r="N75" i="168"/>
  <c r="N81" i="168" s="1"/>
  <c r="N47" i="168" s="1"/>
  <c r="N49" i="168" s="1"/>
  <c r="I70" i="100"/>
  <c r="I70" i="81"/>
  <c r="I70" i="31"/>
  <c r="I71" i="96"/>
  <c r="I73" i="48"/>
  <c r="I79" i="165"/>
  <c r="I71" i="64"/>
  <c r="I76" i="157"/>
  <c r="N59" i="9"/>
  <c r="N65" i="9" s="1"/>
  <c r="N76" i="18"/>
  <c r="N42" i="18" s="1"/>
  <c r="N70" i="22"/>
  <c r="N76" i="22" s="1"/>
  <c r="N42" i="22" s="1"/>
  <c r="N70" i="32"/>
  <c r="N76" i="32" s="1"/>
  <c r="N42" i="32" s="1"/>
  <c r="N43" i="32" s="1"/>
  <c r="N78" i="70"/>
  <c r="L83" i="70" s="1"/>
  <c r="N71" i="83"/>
  <c r="N76" i="83" s="1"/>
  <c r="N41" i="83" s="1"/>
  <c r="N43" i="83" s="1"/>
  <c r="N76" i="85"/>
  <c r="N41" i="85" s="1"/>
  <c r="N64" i="244"/>
  <c r="N70" i="244" s="1"/>
  <c r="N65" i="245"/>
  <c r="N70" i="245" s="1"/>
  <c r="N69" i="246"/>
  <c r="N64" i="249"/>
  <c r="N60" i="261"/>
  <c r="N66" i="261" s="1"/>
  <c r="N81" i="282"/>
  <c r="N44" i="282" s="1"/>
  <c r="N46" i="282" s="1"/>
  <c r="N75" i="285"/>
  <c r="N41" i="285" s="1"/>
  <c r="N43" i="285" s="1"/>
  <c r="I70" i="18"/>
  <c r="N64" i="297"/>
  <c r="N77" i="297" s="1"/>
  <c r="L82" i="297" s="1"/>
  <c r="N59" i="87"/>
  <c r="N65" i="87" s="1"/>
  <c r="N59" i="89"/>
  <c r="N65" i="89" s="1"/>
  <c r="N59" i="102"/>
  <c r="N65" i="102" s="1"/>
  <c r="N59" i="108"/>
  <c r="N65" i="108" s="1"/>
  <c r="I71" i="89"/>
  <c r="I71" i="57"/>
  <c r="I70" i="30"/>
  <c r="N77" i="150"/>
  <c r="N46" i="150" s="1"/>
  <c r="N48" i="150" s="1"/>
  <c r="I70" i="90"/>
  <c r="N70" i="66"/>
  <c r="N76" i="66" s="1"/>
  <c r="N41" i="66" s="1"/>
  <c r="N43" i="66" s="1"/>
  <c r="I71" i="25"/>
  <c r="I71" i="82"/>
  <c r="N76" i="15"/>
  <c r="N42" i="15" s="1"/>
  <c r="N43" i="15" s="1"/>
  <c r="N78" i="15" s="1"/>
  <c r="L85" i="15" s="1"/>
  <c r="N70" i="36"/>
  <c r="N76" i="36" s="1"/>
  <c r="N42" i="36" s="1"/>
  <c r="N76" i="79"/>
  <c r="N41" i="79" s="1"/>
  <c r="N76" i="107"/>
  <c r="N41" i="107" s="1"/>
  <c r="N43" i="107" s="1"/>
  <c r="N78" i="107" s="1"/>
  <c r="L84" i="107" s="1"/>
  <c r="N80" i="217"/>
  <c r="N46" i="217" s="1"/>
  <c r="N48" i="217" s="1"/>
  <c r="N82" i="217" s="1"/>
  <c r="N76" i="242"/>
  <c r="N40" i="242" s="1"/>
  <c r="N81" i="249"/>
  <c r="N43" i="249" s="1"/>
  <c r="N77" i="257"/>
  <c r="N41" i="257" s="1"/>
  <c r="N43" i="257" s="1"/>
  <c r="N77" i="264"/>
  <c r="N41" i="264" s="1"/>
  <c r="N43" i="264" s="1"/>
  <c r="N81" i="266"/>
  <c r="N41" i="266" s="1"/>
  <c r="N43" i="266" s="1"/>
  <c r="N81" i="268"/>
  <c r="N41" i="268" s="1"/>
  <c r="N78" i="272"/>
  <c r="N41" i="272" s="1"/>
  <c r="N43" i="272" s="1"/>
  <c r="N81" i="280"/>
  <c r="N44" i="280" s="1"/>
  <c r="N46" i="280" s="1"/>
  <c r="N77" i="363"/>
  <c r="N41" i="363" s="1"/>
  <c r="N43" i="363" s="1"/>
  <c r="N61" i="273"/>
  <c r="N67" i="273" s="1"/>
  <c r="N78" i="274"/>
  <c r="N41" i="274" s="1"/>
  <c r="N43" i="274" s="1"/>
  <c r="N77" i="315"/>
  <c r="N41" i="315" s="1"/>
  <c r="N43" i="315" s="1"/>
  <c r="N79" i="315" s="1"/>
  <c r="L85" i="315" s="1"/>
  <c r="N77" i="319"/>
  <c r="N41" i="319" s="1"/>
  <c r="N43" i="319" s="1"/>
  <c r="N77" i="322"/>
  <c r="N79" i="322" s="1"/>
  <c r="N55" i="355"/>
  <c r="N70" i="158"/>
  <c r="N79" i="371"/>
  <c r="L84" i="371" s="1"/>
  <c r="N53" i="192"/>
  <c r="N59" i="282"/>
  <c r="N55" i="365"/>
  <c r="N54" i="243"/>
  <c r="N55" i="362"/>
  <c r="N43" i="237"/>
  <c r="N43" i="235"/>
  <c r="N43" i="306"/>
  <c r="N77" i="347"/>
  <c r="N41" i="347" s="1"/>
  <c r="N43" i="347" s="1"/>
  <c r="N79" i="347" s="1"/>
  <c r="L84" i="347" s="1"/>
  <c r="I71" i="94"/>
  <c r="I70" i="60"/>
  <c r="N81" i="155"/>
  <c r="N47" i="155" s="1"/>
  <c r="N49" i="155" s="1"/>
  <c r="N75" i="310"/>
  <c r="N41" i="310" s="1"/>
  <c r="N43" i="310" s="1"/>
  <c r="N77" i="310" s="1"/>
  <c r="I70" i="35"/>
  <c r="I72" i="259"/>
  <c r="N76" i="55"/>
  <c r="N78" i="55" s="1"/>
  <c r="L83" i="55" s="1"/>
  <c r="N76" i="63"/>
  <c r="N41" i="63" s="1"/>
  <c r="N43" i="63" s="1"/>
  <c r="N78" i="63" s="1"/>
  <c r="N76" i="88"/>
  <c r="N41" i="88" s="1"/>
  <c r="N43" i="88" s="1"/>
  <c r="N76" i="102"/>
  <c r="N41" i="102" s="1"/>
  <c r="N43" i="102" s="1"/>
  <c r="N76" i="137"/>
  <c r="N41" i="137" s="1"/>
  <c r="N76" i="149"/>
  <c r="N41" i="149" s="1"/>
  <c r="N43" i="149" s="1"/>
  <c r="N78" i="149" s="1"/>
  <c r="L83" i="149" s="1"/>
  <c r="N77" i="312"/>
  <c r="N41" i="312" s="1"/>
  <c r="N43" i="312" s="1"/>
  <c r="I76" i="268"/>
  <c r="I69" i="137"/>
  <c r="I71" i="363"/>
  <c r="I85" i="260"/>
  <c r="N81" i="162"/>
  <c r="N47" i="162" s="1"/>
  <c r="N49" i="162" s="1"/>
  <c r="N77" i="350"/>
  <c r="N41" i="350" s="1"/>
  <c r="N43" i="350" s="1"/>
  <c r="N79" i="350" s="1"/>
  <c r="N77" i="330"/>
  <c r="N41" i="330" s="1"/>
  <c r="N43" i="330" s="1"/>
  <c r="N79" i="330" s="1"/>
  <c r="I69" i="136"/>
  <c r="I70" i="94"/>
  <c r="I71" i="63"/>
  <c r="I70" i="29"/>
  <c r="I70" i="107"/>
  <c r="I70" i="68"/>
  <c r="N79" i="50"/>
  <c r="N42" i="50" s="1"/>
  <c r="I70" i="38"/>
  <c r="I73" i="249"/>
  <c r="I72" i="331"/>
  <c r="I74" i="181"/>
  <c r="I70" i="135"/>
  <c r="I70" i="208"/>
  <c r="I71" i="101"/>
  <c r="I71" i="92"/>
  <c r="I70" i="83"/>
  <c r="I70" i="45"/>
  <c r="I70" i="23"/>
  <c r="I71" i="312"/>
  <c r="I70" i="285"/>
  <c r="I69" i="145"/>
  <c r="I70" i="106"/>
  <c r="N71" i="54"/>
  <c r="N76" i="54" s="1"/>
  <c r="I69" i="141"/>
  <c r="I70" i="21"/>
  <c r="I75" i="160"/>
  <c r="I71" i="24"/>
  <c r="I71" i="53"/>
  <c r="N70" i="75"/>
  <c r="N75" i="75" s="1"/>
  <c r="N41" i="75" s="1"/>
  <c r="N43" i="75" s="1"/>
  <c r="N76" i="80"/>
  <c r="N41" i="80" s="1"/>
  <c r="N43" i="80" s="1"/>
  <c r="N76" i="98"/>
  <c r="N41" i="98" s="1"/>
  <c r="N76" i="101"/>
  <c r="N41" i="101" s="1"/>
  <c r="N43" i="101" s="1"/>
  <c r="N71" i="103"/>
  <c r="N76" i="103" s="1"/>
  <c r="N41" i="103" s="1"/>
  <c r="N43" i="103" s="1"/>
  <c r="N78" i="103" s="1"/>
  <c r="L85" i="103" s="1"/>
  <c r="N71" i="106"/>
  <c r="N76" i="106" s="1"/>
  <c r="N41" i="106" s="1"/>
  <c r="N43" i="106" s="1"/>
  <c r="N76" i="135"/>
  <c r="N41" i="135" s="1"/>
  <c r="N43" i="135" s="1"/>
  <c r="N75" i="178"/>
  <c r="N81" i="178" s="1"/>
  <c r="N47" i="178" s="1"/>
  <c r="N49" i="178" s="1"/>
  <c r="N80" i="219"/>
  <c r="N46" i="219" s="1"/>
  <c r="N48" i="219" s="1"/>
  <c r="N82" i="219" s="1"/>
  <c r="L89" i="219" s="1"/>
  <c r="N83" i="221"/>
  <c r="N46" i="221" s="1"/>
  <c r="N48" i="221" s="1"/>
  <c r="N77" i="256"/>
  <c r="N41" i="256" s="1"/>
  <c r="N78" i="275"/>
  <c r="N41" i="275" s="1"/>
  <c r="N43" i="275" s="1"/>
  <c r="N77" i="295"/>
  <c r="N41" i="295" s="1"/>
  <c r="N43" i="295" s="1"/>
  <c r="N77" i="296"/>
  <c r="N41" i="296" s="1"/>
  <c r="N43" i="296" s="1"/>
  <c r="N77" i="335"/>
  <c r="N41" i="335" s="1"/>
  <c r="N43" i="335" s="1"/>
  <c r="I78" i="279"/>
  <c r="I70" i="148"/>
  <c r="I69" i="303"/>
  <c r="N80" i="184"/>
  <c r="N46" i="184" s="1"/>
  <c r="N48" i="184" s="1"/>
  <c r="N83" i="245"/>
  <c r="N45" i="245" s="1"/>
  <c r="N47" i="245" s="1"/>
  <c r="N87" i="246"/>
  <c r="N45" i="246" s="1"/>
  <c r="N47" i="246" s="1"/>
  <c r="N81" i="248"/>
  <c r="N43" i="248" s="1"/>
  <c r="N45" i="248" s="1"/>
  <c r="N43" i="298"/>
  <c r="I71" i="19"/>
  <c r="N76" i="92"/>
  <c r="N41" i="92" s="1"/>
  <c r="N43" i="92" s="1"/>
  <c r="N78" i="92" s="1"/>
  <c r="L85" i="92" s="1"/>
  <c r="N77" i="320"/>
  <c r="N79" i="320" s="1"/>
  <c r="L85" i="320" s="1"/>
  <c r="I72" i="315"/>
  <c r="I72" i="242"/>
  <c r="N81" i="158"/>
  <c r="N47" i="158" s="1"/>
  <c r="I71" i="14"/>
  <c r="I76" i="267"/>
  <c r="I69" i="149"/>
  <c r="I76" i="179"/>
  <c r="I69" i="75"/>
  <c r="I69" i="142"/>
  <c r="N75" i="309"/>
  <c r="N41" i="309" s="1"/>
  <c r="N43" i="309" s="1"/>
  <c r="N77" i="309" s="1"/>
  <c r="L84" i="309" s="1"/>
  <c r="I84" i="246"/>
  <c r="I76" i="180"/>
  <c r="I71" i="81"/>
  <c r="N80" i="172"/>
  <c r="N46" i="172" s="1"/>
  <c r="N48" i="172" s="1"/>
  <c r="I75" i="218"/>
  <c r="I70" i="39"/>
  <c r="I71" i="90"/>
  <c r="N78" i="48"/>
  <c r="N42" i="48" s="1"/>
  <c r="N43" i="48" s="1"/>
  <c r="I69" i="146"/>
  <c r="I75" i="282"/>
  <c r="I70" i="214"/>
  <c r="N77" i="331"/>
  <c r="N41" i="331" s="1"/>
  <c r="N43" i="331" s="1"/>
  <c r="I72" i="319"/>
  <c r="I72" i="311"/>
  <c r="I75" i="217"/>
  <c r="I76" i="187"/>
  <c r="I77" i="178"/>
  <c r="I70" i="99"/>
  <c r="I75" i="280"/>
  <c r="I77" i="165"/>
  <c r="N76" i="19"/>
  <c r="N42" i="19" s="1"/>
  <c r="N43" i="19" s="1"/>
  <c r="N78" i="19" s="1"/>
  <c r="I71" i="254"/>
  <c r="I70" i="139"/>
  <c r="I70" i="97"/>
  <c r="I70" i="89"/>
  <c r="I70" i="79"/>
  <c r="I71" i="58"/>
  <c r="I71" i="364"/>
  <c r="I76" i="188"/>
  <c r="I71" i="86"/>
  <c r="I71" i="356"/>
  <c r="I71" i="67"/>
  <c r="I71" i="339"/>
  <c r="I69" i="209"/>
  <c r="I72" i="308"/>
  <c r="I71" i="98"/>
  <c r="N76" i="134"/>
  <c r="N41" i="134" s="1"/>
  <c r="N43" i="134" s="1"/>
  <c r="N76" i="209"/>
  <c r="N41" i="209" s="1"/>
  <c r="N43" i="209" s="1"/>
  <c r="N77" i="193"/>
  <c r="N43" i="193" s="1"/>
  <c r="N76" i="213"/>
  <c r="N42" i="213" s="1"/>
  <c r="N76" i="234"/>
  <c r="N40" i="234" s="1"/>
  <c r="N42" i="234" s="1"/>
  <c r="N78" i="234" s="1"/>
  <c r="L84" i="234" s="1"/>
  <c r="N77" i="359"/>
  <c r="N41" i="359" s="1"/>
  <c r="N43" i="359" s="1"/>
  <c r="N72" i="276"/>
  <c r="N78" i="276" s="1"/>
  <c r="N41" i="276" s="1"/>
  <c r="N43" i="276" s="1"/>
  <c r="N80" i="276" s="1"/>
  <c r="N77" i="244"/>
  <c r="N79" i="244" s="1"/>
  <c r="N45" i="244" s="1"/>
  <c r="N47" i="244" s="1"/>
  <c r="N58" i="283"/>
  <c r="N64" i="283" s="1"/>
  <c r="N64" i="248"/>
  <c r="N65" i="248"/>
  <c r="N58" i="164"/>
  <c r="N58" i="180"/>
  <c r="N58" i="181"/>
  <c r="N55" i="251"/>
  <c r="N79" i="251" s="1"/>
  <c r="L85" i="251" s="1"/>
  <c r="N79" i="327"/>
  <c r="L86" i="327" s="1"/>
  <c r="N78" i="216"/>
  <c r="L84" i="216" s="1"/>
  <c r="N55" i="345"/>
  <c r="N79" i="345" s="1"/>
  <c r="N55" i="359"/>
  <c r="N58" i="184"/>
  <c r="N58" i="248"/>
  <c r="N55" i="258"/>
  <c r="N55" i="265"/>
  <c r="N56" i="275"/>
  <c r="N59" i="280"/>
  <c r="N55" i="296"/>
  <c r="N53" i="298"/>
  <c r="N55" i="312"/>
  <c r="N55" i="313"/>
  <c r="N55" i="317"/>
  <c r="N79" i="317" s="1"/>
  <c r="N55" i="329"/>
  <c r="N55" i="333"/>
  <c r="N55" i="335"/>
  <c r="L83" i="116"/>
  <c r="L83" i="109"/>
  <c r="N79" i="352"/>
  <c r="L84" i="352" s="1"/>
  <c r="N70" i="266"/>
  <c r="N70" i="170"/>
  <c r="L85" i="112"/>
  <c r="N59" i="187"/>
  <c r="L83" i="112"/>
  <c r="N54" i="106"/>
  <c r="L84" i="104"/>
  <c r="N79" i="339"/>
  <c r="L85" i="339" s="1"/>
  <c r="L84" i="369"/>
  <c r="N86" i="369" s="1"/>
  <c r="N88" i="369" s="1"/>
  <c r="D318" i="5" s="1"/>
  <c r="N45" i="247"/>
  <c r="N43" i="332"/>
  <c r="N79" i="332" s="1"/>
  <c r="N43" i="190"/>
  <c r="N77" i="190" s="1"/>
  <c r="N80" i="218"/>
  <c r="N46" i="218" s="1"/>
  <c r="N80" i="164"/>
  <c r="N46" i="164" s="1"/>
  <c r="N48" i="164" s="1"/>
  <c r="N77" i="356"/>
  <c r="N41" i="356" s="1"/>
  <c r="N43" i="356" s="1"/>
  <c r="N79" i="356" s="1"/>
  <c r="N76" i="140"/>
  <c r="N41" i="140" s="1"/>
  <c r="N43" i="140" s="1"/>
  <c r="I70" i="367"/>
  <c r="I75" i="185"/>
  <c r="I70" i="140"/>
  <c r="I71" i="234"/>
  <c r="I70" i="146"/>
  <c r="I70" i="19"/>
  <c r="I71" i="193"/>
  <c r="I72" i="272"/>
  <c r="I69" i="140"/>
  <c r="I69" i="135"/>
  <c r="I71" i="97"/>
  <c r="I71" i="91"/>
  <c r="I71" i="55"/>
  <c r="I71" i="323"/>
  <c r="I70" i="7"/>
  <c r="N76" i="14"/>
  <c r="N42" i="14" s="1"/>
  <c r="N43" i="14" s="1"/>
  <c r="N78" i="14" s="1"/>
  <c r="N71" i="20"/>
  <c r="N70" i="44"/>
  <c r="N76" i="44" s="1"/>
  <c r="N42" i="44" s="1"/>
  <c r="N43" i="44" s="1"/>
  <c r="N70" i="57"/>
  <c r="N76" i="57" s="1"/>
  <c r="N41" i="57" s="1"/>
  <c r="N43" i="57" s="1"/>
  <c r="N78" i="57" s="1"/>
  <c r="L83" i="57" s="1"/>
  <c r="N69" i="74"/>
  <c r="N75" i="74" s="1"/>
  <c r="N41" i="74" s="1"/>
  <c r="N43" i="74" s="1"/>
  <c r="N77" i="74" s="1"/>
  <c r="N70" i="82"/>
  <c r="N76" i="82" s="1"/>
  <c r="N41" i="82" s="1"/>
  <c r="N43" i="82" s="1"/>
  <c r="N76" i="183"/>
  <c r="N80" i="183" s="1"/>
  <c r="N46" i="183" s="1"/>
  <c r="N48" i="183" s="1"/>
  <c r="N80" i="188"/>
  <c r="N46" i="188" s="1"/>
  <c r="N48" i="188" s="1"/>
  <c r="N78" i="207"/>
  <c r="N83" i="207" s="1"/>
  <c r="N46" i="207" s="1"/>
  <c r="N48" i="207" s="1"/>
  <c r="N84" i="220"/>
  <c r="N46" i="220" s="1"/>
  <c r="N48" i="220" s="1"/>
  <c r="N77" i="355"/>
  <c r="N41" i="355" s="1"/>
  <c r="N43" i="355" s="1"/>
  <c r="I70" i="300"/>
  <c r="N71" i="311"/>
  <c r="N77" i="311" s="1"/>
  <c r="N41" i="311" s="1"/>
  <c r="N43" i="311" s="1"/>
  <c r="N77" i="357"/>
  <c r="N41" i="357" s="1"/>
  <c r="N43" i="357" s="1"/>
  <c r="I71" i="257"/>
  <c r="I74" i="184"/>
  <c r="I71" i="95"/>
  <c r="I74" i="50"/>
  <c r="I70" i="37"/>
  <c r="I71" i="26"/>
  <c r="I69" i="284"/>
  <c r="I71" i="233"/>
  <c r="I74" i="164"/>
  <c r="I71" i="60"/>
  <c r="I70" i="17"/>
  <c r="I71" i="322"/>
  <c r="I70" i="65"/>
  <c r="I68" i="229"/>
  <c r="N80" i="174"/>
  <c r="N46" i="174" s="1"/>
  <c r="N48" i="174" s="1"/>
  <c r="I70" i="209"/>
  <c r="I72" i="250"/>
  <c r="N75" i="72"/>
  <c r="N41" i="72" s="1"/>
  <c r="N75" i="133"/>
  <c r="N41" i="133" s="1"/>
  <c r="N43" i="133" s="1"/>
  <c r="N80" i="181"/>
  <c r="N46" i="181" s="1"/>
  <c r="N48" i="181" s="1"/>
  <c r="N77" i="259"/>
  <c r="N41" i="259" s="1"/>
  <c r="N43" i="259" s="1"/>
  <c r="N91" i="260"/>
  <c r="N47" i="260" s="1"/>
  <c r="N79" i="240"/>
  <c r="L84" i="240" s="1"/>
  <c r="I69" i="190"/>
  <c r="I72" i="355"/>
  <c r="I79" i="279"/>
  <c r="N77" i="318"/>
  <c r="N41" i="318" s="1"/>
  <c r="N43" i="318" s="1"/>
  <c r="N77" i="314"/>
  <c r="N41" i="314" s="1"/>
  <c r="N43" i="314" s="1"/>
  <c r="I74" i="180"/>
  <c r="I70" i="137"/>
  <c r="I70" i="127"/>
  <c r="I70" i="101"/>
  <c r="I73" i="50"/>
  <c r="I70" i="26"/>
  <c r="I70" i="96"/>
  <c r="N76" i="69"/>
  <c r="N41" i="69" s="1"/>
  <c r="N43" i="69" s="1"/>
  <c r="N78" i="69" s="1"/>
  <c r="L83" i="69" s="1"/>
  <c r="I70" i="34"/>
  <c r="I70" i="309"/>
  <c r="I74" i="248"/>
  <c r="I76" i="177"/>
  <c r="I72" i="265"/>
  <c r="N70" i="56"/>
  <c r="N76" i="56" s="1"/>
  <c r="N42" i="56" s="1"/>
  <c r="N43" i="56" s="1"/>
  <c r="N78" i="56" s="1"/>
  <c r="L83" i="56" s="1"/>
  <c r="N76" i="87"/>
  <c r="N41" i="87" s="1"/>
  <c r="N43" i="87" s="1"/>
  <c r="N76" i="105"/>
  <c r="N41" i="105" s="1"/>
  <c r="N43" i="105" s="1"/>
  <c r="N70" i="142"/>
  <c r="N76" i="142" s="1"/>
  <c r="N41" i="142" s="1"/>
  <c r="N43" i="142" s="1"/>
  <c r="N76" i="96"/>
  <c r="N41" i="96" s="1"/>
  <c r="N43" i="96" s="1"/>
  <c r="N75" i="300"/>
  <c r="N41" i="300" s="1"/>
  <c r="N43" i="300" s="1"/>
  <c r="I77" i="207"/>
  <c r="I76" i="245"/>
  <c r="I75" i="183"/>
  <c r="I71" i="100"/>
  <c r="I70" i="61"/>
  <c r="I70" i="46"/>
  <c r="I75" i="162"/>
  <c r="I71" i="240"/>
  <c r="I76" i="154"/>
  <c r="I70" i="69"/>
  <c r="I71" i="360"/>
  <c r="I71" i="88"/>
  <c r="I70" i="64"/>
  <c r="N76" i="24"/>
  <c r="N42" i="24" s="1"/>
  <c r="N43" i="24" s="1"/>
  <c r="N76" i="108"/>
  <c r="N41" i="108" s="1"/>
  <c r="N43" i="108" s="1"/>
  <c r="N76" i="145"/>
  <c r="N41" i="145" s="1"/>
  <c r="N43" i="145" s="1"/>
  <c r="I70" i="14"/>
  <c r="I74" i="218"/>
  <c r="I72" i="264"/>
  <c r="I71" i="213"/>
  <c r="I77" i="187"/>
  <c r="I76" i="178"/>
  <c r="I70" i="136"/>
  <c r="I70" i="132"/>
  <c r="I72" i="275"/>
  <c r="N76" i="60"/>
  <c r="N42" i="60" s="1"/>
  <c r="N43" i="60" s="1"/>
  <c r="I74" i="177"/>
  <c r="I70" i="52"/>
  <c r="I71" i="343"/>
  <c r="I70" i="98"/>
  <c r="N76" i="100"/>
  <c r="N41" i="100" s="1"/>
  <c r="N43" i="100" s="1"/>
  <c r="N78" i="100" s="1"/>
  <c r="L85" i="100" s="1"/>
  <c r="N75" i="192"/>
  <c r="N41" i="192" s="1"/>
  <c r="N43" i="192" s="1"/>
  <c r="N77" i="258"/>
  <c r="N41" i="258" s="1"/>
  <c r="N43" i="258" s="1"/>
  <c r="N75" i="302"/>
  <c r="N41" i="302" s="1"/>
  <c r="N43" i="302" s="1"/>
  <c r="N80" i="160"/>
  <c r="N46" i="160" s="1"/>
  <c r="N48" i="160" s="1"/>
  <c r="N76" i="89"/>
  <c r="N41" i="89" s="1"/>
  <c r="N43" i="89" s="1"/>
  <c r="N76" i="59"/>
  <c r="N42" i="59" s="1"/>
  <c r="N43" i="59" s="1"/>
  <c r="N78" i="59" s="1"/>
  <c r="N76" i="95"/>
  <c r="N41" i="95" s="1"/>
  <c r="N43" i="95" s="1"/>
  <c r="N78" i="95" s="1"/>
  <c r="L83" i="95" s="1"/>
  <c r="L84" i="28"/>
  <c r="N78" i="65"/>
  <c r="L84" i="65" s="1"/>
  <c r="N69" i="147"/>
  <c r="N76" i="147" s="1"/>
  <c r="N41" i="147" s="1"/>
  <c r="N43" i="147" s="1"/>
  <c r="I69" i="147"/>
  <c r="N76" i="146"/>
  <c r="N41" i="146" s="1"/>
  <c r="N80" i="180"/>
  <c r="N46" i="180" s="1"/>
  <c r="N48" i="180" s="1"/>
  <c r="N79" i="253"/>
  <c r="L84" i="253" s="1"/>
  <c r="N43" i="51"/>
  <c r="N78" i="51" s="1"/>
  <c r="L83" i="51" s="1"/>
  <c r="N69" i="138"/>
  <c r="N76" i="138" s="1"/>
  <c r="N41" i="138" s="1"/>
  <c r="N43" i="138" s="1"/>
  <c r="I69" i="138"/>
  <c r="N76" i="139"/>
  <c r="N41" i="139" s="1"/>
  <c r="N43" i="139" s="1"/>
  <c r="N81" i="185"/>
  <c r="N47" i="185" s="1"/>
  <c r="N49" i="185" s="1"/>
  <c r="N59" i="24"/>
  <c r="N65" i="24" s="1"/>
  <c r="I70" i="72"/>
  <c r="I71" i="59"/>
  <c r="I70" i="27"/>
  <c r="I71" i="15"/>
  <c r="I71" i="21"/>
  <c r="N71" i="17"/>
  <c r="N76" i="17" s="1"/>
  <c r="N42" i="17" s="1"/>
  <c r="N43" i="17" s="1"/>
  <c r="N78" i="17" s="1"/>
  <c r="N70" i="20"/>
  <c r="N70" i="41"/>
  <c r="N76" i="41" s="1"/>
  <c r="N42" i="41" s="1"/>
  <c r="N43" i="41" s="1"/>
  <c r="I70" i="41"/>
  <c r="N76" i="81"/>
  <c r="N41" i="81" s="1"/>
  <c r="N43" i="81" s="1"/>
  <c r="N70" i="86"/>
  <c r="N76" i="86" s="1"/>
  <c r="N41" i="86" s="1"/>
  <c r="N43" i="86" s="1"/>
  <c r="N71" i="148"/>
  <c r="N76" i="148" s="1"/>
  <c r="N41" i="148" s="1"/>
  <c r="N43" i="148" s="1"/>
  <c r="I71" i="148"/>
  <c r="N81" i="154"/>
  <c r="N47" i="154" s="1"/>
  <c r="N49" i="154" s="1"/>
  <c r="N81" i="176"/>
  <c r="N47" i="176" s="1"/>
  <c r="N49" i="176" s="1"/>
  <c r="N70" i="47"/>
  <c r="N76" i="47" s="1"/>
  <c r="N42" i="47" s="1"/>
  <c r="N43" i="47" s="1"/>
  <c r="N78" i="47" s="1"/>
  <c r="L83" i="47" s="1"/>
  <c r="N71" i="84"/>
  <c r="N76" i="84" s="1"/>
  <c r="N41" i="84" s="1"/>
  <c r="N43" i="84" s="1"/>
  <c r="N70" i="67"/>
  <c r="N76" i="67" s="1"/>
  <c r="N41" i="67" s="1"/>
  <c r="N43" i="67" s="1"/>
  <c r="N78" i="67" s="1"/>
  <c r="I70" i="67"/>
  <c r="I70" i="15"/>
  <c r="N67" i="150"/>
  <c r="N76" i="68"/>
  <c r="N41" i="68" s="1"/>
  <c r="N43" i="68" s="1"/>
  <c r="N83" i="165"/>
  <c r="N49" i="165" s="1"/>
  <c r="N51" i="165" s="1"/>
  <c r="N67" i="229"/>
  <c r="N73" i="229" s="1"/>
  <c r="N40" i="229" s="1"/>
  <c r="N42" i="229" s="1"/>
  <c r="N75" i="229" s="1"/>
  <c r="L80" i="229" s="1"/>
  <c r="I67" i="229"/>
  <c r="N79" i="241"/>
  <c r="L86" i="241" s="1"/>
  <c r="N79" i="354"/>
  <c r="L84" i="354" s="1"/>
  <c r="N70" i="16"/>
  <c r="N76" i="16" s="1"/>
  <c r="N42" i="16" s="1"/>
  <c r="N43" i="16" s="1"/>
  <c r="N78" i="16" s="1"/>
  <c r="I70" i="16"/>
  <c r="I71" i="56"/>
  <c r="N43" i="85"/>
  <c r="N81" i="171"/>
  <c r="N47" i="171" s="1"/>
  <c r="N49" i="171" s="1"/>
  <c r="N78" i="32"/>
  <c r="L85" i="32" s="1"/>
  <c r="L85" i="28"/>
  <c r="I71" i="87"/>
  <c r="I70" i="51"/>
  <c r="N59" i="21"/>
  <c r="N65" i="21" s="1"/>
  <c r="N59" i="33"/>
  <c r="N65" i="33" s="1"/>
  <c r="N59" i="60"/>
  <c r="N65" i="60" s="1"/>
  <c r="N59" i="82"/>
  <c r="N65" i="82" s="1"/>
  <c r="I70" i="87"/>
  <c r="I70" i="43"/>
  <c r="I70" i="28"/>
  <c r="N76" i="26"/>
  <c r="N42" i="26" s="1"/>
  <c r="N43" i="26" s="1"/>
  <c r="N78" i="26" s="1"/>
  <c r="N76" i="94"/>
  <c r="N41" i="94" s="1"/>
  <c r="N43" i="94" s="1"/>
  <c r="N78" i="94" s="1"/>
  <c r="L83" i="94" s="1"/>
  <c r="N37" i="137"/>
  <c r="N81" i="170"/>
  <c r="N47" i="170" s="1"/>
  <c r="N49" i="170" s="1"/>
  <c r="N80" i="179"/>
  <c r="N46" i="179" s="1"/>
  <c r="N48" i="179" s="1"/>
  <c r="N55" i="228"/>
  <c r="N61" i="228" s="1"/>
  <c r="N83" i="279"/>
  <c r="N46" i="279" s="1"/>
  <c r="N48" i="279" s="1"/>
  <c r="N65" i="249"/>
  <c r="N68" i="249" s="1"/>
  <c r="N61" i="281"/>
  <c r="N67" i="281" s="1"/>
  <c r="N80" i="281" s="1"/>
  <c r="N75" i="325"/>
  <c r="N41" i="325" s="1"/>
  <c r="N43" i="325" s="1"/>
  <c r="N77" i="333"/>
  <c r="N41" i="333" s="1"/>
  <c r="N43" i="333" s="1"/>
  <c r="N58" i="287"/>
  <c r="N64" i="287" s="1"/>
  <c r="N74" i="252"/>
  <c r="N77" i="328"/>
  <c r="N41" i="328" s="1"/>
  <c r="N43" i="328" s="1"/>
  <c r="N43" i="254"/>
  <c r="N43" i="261"/>
  <c r="N79" i="261" s="1"/>
  <c r="L85" i="261" s="1"/>
  <c r="N43" i="270"/>
  <c r="N43" i="273"/>
  <c r="N80" i="177"/>
  <c r="N46" i="177" s="1"/>
  <c r="N48" i="177" s="1"/>
  <c r="N58" i="285"/>
  <c r="N64" i="285" s="1"/>
  <c r="N59" i="23"/>
  <c r="N65" i="23" s="1"/>
  <c r="N75" i="286"/>
  <c r="N41" i="286" s="1"/>
  <c r="N43" i="286" s="1"/>
  <c r="N58" i="286"/>
  <c r="N64" i="286" s="1"/>
  <c r="N59" i="25"/>
  <c r="N65" i="25" s="1"/>
  <c r="N59" i="79"/>
  <c r="N65" i="79" s="1"/>
  <c r="N77" i="305"/>
  <c r="L83" i="305" s="1"/>
  <c r="N58" i="75"/>
  <c r="N64" i="75" s="1"/>
  <c r="N59" i="20"/>
  <c r="N65" i="20" s="1"/>
  <c r="N76" i="21"/>
  <c r="N42" i="21" s="1"/>
  <c r="N43" i="21" s="1"/>
  <c r="N54" i="88"/>
  <c r="N42" i="242"/>
  <c r="N75" i="292"/>
  <c r="N41" i="292" s="1"/>
  <c r="N43" i="292" s="1"/>
  <c r="N77" i="308"/>
  <c r="N41" i="308" s="1"/>
  <c r="N43" i="308" s="1"/>
  <c r="N79" i="308" s="1"/>
  <c r="N71" i="12"/>
  <c r="N76" i="12" s="1"/>
  <c r="N42" i="12" s="1"/>
  <c r="N43" i="12" s="1"/>
  <c r="N78" i="12" s="1"/>
  <c r="L83" i="12" s="1"/>
  <c r="N75" i="291"/>
  <c r="N41" i="291" s="1"/>
  <c r="N43" i="291" s="1"/>
  <c r="N70" i="162"/>
  <c r="N69" i="188"/>
  <c r="N70" i="187"/>
  <c r="N70" i="185"/>
  <c r="N70" i="267"/>
  <c r="N69" i="189"/>
  <c r="N70" i="186"/>
  <c r="N70" i="155"/>
  <c r="N70" i="171"/>
  <c r="N70" i="182"/>
  <c r="N66" i="294"/>
  <c r="N70" i="268"/>
  <c r="N70" i="154"/>
  <c r="N74" i="246"/>
  <c r="N70" i="176"/>
  <c r="N69" i="164"/>
  <c r="N69" i="174"/>
  <c r="N69" i="179"/>
  <c r="N69" i="181"/>
  <c r="N53" i="75"/>
  <c r="N54" i="82"/>
  <c r="N54" i="98"/>
  <c r="N53" i="136"/>
  <c r="N59" i="158"/>
  <c r="L84" i="109"/>
  <c r="N86" i="109" s="1"/>
  <c r="N88" i="109" s="1"/>
  <c r="D99" i="5" s="1"/>
  <c r="L85" i="113"/>
  <c r="L85" i="117"/>
  <c r="N55" i="348"/>
  <c r="N78" i="66"/>
  <c r="L84" i="66" s="1"/>
  <c r="L84" i="113"/>
  <c r="L83" i="117"/>
  <c r="L83" i="76"/>
  <c r="N54" i="80"/>
  <c r="N59" i="171"/>
  <c r="N54" i="148"/>
  <c r="N54" i="35"/>
  <c r="N54" i="71"/>
  <c r="N53" i="133"/>
  <c r="N53" i="146"/>
  <c r="N59" i="154"/>
  <c r="N55" i="331"/>
  <c r="N79" i="307"/>
  <c r="L85" i="307" s="1"/>
  <c r="N53" i="137"/>
  <c r="N61" i="165"/>
  <c r="N54" i="68"/>
  <c r="N54" i="105"/>
  <c r="N53" i="135"/>
  <c r="N58" i="160"/>
  <c r="N58" i="174"/>
  <c r="N59" i="176"/>
  <c r="N59" i="245"/>
  <c r="N53" i="283"/>
  <c r="N53" i="284"/>
  <c r="N77" i="284" s="1"/>
  <c r="L83" i="284" s="1"/>
  <c r="N53" i="286"/>
  <c r="L84" i="111"/>
  <c r="L85" i="111"/>
  <c r="L83" i="111"/>
  <c r="N53" i="139"/>
  <c r="N53" i="209"/>
  <c r="N59" i="178"/>
  <c r="N54" i="84"/>
  <c r="N59" i="157"/>
  <c r="N53" i="292"/>
  <c r="N55" i="294"/>
  <c r="N55" i="295"/>
  <c r="N79" i="295" s="1"/>
  <c r="N53" i="302"/>
  <c r="N77" i="302" s="1"/>
  <c r="N55" i="328"/>
  <c r="L84" i="121"/>
  <c r="N86" i="116"/>
  <c r="N88" i="116" s="1"/>
  <c r="D105" i="5" s="1"/>
  <c r="L85" i="76"/>
  <c r="L83" i="289"/>
  <c r="N79" i="366"/>
  <c r="L85" i="366" s="1"/>
  <c r="N54" i="43"/>
  <c r="N54" i="83"/>
  <c r="N54" i="86"/>
  <c r="N54" i="90"/>
  <c r="N54" i="91"/>
  <c r="N54" i="99"/>
  <c r="N53" i="143"/>
  <c r="N55" i="236"/>
  <c r="N58" i="249"/>
  <c r="N55" i="256"/>
  <c r="N55" i="259"/>
  <c r="N55" i="262"/>
  <c r="N79" i="262" s="1"/>
  <c r="L86" i="262" s="1"/>
  <c r="N55" i="263"/>
  <c r="N79" i="263" s="1"/>
  <c r="N55" i="264"/>
  <c r="N59" i="266"/>
  <c r="N59" i="267"/>
  <c r="N59" i="268"/>
  <c r="N56" i="270"/>
  <c r="N56" i="271"/>
  <c r="N80" i="271" s="1"/>
  <c r="N56" i="272"/>
  <c r="N56" i="273"/>
  <c r="N56" i="274"/>
  <c r="N61" i="279"/>
  <c r="N43" i="144"/>
  <c r="N45" i="249"/>
  <c r="N43" i="268"/>
  <c r="N43" i="127"/>
  <c r="N77" i="127" s="1"/>
  <c r="N43" i="208"/>
  <c r="N78" i="208" s="1"/>
  <c r="L84" i="208" s="1"/>
  <c r="N43" i="256"/>
  <c r="N43" i="128"/>
  <c r="N78" i="128" s="1"/>
  <c r="N43" i="132"/>
  <c r="N78" i="132" s="1"/>
  <c r="N43" i="191"/>
  <c r="N77" i="191" s="1"/>
  <c r="L83" i="191" s="1"/>
  <c r="N43" i="131"/>
  <c r="N78" i="131" s="1"/>
  <c r="L85" i="131" s="1"/>
  <c r="N49" i="260"/>
  <c r="N43" i="365"/>
  <c r="N79" i="365" s="1"/>
  <c r="N43" i="129"/>
  <c r="N78" i="129" s="1"/>
  <c r="N43" i="146"/>
  <c r="N69" i="172"/>
  <c r="N69" i="180"/>
  <c r="N69" i="177"/>
  <c r="N69" i="184"/>
  <c r="N70" i="157"/>
  <c r="N69" i="160"/>
  <c r="N72" i="165"/>
  <c r="N69" i="183"/>
  <c r="N68" i="248"/>
  <c r="N58" i="183"/>
  <c r="N58" i="188"/>
  <c r="N53" i="290"/>
  <c r="N77" i="290" s="1"/>
  <c r="L84" i="290" s="1"/>
  <c r="N53" i="142"/>
  <c r="L83" i="226"/>
  <c r="L85" i="226"/>
  <c r="N55" i="314"/>
  <c r="N55" i="316"/>
  <c r="N55" i="318"/>
  <c r="L85" i="122"/>
  <c r="N86" i="122" s="1"/>
  <c r="N88" i="122" s="1"/>
  <c r="D112" i="5" s="1"/>
  <c r="N53" i="141"/>
  <c r="N59" i="244"/>
  <c r="L83" i="121"/>
  <c r="N54" i="96"/>
  <c r="N54" i="97"/>
  <c r="N58" i="172"/>
  <c r="N58" i="177"/>
  <c r="N54" i="231"/>
  <c r="N55" i="50"/>
  <c r="N86" i="104"/>
  <c r="N88" i="104" s="1"/>
  <c r="D94" i="5" s="1"/>
  <c r="N53" i="78"/>
  <c r="N77" i="78" s="1"/>
  <c r="L84" i="78" s="1"/>
  <c r="N54" i="85"/>
  <c r="N53" i="134"/>
  <c r="N61" i="207"/>
  <c r="N49" i="157"/>
  <c r="N43" i="130"/>
  <c r="N78" i="130" s="1"/>
  <c r="N49" i="158"/>
  <c r="N43" i="141"/>
  <c r="N43" i="265"/>
  <c r="N43" i="143"/>
  <c r="N79" i="319"/>
  <c r="L84" i="319" s="1"/>
  <c r="N77" i="299"/>
  <c r="N79" i="306"/>
  <c r="L85" i="306" s="1"/>
  <c r="N79" i="239"/>
  <c r="L86" i="239" s="1"/>
  <c r="N53" i="140"/>
  <c r="N53" i="144"/>
  <c r="N59" i="185"/>
  <c r="N53" i="285"/>
  <c r="N53" i="287"/>
  <c r="N55" i="311"/>
  <c r="N63" i="246"/>
  <c r="N53" i="291"/>
  <c r="N53" i="301"/>
  <c r="N77" i="301" s="1"/>
  <c r="N61" i="221"/>
  <c r="N77" i="300"/>
  <c r="L84" i="300" s="1"/>
  <c r="N59" i="155"/>
  <c r="N59" i="168"/>
  <c r="N56" i="232"/>
  <c r="N55" i="334"/>
  <c r="N79" i="334" s="1"/>
  <c r="L84" i="334" s="1"/>
  <c r="L84" i="226"/>
  <c r="L84" i="125"/>
  <c r="N79" i="336"/>
  <c r="L85" i="336" s="1"/>
  <c r="N54" i="36"/>
  <c r="N59" i="162"/>
  <c r="N55" i="238"/>
  <c r="N79" i="238" s="1"/>
  <c r="N55" i="257"/>
  <c r="L82" i="289"/>
  <c r="L83" i="125"/>
  <c r="L85" i="224"/>
  <c r="L84" i="224"/>
  <c r="N54" i="87"/>
  <c r="N59" i="186"/>
  <c r="N62" i="220"/>
  <c r="N55" i="235"/>
  <c r="N54" i="242"/>
  <c r="N55" i="254"/>
  <c r="N69" i="260"/>
  <c r="N53" i="325"/>
  <c r="N79" i="363"/>
  <c r="L85" i="363" s="1"/>
  <c r="N43" i="54"/>
  <c r="N45" i="193"/>
  <c r="N79" i="193" s="1"/>
  <c r="L86" i="193" s="1"/>
  <c r="N43" i="42"/>
  <c r="N44" i="212"/>
  <c r="N78" i="212" s="1"/>
  <c r="L84" i="212" s="1"/>
  <c r="N86" i="11"/>
  <c r="N88" i="11" s="1"/>
  <c r="D319" i="5" s="1"/>
  <c r="N48" i="218"/>
  <c r="N82" i="218" s="1"/>
  <c r="L88" i="218" s="1"/>
  <c r="N44" i="215"/>
  <c r="N78" i="215" s="1"/>
  <c r="L85" i="215" s="1"/>
  <c r="N43" i="61"/>
  <c r="N78" i="61" s="1"/>
  <c r="N43" i="29"/>
  <c r="N78" i="29" s="1"/>
  <c r="L83" i="29" s="1"/>
  <c r="N43" i="30"/>
  <c r="N78" i="30" s="1"/>
  <c r="L84" i="30" s="1"/>
  <c r="N43" i="38"/>
  <c r="N43" i="35"/>
  <c r="N43" i="22"/>
  <c r="N78" i="22" s="1"/>
  <c r="L84" i="22" s="1"/>
  <c r="N43" i="52"/>
  <c r="N78" i="52" s="1"/>
  <c r="N43" i="98"/>
  <c r="N43" i="34"/>
  <c r="N43" i="36"/>
  <c r="N43" i="50"/>
  <c r="N43" i="72"/>
  <c r="N77" i="72" s="1"/>
  <c r="L82" i="72" s="1"/>
  <c r="N43" i="79"/>
  <c r="N43" i="9"/>
  <c r="N43" i="7"/>
  <c r="N78" i="7" s="1"/>
  <c r="N43" i="33"/>
  <c r="N43" i="39"/>
  <c r="N43" i="46"/>
  <c r="N78" i="46" s="1"/>
  <c r="L85" i="46" s="1"/>
  <c r="N43" i="53"/>
  <c r="N78" i="53" s="1"/>
  <c r="N43" i="49"/>
  <c r="N78" i="49" s="1"/>
  <c r="L83" i="49" s="1"/>
  <c r="N43" i="23"/>
  <c r="N86" i="370"/>
  <c r="N88" i="370" s="1"/>
  <c r="D320" i="5" s="1"/>
  <c r="N43" i="37"/>
  <c r="N43" i="40"/>
  <c r="N43" i="43"/>
  <c r="N79" i="236"/>
  <c r="L85" i="236" s="1"/>
  <c r="N43" i="18"/>
  <c r="N78" i="18" s="1"/>
  <c r="N44" i="213"/>
  <c r="N78" i="213" s="1"/>
  <c r="N43" i="27"/>
  <c r="N78" i="27" s="1"/>
  <c r="N43" i="31"/>
  <c r="N78" i="31" s="1"/>
  <c r="N43" i="45"/>
  <c r="L86" i="351"/>
  <c r="L86" i="353"/>
  <c r="L84" i="353"/>
  <c r="L85" i="353"/>
  <c r="L85" i="350"/>
  <c r="L86" i="350"/>
  <c r="L86" i="352"/>
  <c r="N79" i="346"/>
  <c r="L86" i="346" s="1"/>
  <c r="N76" i="90"/>
  <c r="N41" i="90" s="1"/>
  <c r="N43" i="90" s="1"/>
  <c r="N76" i="99"/>
  <c r="N41" i="99" s="1"/>
  <c r="N43" i="99" s="1"/>
  <c r="N76" i="97"/>
  <c r="N41" i="97" s="1"/>
  <c r="N43" i="97" s="1"/>
  <c r="N81" i="186"/>
  <c r="N47" i="186" s="1"/>
  <c r="N49" i="186" s="1"/>
  <c r="N79" i="348"/>
  <c r="N78" i="367"/>
  <c r="N78" i="58"/>
  <c r="N81" i="267"/>
  <c r="N41" i="267" s="1"/>
  <c r="N43" i="267" s="1"/>
  <c r="N75" i="283"/>
  <c r="N41" i="283" s="1"/>
  <c r="N43" i="283" s="1"/>
  <c r="N77" i="323"/>
  <c r="N79" i="323" s="1"/>
  <c r="N77" i="329"/>
  <c r="N41" i="329" s="1"/>
  <c r="N43" i="329" s="1"/>
  <c r="N79" i="329" s="1"/>
  <c r="N81" i="187"/>
  <c r="N47" i="187" s="1"/>
  <c r="N49" i="187" s="1"/>
  <c r="N77" i="362"/>
  <c r="N41" i="362" s="1"/>
  <c r="N43" i="362" s="1"/>
  <c r="N76" i="231"/>
  <c r="N40" i="231" s="1"/>
  <c r="N42" i="231" s="1"/>
  <c r="N77" i="233"/>
  <c r="N41" i="233" s="1"/>
  <c r="N43" i="233" s="1"/>
  <c r="N79" i="233" s="1"/>
  <c r="L86" i="233" s="1"/>
  <c r="N79" i="343"/>
  <c r="L84" i="343" s="1"/>
  <c r="N77" i="303"/>
  <c r="L83" i="303" s="1"/>
  <c r="L85" i="73"/>
  <c r="L83" i="73"/>
  <c r="L84" i="73"/>
  <c r="L85" i="120"/>
  <c r="L84" i="120"/>
  <c r="L83" i="114"/>
  <c r="L84" i="114"/>
  <c r="N55" i="364"/>
  <c r="L84" i="126"/>
  <c r="L85" i="126"/>
  <c r="N53" i="145"/>
  <c r="N56" i="150"/>
  <c r="N58" i="179"/>
  <c r="N59" i="182"/>
  <c r="N50" i="228"/>
  <c r="L85" i="119"/>
  <c r="L83" i="119"/>
  <c r="N53" i="147"/>
  <c r="N55" i="237"/>
  <c r="N63" i="252"/>
  <c r="N54" i="89"/>
  <c r="N53" i="138"/>
  <c r="N55" i="360"/>
  <c r="N79" i="360" s="1"/>
  <c r="N59" i="170"/>
  <c r="N58" i="247"/>
  <c r="L83" i="123"/>
  <c r="L86" i="371"/>
  <c r="L84" i="123"/>
  <c r="L84" i="110"/>
  <c r="L83" i="110"/>
  <c r="L85" i="340"/>
  <c r="L86" i="340"/>
  <c r="L84" i="340"/>
  <c r="L87" i="277"/>
  <c r="L85" i="277"/>
  <c r="L86" i="277"/>
  <c r="L84" i="350"/>
  <c r="L84" i="115"/>
  <c r="L85" i="115"/>
  <c r="L83" i="124"/>
  <c r="L85" i="124"/>
  <c r="L84" i="124"/>
  <c r="L84" i="225"/>
  <c r="L85" i="225"/>
  <c r="L83" i="225"/>
  <c r="L84" i="304"/>
  <c r="L82" i="304"/>
  <c r="N54" i="37"/>
  <c r="N54" i="41"/>
  <c r="N54" i="38"/>
  <c r="N54" i="39"/>
  <c r="N54" i="42"/>
  <c r="N54" i="79"/>
  <c r="N54" i="40"/>
  <c r="N54" i="44"/>
  <c r="N54" i="45"/>
  <c r="N55" i="357"/>
  <c r="N54" i="81"/>
  <c r="N56" i="48"/>
  <c r="N54" i="34"/>
  <c r="L83" i="77"/>
  <c r="L84" i="77"/>
  <c r="L84" i="118"/>
  <c r="L83" i="118"/>
  <c r="G25" i="8"/>
  <c r="N79" i="312" l="1"/>
  <c r="L84" i="312" s="1"/>
  <c r="N78" i="231"/>
  <c r="N78" i="9"/>
  <c r="N86" i="117"/>
  <c r="N88" i="117" s="1"/>
  <c r="D107" i="5" s="1"/>
  <c r="N79" i="355"/>
  <c r="L84" i="355" s="1"/>
  <c r="N79" i="235"/>
  <c r="L85" i="235" s="1"/>
  <c r="L84" i="307"/>
  <c r="N81" i="50"/>
  <c r="L86" i="50" s="1"/>
  <c r="L85" i="352"/>
  <c r="N78" i="102"/>
  <c r="N78" i="108"/>
  <c r="L85" i="108" s="1"/>
  <c r="N78" i="101"/>
  <c r="L84" i="101" s="1"/>
  <c r="L85" i="371"/>
  <c r="N79" i="331"/>
  <c r="L86" i="331" s="1"/>
  <c r="N83" i="268"/>
  <c r="L89" i="268" s="1"/>
  <c r="N79" i="333"/>
  <c r="L84" i="333" s="1"/>
  <c r="L84" i="327"/>
  <c r="N78" i="139"/>
  <c r="L83" i="139" s="1"/>
  <c r="N79" i="258"/>
  <c r="L83" i="64"/>
  <c r="L84" i="64"/>
  <c r="L85" i="64"/>
  <c r="N79" i="316"/>
  <c r="L85" i="316" s="1"/>
  <c r="L85" i="65"/>
  <c r="N79" i="335"/>
  <c r="L84" i="335" s="1"/>
  <c r="N81" i="182"/>
  <c r="N47" i="182" s="1"/>
  <c r="N49" i="182" s="1"/>
  <c r="N83" i="182" s="1"/>
  <c r="N79" i="247"/>
  <c r="L86" i="247" s="1"/>
  <c r="L86" i="307"/>
  <c r="L85" i="66"/>
  <c r="L85" i="327"/>
  <c r="L86" i="321"/>
  <c r="L84" i="321"/>
  <c r="N76" i="20"/>
  <c r="N42" i="20" s="1"/>
  <c r="N43" i="20" s="1"/>
  <c r="N78" i="20" s="1"/>
  <c r="N82" i="164"/>
  <c r="L88" i="164" s="1"/>
  <c r="L84" i="363"/>
  <c r="N83" i="248"/>
  <c r="L89" i="248" s="1"/>
  <c r="N79" i="296"/>
  <c r="L86" i="296" s="1"/>
  <c r="N80" i="274"/>
  <c r="L86" i="274" s="1"/>
  <c r="N83" i="282"/>
  <c r="L90" i="282" s="1"/>
  <c r="N79" i="313"/>
  <c r="L85" i="313" s="1"/>
  <c r="N78" i="243"/>
  <c r="L85" i="243" s="1"/>
  <c r="N83" i="186"/>
  <c r="L88" i="186" s="1"/>
  <c r="N78" i="99"/>
  <c r="N78" i="105"/>
  <c r="L85" i="105" s="1"/>
  <c r="N79" i="294"/>
  <c r="L84" i="294" s="1"/>
  <c r="N79" i="314"/>
  <c r="L83" i="78"/>
  <c r="N86" i="112"/>
  <c r="N88" i="112" s="1"/>
  <c r="D102" i="5" s="1"/>
  <c r="N82" i="184"/>
  <c r="L88" i="184" s="1"/>
  <c r="N77" i="133"/>
  <c r="L82" i="133" s="1"/>
  <c r="L85" i="276"/>
  <c r="L86" i="276"/>
  <c r="N78" i="91"/>
  <c r="L83" i="91" s="1"/>
  <c r="L84" i="351"/>
  <c r="N78" i="54"/>
  <c r="L84" i="54" s="1"/>
  <c r="N77" i="298"/>
  <c r="L82" i="298" s="1"/>
  <c r="N79" i="359"/>
  <c r="L86" i="359" s="1"/>
  <c r="L86" i="366"/>
  <c r="L83" i="65"/>
  <c r="N78" i="42"/>
  <c r="L85" i="42" s="1"/>
  <c r="L86" i="337"/>
  <c r="L84" i="337"/>
  <c r="L85" i="345"/>
  <c r="L84" i="345"/>
  <c r="L86" i="345"/>
  <c r="L85" i="322"/>
  <c r="L86" i="322"/>
  <c r="L82" i="78"/>
  <c r="N82" i="179"/>
  <c r="L88" i="179" s="1"/>
  <c r="N78" i="24"/>
  <c r="L84" i="24" s="1"/>
  <c r="L84" i="70"/>
  <c r="N83" i="267"/>
  <c r="L90" i="267" s="1"/>
  <c r="L83" i="208"/>
  <c r="N78" i="23"/>
  <c r="L85" i="23" s="1"/>
  <c r="L84" i="339"/>
  <c r="N79" i="318"/>
  <c r="L85" i="318" s="1"/>
  <c r="N86" i="111"/>
  <c r="N88" i="111" s="1"/>
  <c r="D101" i="5" s="1"/>
  <c r="N83" i="280"/>
  <c r="L89" i="280" s="1"/>
  <c r="L86" i="363"/>
  <c r="L85" i="70"/>
  <c r="N79" i="237"/>
  <c r="L84" i="237" s="1"/>
  <c r="L86" i="339"/>
  <c r="L84" i="366"/>
  <c r="N77" i="192"/>
  <c r="L83" i="192" s="1"/>
  <c r="N79" i="257"/>
  <c r="L84" i="257" s="1"/>
  <c r="N43" i="137"/>
  <c r="N78" i="137" s="1"/>
  <c r="N78" i="135"/>
  <c r="L85" i="135" s="1"/>
  <c r="L83" i="212"/>
  <c r="N85" i="289"/>
  <c r="N87" i="289" s="1"/>
  <c r="D245" i="5" s="1"/>
  <c r="N78" i="146"/>
  <c r="L85" i="146" s="1"/>
  <c r="N78" i="106"/>
  <c r="L83" i="106" s="1"/>
  <c r="L85" i="216"/>
  <c r="L86" i="354"/>
  <c r="N80" i="275"/>
  <c r="L86" i="275" s="1"/>
  <c r="L83" i="216"/>
  <c r="N86" i="113"/>
  <c r="N88" i="113" s="1"/>
  <c r="D103" i="5" s="1"/>
  <c r="N78" i="148"/>
  <c r="L85" i="148" s="1"/>
  <c r="N79" i="362"/>
  <c r="L86" i="362" s="1"/>
  <c r="N78" i="143"/>
  <c r="L83" i="143" s="1"/>
  <c r="N86" i="226"/>
  <c r="N88" i="226" s="1"/>
  <c r="D187" i="5" s="1"/>
  <c r="N78" i="82"/>
  <c r="L85" i="82" s="1"/>
  <c r="N80" i="232"/>
  <c r="L86" i="232" s="1"/>
  <c r="N79" i="264"/>
  <c r="L84" i="264" s="1"/>
  <c r="N80" i="270"/>
  <c r="L86" i="270" s="1"/>
  <c r="N78" i="81"/>
  <c r="L85" i="81" s="1"/>
  <c r="L84" i="128"/>
  <c r="L85" i="128"/>
  <c r="L86" i="356"/>
  <c r="L84" i="356"/>
  <c r="L85" i="356"/>
  <c r="N78" i="37"/>
  <c r="L85" i="37" s="1"/>
  <c r="N78" i="134"/>
  <c r="L85" i="134" s="1"/>
  <c r="N78" i="39"/>
  <c r="L84" i="39" s="1"/>
  <c r="N79" i="357"/>
  <c r="L84" i="357" s="1"/>
  <c r="L84" i="320"/>
  <c r="N86" i="28"/>
  <c r="N88" i="28" s="1"/>
  <c r="D20" i="5" s="1"/>
  <c r="N85" i="221"/>
  <c r="L90" i="221" s="1"/>
  <c r="N78" i="83"/>
  <c r="L85" i="83" s="1"/>
  <c r="N79" i="328"/>
  <c r="L85" i="328" s="1"/>
  <c r="N77" i="291"/>
  <c r="L84" i="291" s="1"/>
  <c r="N78" i="89"/>
  <c r="L84" i="89" s="1"/>
  <c r="N80" i="48"/>
  <c r="L87" i="219"/>
  <c r="N78" i="41"/>
  <c r="L83" i="41" s="1"/>
  <c r="L86" i="320"/>
  <c r="L86" i="347"/>
  <c r="L87" i="218"/>
  <c r="L83" i="32"/>
  <c r="L86" i="240"/>
  <c r="L85" i="240"/>
  <c r="L84" i="306"/>
  <c r="L86" i="306"/>
  <c r="N82" i="181"/>
  <c r="L88" i="181" s="1"/>
  <c r="L84" i="236"/>
  <c r="N83" i="187"/>
  <c r="L89" i="187" s="1"/>
  <c r="L85" i="233"/>
  <c r="N74" i="228"/>
  <c r="L81" i="228" s="1"/>
  <c r="N78" i="33"/>
  <c r="L84" i="33" s="1"/>
  <c r="N83" i="266"/>
  <c r="L90" i="266" s="1"/>
  <c r="N82" i="160"/>
  <c r="L87" i="160" s="1"/>
  <c r="N83" i="158"/>
  <c r="L90" i="158" s="1"/>
  <c r="L85" i="49"/>
  <c r="L84" i="49"/>
  <c r="L85" i="55"/>
  <c r="N83" i="171"/>
  <c r="L88" i="171" s="1"/>
  <c r="L84" i="55"/>
  <c r="L86" i="336"/>
  <c r="L84" i="297"/>
  <c r="N78" i="36"/>
  <c r="L83" i="36" s="1"/>
  <c r="N79" i="259"/>
  <c r="L84" i="259" s="1"/>
  <c r="N83" i="178"/>
  <c r="L90" i="178" s="1"/>
  <c r="N78" i="98"/>
  <c r="L83" i="98" s="1"/>
  <c r="N88" i="252"/>
  <c r="L93" i="252" s="1"/>
  <c r="N78" i="40"/>
  <c r="L83" i="40" s="1"/>
  <c r="N79" i="364"/>
  <c r="L85" i="364" s="1"/>
  <c r="N83" i="168"/>
  <c r="L90" i="168" s="1"/>
  <c r="L87" i="271"/>
  <c r="L86" i="271"/>
  <c r="L84" i="359"/>
  <c r="L84" i="56"/>
  <c r="L83" i="128"/>
  <c r="L84" i="296"/>
  <c r="N86" i="125"/>
  <c r="N88" i="125" s="1"/>
  <c r="D115" i="5" s="1"/>
  <c r="N79" i="265"/>
  <c r="L86" i="265" s="1"/>
  <c r="N89" i="246"/>
  <c r="L95" i="246" s="1"/>
  <c r="N78" i="144"/>
  <c r="L84" i="144" s="1"/>
  <c r="N77" i="286"/>
  <c r="L83" i="286" s="1"/>
  <c r="L85" i="56"/>
  <c r="L85" i="312"/>
  <c r="L86" i="312"/>
  <c r="N82" i="183"/>
  <c r="L89" i="183" s="1"/>
  <c r="N78" i="141"/>
  <c r="L84" i="141" s="1"/>
  <c r="N77" i="287"/>
  <c r="L84" i="287" s="1"/>
  <c r="L85" i="355"/>
  <c r="L84" i="322"/>
  <c r="L83" i="66"/>
  <c r="N86" i="66" s="1"/>
  <c r="N88" i="66" s="1"/>
  <c r="D57" i="5" s="1"/>
  <c r="L86" i="355"/>
  <c r="N78" i="88"/>
  <c r="L83" i="88" s="1"/>
  <c r="N78" i="80"/>
  <c r="L84" i="80" s="1"/>
  <c r="N86" i="76"/>
  <c r="N88" i="76" s="1"/>
  <c r="D67" i="5" s="1"/>
  <c r="N77" i="292"/>
  <c r="L83" i="292" s="1"/>
  <c r="N80" i="272"/>
  <c r="L86" i="272" s="1"/>
  <c r="N85" i="279"/>
  <c r="L90" i="279" s="1"/>
  <c r="N86" i="121"/>
  <c r="N88" i="121" s="1"/>
  <c r="D111" i="5" s="1"/>
  <c r="N83" i="162"/>
  <c r="L89" i="162" s="1"/>
  <c r="L84" i="29"/>
  <c r="L82" i="191"/>
  <c r="N82" i="189"/>
  <c r="L87" i="189" s="1"/>
  <c r="N82" i="180"/>
  <c r="L87" i="180" s="1"/>
  <c r="N78" i="60"/>
  <c r="L83" i="60" s="1"/>
  <c r="L85" i="241"/>
  <c r="L84" i="191"/>
  <c r="L84" i="241"/>
  <c r="N78" i="25"/>
  <c r="L83" i="25" s="1"/>
  <c r="L84" i="32"/>
  <c r="N83" i="176"/>
  <c r="L90" i="176" s="1"/>
  <c r="N77" i="75"/>
  <c r="L84" i="75" s="1"/>
  <c r="L84" i="263"/>
  <c r="L85" i="263"/>
  <c r="L86" i="263"/>
  <c r="L86" i="295"/>
  <c r="L84" i="295"/>
  <c r="L85" i="295"/>
  <c r="N78" i="242"/>
  <c r="L83" i="242" s="1"/>
  <c r="N79" i="311"/>
  <c r="L84" i="311" s="1"/>
  <c r="L88" i="219"/>
  <c r="L84" i="293"/>
  <c r="L84" i="193"/>
  <c r="N83" i="155"/>
  <c r="L89" i="155" s="1"/>
  <c r="N80" i="273"/>
  <c r="L85" i="273" s="1"/>
  <c r="L82" i="293"/>
  <c r="N79" i="256"/>
  <c r="L84" i="256" s="1"/>
  <c r="L85" i="354"/>
  <c r="L85" i="347"/>
  <c r="N83" i="157"/>
  <c r="L90" i="157" s="1"/>
  <c r="L84" i="262"/>
  <c r="N78" i="90"/>
  <c r="L83" i="90" s="1"/>
  <c r="L83" i="297"/>
  <c r="N78" i="85"/>
  <c r="L85" i="85" s="1"/>
  <c r="N78" i="84"/>
  <c r="L83" i="84" s="1"/>
  <c r="N78" i="86"/>
  <c r="L85" i="86" s="1"/>
  <c r="L87" i="276"/>
  <c r="L85" i="262"/>
  <c r="L84" i="258"/>
  <c r="L86" i="258"/>
  <c r="L85" i="258"/>
  <c r="L84" i="342"/>
  <c r="L86" i="342"/>
  <c r="L85" i="342"/>
  <c r="L84" i="332"/>
  <c r="L85" i="332"/>
  <c r="L86" i="330"/>
  <c r="L85" i="330"/>
  <c r="L84" i="330"/>
  <c r="L85" i="365"/>
  <c r="L84" i="365"/>
  <c r="L83" i="190"/>
  <c r="L84" i="190"/>
  <c r="L85" i="212"/>
  <c r="L85" i="271"/>
  <c r="L85" i="193"/>
  <c r="L85" i="51"/>
  <c r="N93" i="260"/>
  <c r="L100" i="260" s="1"/>
  <c r="N79" i="150"/>
  <c r="L85" i="150" s="1"/>
  <c r="N78" i="44"/>
  <c r="L83" i="44" s="1"/>
  <c r="L86" i="235"/>
  <c r="L85" i="208"/>
  <c r="N86" i="208" s="1"/>
  <c r="N88" i="208" s="1"/>
  <c r="D119" i="5" s="1"/>
  <c r="L84" i="51"/>
  <c r="L84" i="235"/>
  <c r="N86" i="220"/>
  <c r="L93" i="220" s="1"/>
  <c r="L85" i="102"/>
  <c r="L84" i="102"/>
  <c r="N78" i="147"/>
  <c r="L84" i="147" s="1"/>
  <c r="L82" i="190"/>
  <c r="L85" i="12"/>
  <c r="L85" i="57"/>
  <c r="L85" i="29"/>
  <c r="N78" i="209"/>
  <c r="L84" i="209" s="1"/>
  <c r="L84" i="12"/>
  <c r="L84" i="57"/>
  <c r="N77" i="325"/>
  <c r="L83" i="325" s="1"/>
  <c r="L86" i="319"/>
  <c r="L83" i="131"/>
  <c r="L84" i="331"/>
  <c r="L84" i="131"/>
  <c r="L85" i="331"/>
  <c r="N78" i="138"/>
  <c r="L85" i="138" s="1"/>
  <c r="N82" i="188"/>
  <c r="L87" i="188" s="1"/>
  <c r="N78" i="145"/>
  <c r="L85" i="145" s="1"/>
  <c r="L82" i="305"/>
  <c r="L84" i="305"/>
  <c r="L85" i="319"/>
  <c r="N83" i="249"/>
  <c r="L89" i="249" s="1"/>
  <c r="L84" i="323"/>
  <c r="L85" i="323"/>
  <c r="L86" i="323"/>
  <c r="L83" i="67"/>
  <c r="L85" i="67"/>
  <c r="L84" i="67"/>
  <c r="L85" i="214"/>
  <c r="L84" i="214"/>
  <c r="L83" i="214"/>
  <c r="L88" i="217"/>
  <c r="L89" i="217"/>
  <c r="L87" i="183"/>
  <c r="L83" i="302"/>
  <c r="L84" i="302"/>
  <c r="L83" i="129"/>
  <c r="L85" i="129"/>
  <c r="L84" i="129"/>
  <c r="N78" i="71"/>
  <c r="L85" i="71" s="1"/>
  <c r="N78" i="68"/>
  <c r="L84" i="68" s="1"/>
  <c r="N78" i="43"/>
  <c r="L85" i="43" s="1"/>
  <c r="L85" i="22"/>
  <c r="L88" i="280"/>
  <c r="L86" i="334"/>
  <c r="N79" i="254"/>
  <c r="L85" i="254" s="1"/>
  <c r="L86" i="236"/>
  <c r="L85" i="253"/>
  <c r="N83" i="154"/>
  <c r="L90" i="154" s="1"/>
  <c r="N78" i="38"/>
  <c r="L85" i="38" s="1"/>
  <c r="L84" i="251"/>
  <c r="N78" i="45"/>
  <c r="L84" i="45" s="1"/>
  <c r="L83" i="22"/>
  <c r="N77" i="285"/>
  <c r="L83" i="285" s="1"/>
  <c r="L85" i="281"/>
  <c r="L86" i="281"/>
  <c r="L87" i="281"/>
  <c r="N78" i="21"/>
  <c r="L84" i="21" s="1"/>
  <c r="L82" i="303"/>
  <c r="L83" i="108"/>
  <c r="L82" i="290"/>
  <c r="L83" i="80"/>
  <c r="L83" i="100"/>
  <c r="L84" i="261"/>
  <c r="N83" i="185"/>
  <c r="L89" i="185" s="1"/>
  <c r="N86" i="64"/>
  <c r="N88" i="64" s="1"/>
  <c r="D55" i="5" s="1"/>
  <c r="L84" i="108"/>
  <c r="L83" i="290"/>
  <c r="L88" i="268"/>
  <c r="L84" i="100"/>
  <c r="L86" i="261"/>
  <c r="L86" i="253"/>
  <c r="N78" i="79"/>
  <c r="L83" i="79" s="1"/>
  <c r="L90" i="268"/>
  <c r="L86" i="294"/>
  <c r="L90" i="280"/>
  <c r="N77" i="283"/>
  <c r="L84" i="283" s="1"/>
  <c r="N78" i="97"/>
  <c r="L83" i="97" s="1"/>
  <c r="L83" i="24"/>
  <c r="N78" i="35"/>
  <c r="L85" i="35" s="1"/>
  <c r="N78" i="136"/>
  <c r="L84" i="136" s="1"/>
  <c r="N82" i="172"/>
  <c r="L87" i="172" s="1"/>
  <c r="N82" i="177"/>
  <c r="L89" i="177" s="1"/>
  <c r="N81" i="244"/>
  <c r="L86" i="244" s="1"/>
  <c r="N78" i="142"/>
  <c r="L84" i="142" s="1"/>
  <c r="N82" i="174"/>
  <c r="L88" i="174" s="1"/>
  <c r="L79" i="227"/>
  <c r="N85" i="245"/>
  <c r="L92" i="245" s="1"/>
  <c r="N85" i="165"/>
  <c r="L92" i="165" s="1"/>
  <c r="L84" i="103"/>
  <c r="N86" i="126"/>
  <c r="N88" i="126" s="1"/>
  <c r="D116" i="5" s="1"/>
  <c r="N86" i="224"/>
  <c r="N88" i="224" s="1"/>
  <c r="D185" i="5" s="1"/>
  <c r="N78" i="96"/>
  <c r="L83" i="96" s="1"/>
  <c r="N78" i="140"/>
  <c r="L83" i="140" s="1"/>
  <c r="L85" i="17"/>
  <c r="L84" i="17"/>
  <c r="L83" i="17"/>
  <c r="L84" i="130"/>
  <c r="L83" i="130"/>
  <c r="L85" i="130"/>
  <c r="L83" i="74"/>
  <c r="L82" i="74"/>
  <c r="L84" i="74"/>
  <c r="L83" i="148"/>
  <c r="L89" i="218"/>
  <c r="N90" i="218" s="1"/>
  <c r="N92" i="218" s="1"/>
  <c r="D180" i="5" s="1"/>
  <c r="L83" i="103"/>
  <c r="N78" i="34"/>
  <c r="L84" i="34" s="1"/>
  <c r="L86" i="332"/>
  <c r="L86" i="251"/>
  <c r="N83" i="170"/>
  <c r="L88" i="170" s="1"/>
  <c r="L82" i="284"/>
  <c r="L83" i="102"/>
  <c r="L83" i="234"/>
  <c r="L85" i="107"/>
  <c r="L83" i="107"/>
  <c r="L85" i="231"/>
  <c r="L84" i="231"/>
  <c r="N85" i="207"/>
  <c r="L91" i="207" s="1"/>
  <c r="L85" i="30"/>
  <c r="L87" i="274"/>
  <c r="L81" i="229"/>
  <c r="L84" i="94"/>
  <c r="L84" i="247"/>
  <c r="L83" i="309"/>
  <c r="L84" i="239"/>
  <c r="L85" i="149"/>
  <c r="L85" i="334"/>
  <c r="L84" i="284"/>
  <c r="L86" i="343"/>
  <c r="L86" i="333"/>
  <c r="L83" i="231"/>
  <c r="L85" i="274"/>
  <c r="L82" i="229"/>
  <c r="L85" i="94"/>
  <c r="L86" i="365"/>
  <c r="L82" i="309"/>
  <c r="L84" i="60"/>
  <c r="L85" i="69"/>
  <c r="N87" i="352"/>
  <c r="N89" i="352" s="1"/>
  <c r="D304" i="5" s="1"/>
  <c r="L87" i="217"/>
  <c r="L81" i="227"/>
  <c r="L85" i="343"/>
  <c r="N86" i="124"/>
  <c r="N88" i="124" s="1"/>
  <c r="D113" i="5" s="1"/>
  <c r="L82" i="302"/>
  <c r="N86" i="110"/>
  <c r="N88" i="110" s="1"/>
  <c r="D100" i="5" s="1"/>
  <c r="N86" i="120"/>
  <c r="N88" i="120" s="1"/>
  <c r="D110" i="5" s="1"/>
  <c r="L84" i="69"/>
  <c r="L85" i="239"/>
  <c r="L85" i="99"/>
  <c r="L84" i="99"/>
  <c r="L83" i="99"/>
  <c r="L83" i="72"/>
  <c r="L84" i="143"/>
  <c r="L83" i="92"/>
  <c r="L83" i="30"/>
  <c r="L83" i="299"/>
  <c r="L82" i="299"/>
  <c r="L84" i="299"/>
  <c r="L86" i="238"/>
  <c r="L85" i="238"/>
  <c r="L84" i="303"/>
  <c r="L84" i="233"/>
  <c r="N87" i="321"/>
  <c r="N89" i="321" s="1"/>
  <c r="D277" i="5" s="1"/>
  <c r="N86" i="115"/>
  <c r="N88" i="115" s="1"/>
  <c r="D106" i="5" s="1"/>
  <c r="L85" i="337"/>
  <c r="N87" i="350"/>
  <c r="N89" i="350" s="1"/>
  <c r="D302" i="5" s="1"/>
  <c r="L85" i="294"/>
  <c r="L85" i="234"/>
  <c r="L86" i="315"/>
  <c r="L83" i="300"/>
  <c r="L84" i="149"/>
  <c r="L85" i="95"/>
  <c r="L84" i="72"/>
  <c r="N78" i="87"/>
  <c r="L84" i="215"/>
  <c r="L84" i="336"/>
  <c r="L84" i="315"/>
  <c r="L82" i="300"/>
  <c r="L84" i="92"/>
  <c r="L85" i="101"/>
  <c r="L83" i="101"/>
  <c r="L83" i="215"/>
  <c r="N87" i="351"/>
  <c r="N89" i="351" s="1"/>
  <c r="D303" i="5" s="1"/>
  <c r="L84" i="95"/>
  <c r="L82" i="301"/>
  <c r="L84" i="301"/>
  <c r="L83" i="301"/>
  <c r="L85" i="139"/>
  <c r="L84" i="47"/>
  <c r="L85" i="47"/>
  <c r="L84" i="15"/>
  <c r="L83" i="15"/>
  <c r="L85" i="257"/>
  <c r="L84" i="238"/>
  <c r="L85" i="247"/>
  <c r="L83" i="31"/>
  <c r="L84" i="31"/>
  <c r="L85" i="31"/>
  <c r="L83" i="213"/>
  <c r="L85" i="213"/>
  <c r="L84" i="213"/>
  <c r="L84" i="7"/>
  <c r="L85" i="7"/>
  <c r="L83" i="7"/>
  <c r="L83" i="27"/>
  <c r="L84" i="27"/>
  <c r="L85" i="27"/>
  <c r="L84" i="18"/>
  <c r="L83" i="18"/>
  <c r="L85" i="18"/>
  <c r="L84" i="16"/>
  <c r="L83" i="16"/>
  <c r="L85" i="16"/>
  <c r="L85" i="19"/>
  <c r="L83" i="19"/>
  <c r="L84" i="19"/>
  <c r="L84" i="14"/>
  <c r="L85" i="14"/>
  <c r="L83" i="14"/>
  <c r="L85" i="91"/>
  <c r="L85" i="53"/>
  <c r="L84" i="53"/>
  <c r="L83" i="53"/>
  <c r="L85" i="26"/>
  <c r="L83" i="26"/>
  <c r="L84" i="26"/>
  <c r="L85" i="9"/>
  <c r="L84" i="9"/>
  <c r="L83" i="9"/>
  <c r="L85" i="329"/>
  <c r="L84" i="329"/>
  <c r="L86" i="329"/>
  <c r="L82" i="127"/>
  <c r="L83" i="127"/>
  <c r="L84" i="127"/>
  <c r="L83" i="132"/>
  <c r="L84" i="132"/>
  <c r="L85" i="132"/>
  <c r="L84" i="52"/>
  <c r="L85" i="52"/>
  <c r="L83" i="52"/>
  <c r="L86" i="348"/>
  <c r="L85" i="348"/>
  <c r="L84" i="348"/>
  <c r="L86" i="335"/>
  <c r="L85" i="335"/>
  <c r="L99" i="260"/>
  <c r="L85" i="61"/>
  <c r="L83" i="61"/>
  <c r="L84" i="61"/>
  <c r="L85" i="250"/>
  <c r="L84" i="250"/>
  <c r="L86" i="250"/>
  <c r="L86" i="344"/>
  <c r="L85" i="344"/>
  <c r="L84" i="344"/>
  <c r="L86" i="316"/>
  <c r="L84" i="316"/>
  <c r="L84" i="59"/>
  <c r="L85" i="59"/>
  <c r="L83" i="59"/>
  <c r="L84" i="46"/>
  <c r="L83" i="46"/>
  <c r="L84" i="63"/>
  <c r="L83" i="63"/>
  <c r="L85" i="63"/>
  <c r="N87" i="353"/>
  <c r="N89" i="353" s="1"/>
  <c r="D305" i="5" s="1"/>
  <c r="L86" i="308"/>
  <c r="L85" i="308"/>
  <c r="L84" i="308"/>
  <c r="L83" i="58"/>
  <c r="L85" i="58"/>
  <c r="L84" i="58"/>
  <c r="L85" i="367"/>
  <c r="L83" i="367"/>
  <c r="L84" i="367"/>
  <c r="L84" i="346"/>
  <c r="L85" i="346"/>
  <c r="L84" i="310"/>
  <c r="L83" i="310"/>
  <c r="L82" i="310"/>
  <c r="L86" i="317"/>
  <c r="L85" i="317"/>
  <c r="L84" i="317"/>
  <c r="L85" i="314"/>
  <c r="L86" i="314"/>
  <c r="L84" i="314"/>
  <c r="L84" i="360"/>
  <c r="L86" i="360"/>
  <c r="L85" i="360"/>
  <c r="L85" i="237"/>
  <c r="L86" i="237"/>
  <c r="N86" i="73"/>
  <c r="N88" i="73" s="1"/>
  <c r="D64" i="5" s="1"/>
  <c r="L89" i="179"/>
  <c r="N86" i="114"/>
  <c r="N88" i="114" s="1"/>
  <c r="D104" i="5" s="1"/>
  <c r="N85" i="304"/>
  <c r="N87" i="304" s="1"/>
  <c r="D260" i="5" s="1"/>
  <c r="N86" i="119"/>
  <c r="N88" i="119" s="1"/>
  <c r="D109" i="5" s="1"/>
  <c r="N86" i="77"/>
  <c r="N88" i="77" s="1"/>
  <c r="D68" i="5" s="1"/>
  <c r="L84" i="40"/>
  <c r="L84" i="38"/>
  <c r="N87" i="371"/>
  <c r="N89" i="371" s="1"/>
  <c r="D293" i="5" s="1"/>
  <c r="N87" i="327"/>
  <c r="N89" i="327" s="1"/>
  <c r="D281" i="5" s="1"/>
  <c r="N86" i="225"/>
  <c r="N88" i="225" s="1"/>
  <c r="D186" i="5" s="1"/>
  <c r="N88" i="277"/>
  <c r="N90" i="277" s="1"/>
  <c r="D235" i="5" s="1"/>
  <c r="N87" i="340"/>
  <c r="N89" i="340" s="1"/>
  <c r="D294" i="5" s="1"/>
  <c r="N86" i="123"/>
  <c r="N88" i="123" s="1"/>
  <c r="D114" i="5" s="1"/>
  <c r="L87" i="48"/>
  <c r="L86" i="48"/>
  <c r="L85" i="48"/>
  <c r="N85" i="78"/>
  <c r="N87" i="78" s="1"/>
  <c r="D69" i="5" s="1"/>
  <c r="N86" i="65"/>
  <c r="N88" i="65" s="1"/>
  <c r="D56" i="5" s="1"/>
  <c r="N86" i="118"/>
  <c r="N88" i="118" s="1"/>
  <c r="D108" i="5" s="1"/>
  <c r="L87" i="50" l="1"/>
  <c r="L84" i="134"/>
  <c r="L87" i="270"/>
  <c r="L85" i="333"/>
  <c r="L85" i="270"/>
  <c r="L88" i="50"/>
  <c r="L91" i="221"/>
  <c r="N86" i="70"/>
  <c r="N88" i="70" s="1"/>
  <c r="D61" i="5" s="1"/>
  <c r="L86" i="257"/>
  <c r="L87" i="181"/>
  <c r="N87" i="307"/>
  <c r="N89" i="307" s="1"/>
  <c r="D263" i="5" s="1"/>
  <c r="L87" i="179"/>
  <c r="N90" i="179" s="1"/>
  <c r="N92" i="179" s="1"/>
  <c r="D158" i="5" s="1"/>
  <c r="L89" i="170"/>
  <c r="L84" i="82"/>
  <c r="L84" i="139"/>
  <c r="L90" i="186"/>
  <c r="N91" i="186" s="1"/>
  <c r="N93" i="186" s="1"/>
  <c r="D166" i="5" s="1"/>
  <c r="L83" i="85"/>
  <c r="L85" i="84"/>
  <c r="N87" i="240"/>
  <c r="N89" i="240" s="1"/>
  <c r="D200" i="5" s="1"/>
  <c r="L88" i="183"/>
  <c r="N90" i="183" s="1"/>
  <c r="N92" i="183" s="1"/>
  <c r="D163" i="5" s="1"/>
  <c r="L88" i="176"/>
  <c r="N86" i="51"/>
  <c r="N88" i="51" s="1"/>
  <c r="D43" i="5" s="1"/>
  <c r="N87" i="363"/>
  <c r="N89" i="363" s="1"/>
  <c r="D313" i="5" s="1"/>
  <c r="L83" i="20"/>
  <c r="L85" i="20"/>
  <c r="L89" i="182"/>
  <c r="L88" i="182"/>
  <c r="L90" i="182"/>
  <c r="L89" i="186"/>
  <c r="L89" i="164"/>
  <c r="L83" i="81"/>
  <c r="L84" i="23"/>
  <c r="L87" i="184"/>
  <c r="L83" i="133"/>
  <c r="L84" i="243"/>
  <c r="L84" i="133"/>
  <c r="N85" i="133" s="1"/>
  <c r="N87" i="133" s="1"/>
  <c r="D124" i="5" s="1"/>
  <c r="L83" i="243"/>
  <c r="L83" i="23"/>
  <c r="N86" i="23" s="1"/>
  <c r="N88" i="23" s="1"/>
  <c r="D15" i="5" s="1"/>
  <c r="N87" i="233"/>
  <c r="N89" i="233" s="1"/>
  <c r="D193" i="5" s="1"/>
  <c r="L84" i="148"/>
  <c r="N86" i="148" s="1"/>
  <c r="N88" i="148" s="1"/>
  <c r="D136" i="5" s="1"/>
  <c r="L79" i="228"/>
  <c r="L90" i="171"/>
  <c r="L87" i="164"/>
  <c r="N90" i="164" s="1"/>
  <c r="N92" i="164" s="1"/>
  <c r="D149" i="5" s="1"/>
  <c r="L89" i="184"/>
  <c r="L83" i="45"/>
  <c r="L85" i="359"/>
  <c r="N87" i="359" s="1"/>
  <c r="N89" i="359" s="1"/>
  <c r="D310" i="5" s="1"/>
  <c r="N90" i="219"/>
  <c r="N92" i="219" s="1"/>
  <c r="D181" i="5" s="1"/>
  <c r="N88" i="276"/>
  <c r="N90" i="276" s="1"/>
  <c r="D234" i="5" s="1"/>
  <c r="L84" i="192"/>
  <c r="L84" i="25"/>
  <c r="L83" i="105"/>
  <c r="L85" i="25"/>
  <c r="N86" i="25" s="1"/>
  <c r="N88" i="25" s="1"/>
  <c r="D17" i="5" s="1"/>
  <c r="L90" i="248"/>
  <c r="L82" i="192"/>
  <c r="L84" i="105"/>
  <c r="L88" i="248"/>
  <c r="L86" i="259"/>
  <c r="L85" i="54"/>
  <c r="L88" i="282"/>
  <c r="L84" i="20"/>
  <c r="N86" i="20" s="1"/>
  <c r="N88" i="20" s="1"/>
  <c r="D12" i="5" s="1"/>
  <c r="L89" i="282"/>
  <c r="L84" i="242"/>
  <c r="L85" i="232"/>
  <c r="L87" i="232"/>
  <c r="L87" i="275"/>
  <c r="L83" i="54"/>
  <c r="L84" i="265"/>
  <c r="L84" i="36"/>
  <c r="L89" i="158"/>
  <c r="N87" i="347"/>
  <c r="N89" i="347" s="1"/>
  <c r="D300" i="5" s="1"/>
  <c r="N87" i="306"/>
  <c r="N89" i="306" s="1"/>
  <c r="D262" i="5" s="1"/>
  <c r="N85" i="305"/>
  <c r="N87" i="305" s="1"/>
  <c r="D261" i="5" s="1"/>
  <c r="N87" i="262"/>
  <c r="N89" i="262" s="1"/>
  <c r="D221" i="5" s="1"/>
  <c r="N87" i="366"/>
  <c r="N89" i="366" s="1"/>
  <c r="D316" i="5" s="1"/>
  <c r="L83" i="37"/>
  <c r="N86" i="49"/>
  <c r="N88" i="49" s="1"/>
  <c r="D41" i="5" s="1"/>
  <c r="L84" i="135"/>
  <c r="L83" i="298"/>
  <c r="L84" i="37"/>
  <c r="L85" i="264"/>
  <c r="N87" i="264" s="1"/>
  <c r="N89" i="264" s="1"/>
  <c r="D223" i="5" s="1"/>
  <c r="L84" i="83"/>
  <c r="L86" i="264"/>
  <c r="L84" i="298"/>
  <c r="N86" i="212"/>
  <c r="N88" i="212" s="1"/>
  <c r="D174" i="5" s="1"/>
  <c r="L90" i="155"/>
  <c r="L84" i="254"/>
  <c r="N86" i="55"/>
  <c r="N88" i="55" s="1"/>
  <c r="D47" i="5" s="1"/>
  <c r="N87" i="354"/>
  <c r="N89" i="354" s="1"/>
  <c r="D306" i="5" s="1"/>
  <c r="L86" i="313"/>
  <c r="L83" i="38"/>
  <c r="L85" i="242"/>
  <c r="L84" i="85"/>
  <c r="L88" i="158"/>
  <c r="N91" i="158" s="1"/>
  <c r="N93" i="158" s="1"/>
  <c r="D146" i="5" s="1"/>
  <c r="L89" i="188"/>
  <c r="L83" i="83"/>
  <c r="N86" i="83" s="1"/>
  <c r="N88" i="83" s="1"/>
  <c r="D74" i="5" s="1"/>
  <c r="L85" i="296"/>
  <c r="N87" i="296" s="1"/>
  <c r="N89" i="296" s="1"/>
  <c r="D252" i="5" s="1"/>
  <c r="L85" i="40"/>
  <c r="L85" i="36"/>
  <c r="L89" i="176"/>
  <c r="N87" i="337"/>
  <c r="N89" i="337" s="1"/>
  <c r="D291" i="5" s="1"/>
  <c r="L85" i="24"/>
  <c r="N86" i="24" s="1"/>
  <c r="N88" i="24" s="1"/>
  <c r="D16" i="5" s="1"/>
  <c r="L83" i="82"/>
  <c r="L89" i="181"/>
  <c r="N90" i="181" s="1"/>
  <c r="N92" i="181" s="1"/>
  <c r="D161" i="5" s="1"/>
  <c r="L84" i="313"/>
  <c r="N86" i="216"/>
  <c r="N88" i="216" s="1"/>
  <c r="D178" i="5" s="1"/>
  <c r="L95" i="252"/>
  <c r="N87" i="356"/>
  <c r="N89" i="356" s="1"/>
  <c r="D308" i="5" s="1"/>
  <c r="L86" i="256"/>
  <c r="L85" i="143"/>
  <c r="L85" i="98"/>
  <c r="N86" i="128"/>
  <c r="N88" i="128" s="1"/>
  <c r="D120" i="5" s="1"/>
  <c r="L84" i="41"/>
  <c r="L83" i="42"/>
  <c r="L85" i="357"/>
  <c r="L83" i="138"/>
  <c r="L98" i="260"/>
  <c r="L84" i="362"/>
  <c r="L84" i="91"/>
  <c r="N86" i="91" s="1"/>
  <c r="N88" i="91" s="1"/>
  <c r="D82" i="5" s="1"/>
  <c r="L89" i="180"/>
  <c r="L89" i="160"/>
  <c r="L89" i="267"/>
  <c r="L88" i="157"/>
  <c r="L82" i="292"/>
  <c r="L82" i="287"/>
  <c r="N86" i="29"/>
  <c r="N88" i="29" s="1"/>
  <c r="D21" i="5" s="1"/>
  <c r="N87" i="295"/>
  <c r="N89" i="295" s="1"/>
  <c r="D251" i="5" s="1"/>
  <c r="N86" i="32"/>
  <c r="N88" i="32" s="1"/>
  <c r="D24" i="5" s="1"/>
  <c r="L84" i="318"/>
  <c r="L84" i="42"/>
  <c r="L86" i="357"/>
  <c r="L84" i="138"/>
  <c r="L88" i="155"/>
  <c r="L88" i="162"/>
  <c r="L88" i="180"/>
  <c r="L84" i="98"/>
  <c r="L85" i="89"/>
  <c r="L88" i="160"/>
  <c r="L92" i="221"/>
  <c r="L83" i="35"/>
  <c r="L86" i="254"/>
  <c r="L84" i="146"/>
  <c r="L83" i="89"/>
  <c r="L85" i="256"/>
  <c r="N87" i="256" s="1"/>
  <c r="N89" i="256" s="1"/>
  <c r="D215" i="5" s="1"/>
  <c r="L83" i="144"/>
  <c r="N87" i="322"/>
  <c r="N89" i="322" s="1"/>
  <c r="D278" i="5" s="1"/>
  <c r="N87" i="339"/>
  <c r="N89" i="339" s="1"/>
  <c r="D292" i="5" s="1"/>
  <c r="L91" i="245"/>
  <c r="N86" i="56"/>
  <c r="N88" i="56" s="1"/>
  <c r="D48" i="5" s="1"/>
  <c r="N87" i="342"/>
  <c r="N89" i="342" s="1"/>
  <c r="D295" i="5" s="1"/>
  <c r="L84" i="292"/>
  <c r="L83" i="287"/>
  <c r="N85" i="287" s="1"/>
  <c r="N87" i="287" s="1"/>
  <c r="D244" i="5" s="1"/>
  <c r="N87" i="345"/>
  <c r="N89" i="345" s="1"/>
  <c r="D298" i="5" s="1"/>
  <c r="L84" i="137"/>
  <c r="L83" i="137"/>
  <c r="L85" i="137"/>
  <c r="N86" i="137" s="1"/>
  <c r="N88" i="137" s="1"/>
  <c r="D128" i="5" s="1"/>
  <c r="L85" i="39"/>
  <c r="N87" i="336"/>
  <c r="N89" i="336" s="1"/>
  <c r="D290" i="5" s="1"/>
  <c r="L84" i="106"/>
  <c r="N86" i="54"/>
  <c r="N88" i="54" s="1"/>
  <c r="D46" i="5" s="1"/>
  <c r="L85" i="41"/>
  <c r="L84" i="44"/>
  <c r="L84" i="81"/>
  <c r="L85" i="362"/>
  <c r="L88" i="267"/>
  <c r="N91" i="267" s="1"/>
  <c r="N93" i="267" s="1"/>
  <c r="D226" i="5" s="1"/>
  <c r="L83" i="146"/>
  <c r="L86" i="318"/>
  <c r="L86" i="328"/>
  <c r="L85" i="80"/>
  <c r="N86" i="80" s="1"/>
  <c r="N88" i="80" s="1"/>
  <c r="D71" i="5" s="1"/>
  <c r="L88" i="266"/>
  <c r="L85" i="275"/>
  <c r="N88" i="275" s="1"/>
  <c r="N90" i="275" s="1"/>
  <c r="D233" i="5" s="1"/>
  <c r="N87" i="236"/>
  <c r="N89" i="236" s="1"/>
  <c r="D196" i="5" s="1"/>
  <c r="L91" i="279"/>
  <c r="L85" i="265"/>
  <c r="L89" i="266"/>
  <c r="N91" i="266" s="1"/>
  <c r="N93" i="266" s="1"/>
  <c r="D225" i="5" s="1"/>
  <c r="L85" i="106"/>
  <c r="L85" i="44"/>
  <c r="L83" i="145"/>
  <c r="L83" i="39"/>
  <c r="L90" i="187"/>
  <c r="L84" i="325"/>
  <c r="L83" i="134"/>
  <c r="N86" i="134" s="1"/>
  <c r="N88" i="134" s="1"/>
  <c r="D125" i="5" s="1"/>
  <c r="L83" i="135"/>
  <c r="N86" i="135" s="1"/>
  <c r="N88" i="135" s="1"/>
  <c r="D126" i="5" s="1"/>
  <c r="L85" i="259"/>
  <c r="N87" i="259" s="1"/>
  <c r="N89" i="259" s="1"/>
  <c r="D218" i="5" s="1"/>
  <c r="N86" i="22"/>
  <c r="N88" i="22" s="1"/>
  <c r="D14" i="5" s="1"/>
  <c r="L84" i="328"/>
  <c r="L85" i="144"/>
  <c r="L89" i="172"/>
  <c r="N87" i="365"/>
  <c r="N89" i="365" s="1"/>
  <c r="D315" i="5" s="1"/>
  <c r="L92" i="279"/>
  <c r="L84" i="35"/>
  <c r="N87" i="320"/>
  <c r="N89" i="320" s="1"/>
  <c r="D276" i="5" s="1"/>
  <c r="N85" i="72"/>
  <c r="N87" i="72" s="1"/>
  <c r="D63" i="5" s="1"/>
  <c r="N90" i="184"/>
  <c r="N92" i="184" s="1"/>
  <c r="D164" i="5" s="1"/>
  <c r="N82" i="227"/>
  <c r="N84" i="227" s="1"/>
  <c r="D188" i="5" s="1"/>
  <c r="N85" i="309"/>
  <c r="N87" i="309" s="1"/>
  <c r="D265" i="5" s="1"/>
  <c r="L88" i="172"/>
  <c r="N87" i="251"/>
  <c r="N89" i="251" s="1"/>
  <c r="D211" i="5" s="1"/>
  <c r="L82" i="291"/>
  <c r="L88" i="185"/>
  <c r="L85" i="141"/>
  <c r="N91" i="268"/>
  <c r="N93" i="268" s="1"/>
  <c r="D227" i="5" s="1"/>
  <c r="N86" i="12"/>
  <c r="N88" i="12" s="1"/>
  <c r="D5" i="5" s="1"/>
  <c r="N87" i="312"/>
  <c r="N89" i="312" s="1"/>
  <c r="D268" i="5" s="1"/>
  <c r="N87" i="193"/>
  <c r="N89" i="193" s="1"/>
  <c r="D173" i="5" s="1"/>
  <c r="L83" i="21"/>
  <c r="N87" i="333"/>
  <c r="N89" i="333" s="1"/>
  <c r="D287" i="5" s="1"/>
  <c r="N86" i="67"/>
  <c r="N88" i="67" s="1"/>
  <c r="D58" i="5" s="1"/>
  <c r="L83" i="34"/>
  <c r="N87" i="253"/>
  <c r="N89" i="253" s="1"/>
  <c r="D213" i="5" s="1"/>
  <c r="N87" i="355"/>
  <c r="N89" i="355" s="1"/>
  <c r="D307" i="5" s="1"/>
  <c r="L85" i="21"/>
  <c r="L83" i="291"/>
  <c r="N87" i="343"/>
  <c r="N89" i="343" s="1"/>
  <c r="D296" i="5" s="1"/>
  <c r="L88" i="189"/>
  <c r="N88" i="271"/>
  <c r="N90" i="271" s="1"/>
  <c r="D229" i="5" s="1"/>
  <c r="L89" i="178"/>
  <c r="L96" i="246"/>
  <c r="L88" i="178"/>
  <c r="N85" i="191"/>
  <c r="N87" i="191" s="1"/>
  <c r="D171" i="5" s="1"/>
  <c r="L94" i="246"/>
  <c r="N86" i="243"/>
  <c r="N88" i="243" s="1"/>
  <c r="D203" i="5" s="1"/>
  <c r="L83" i="141"/>
  <c r="N86" i="108"/>
  <c r="N88" i="108" s="1"/>
  <c r="D98" i="5" s="1"/>
  <c r="L90" i="185"/>
  <c r="L88" i="187"/>
  <c r="N85" i="284"/>
  <c r="N87" i="284" s="1"/>
  <c r="D241" i="5" s="1"/>
  <c r="L94" i="252"/>
  <c r="N96" i="252" s="1"/>
  <c r="N98" i="252" s="1"/>
  <c r="D212" i="5" s="1"/>
  <c r="L84" i="286"/>
  <c r="L84" i="84"/>
  <c r="N86" i="84" s="1"/>
  <c r="N88" i="84" s="1"/>
  <c r="D75" i="5" s="1"/>
  <c r="L85" i="60"/>
  <c r="N86" i="60" s="1"/>
  <c r="N88" i="60" s="1"/>
  <c r="D51" i="5" s="1"/>
  <c r="L83" i="33"/>
  <c r="N87" i="239"/>
  <c r="N89" i="239" s="1"/>
  <c r="D199" i="5" s="1"/>
  <c r="L88" i="177"/>
  <c r="N85" i="290"/>
  <c r="N87" i="290" s="1"/>
  <c r="D246" i="5" s="1"/>
  <c r="L85" i="33"/>
  <c r="L89" i="171"/>
  <c r="L86" i="311"/>
  <c r="L83" i="75"/>
  <c r="N87" i="241"/>
  <c r="N89" i="241" s="1"/>
  <c r="D201" i="5" s="1"/>
  <c r="L85" i="311"/>
  <c r="N87" i="263"/>
  <c r="N89" i="263" s="1"/>
  <c r="D222" i="5" s="1"/>
  <c r="N85" i="297"/>
  <c r="N87" i="297" s="1"/>
  <c r="D253" i="5" s="1"/>
  <c r="L80" i="228"/>
  <c r="N82" i="228" s="1"/>
  <c r="N84" i="228" s="1"/>
  <c r="D189" i="5" s="1"/>
  <c r="L82" i="286"/>
  <c r="L82" i="75"/>
  <c r="L90" i="249"/>
  <c r="L82" i="325"/>
  <c r="N85" i="190"/>
  <c r="N87" i="190" s="1"/>
  <c r="D170" i="5" s="1"/>
  <c r="L86" i="364"/>
  <c r="L84" i="364"/>
  <c r="L88" i="168"/>
  <c r="L83" i="147"/>
  <c r="L85" i="147"/>
  <c r="L89" i="168"/>
  <c r="N83" i="229"/>
  <c r="N85" i="229" s="1"/>
  <c r="D190" i="5" s="1"/>
  <c r="L88" i="188"/>
  <c r="N90" i="188" s="1"/>
  <c r="N92" i="188" s="1"/>
  <c r="D167" i="5" s="1"/>
  <c r="L92" i="220"/>
  <c r="L85" i="97"/>
  <c r="L90" i="162"/>
  <c r="L84" i="97"/>
  <c r="N86" i="57"/>
  <c r="N88" i="57" s="1"/>
  <c r="D53" i="5" s="1"/>
  <c r="L88" i="249"/>
  <c r="N86" i="105"/>
  <c r="N88" i="105" s="1"/>
  <c r="D95" i="5" s="1"/>
  <c r="L84" i="79"/>
  <c r="L85" i="272"/>
  <c r="N85" i="293"/>
  <c r="N87" i="293" s="1"/>
  <c r="D249" i="5" s="1"/>
  <c r="L85" i="79"/>
  <c r="L85" i="45"/>
  <c r="N86" i="45" s="1"/>
  <c r="N88" i="45" s="1"/>
  <c r="D36" i="5" s="1"/>
  <c r="N86" i="92"/>
  <c r="N88" i="92" s="1"/>
  <c r="D83" i="5" s="1"/>
  <c r="L85" i="88"/>
  <c r="N86" i="129"/>
  <c r="N88" i="129" s="1"/>
  <c r="D118" i="5" s="1"/>
  <c r="L87" i="272"/>
  <c r="L89" i="157"/>
  <c r="L84" i="145"/>
  <c r="N86" i="145" s="1"/>
  <c r="N88" i="145" s="1"/>
  <c r="D139" i="5" s="1"/>
  <c r="N87" i="330"/>
  <c r="N89" i="330" s="1"/>
  <c r="D284" i="5" s="1"/>
  <c r="N86" i="234"/>
  <c r="N88" i="234" s="1"/>
  <c r="D194" i="5" s="1"/>
  <c r="L91" i="220"/>
  <c r="N86" i="35"/>
  <c r="N88" i="35" s="1"/>
  <c r="D37" i="5" s="1"/>
  <c r="L84" i="88"/>
  <c r="N87" i="331"/>
  <c r="N89" i="331" s="1"/>
  <c r="D285" i="5" s="1"/>
  <c r="L83" i="142"/>
  <c r="L89" i="189"/>
  <c r="N86" i="100"/>
  <c r="N88" i="100" s="1"/>
  <c r="D90" i="5" s="1"/>
  <c r="N87" i="261"/>
  <c r="N89" i="261" s="1"/>
  <c r="D220" i="5" s="1"/>
  <c r="N88" i="270"/>
  <c r="N90" i="270" s="1"/>
  <c r="D228" i="5" s="1"/>
  <c r="L85" i="142"/>
  <c r="N91" i="248"/>
  <c r="N93" i="248" s="1"/>
  <c r="D208" i="5" s="1"/>
  <c r="N86" i="215"/>
  <c r="N88" i="215" s="1"/>
  <c r="D177" i="5" s="1"/>
  <c r="L83" i="86"/>
  <c r="N87" i="258"/>
  <c r="N89" i="258" s="1"/>
  <c r="D217" i="5" s="1"/>
  <c r="L89" i="154"/>
  <c r="L84" i="86"/>
  <c r="L82" i="283"/>
  <c r="N86" i="103"/>
  <c r="N88" i="103" s="1"/>
  <c r="D93" i="5" s="1"/>
  <c r="L88" i="154"/>
  <c r="N85" i="302"/>
  <c r="N87" i="302" s="1"/>
  <c r="N87" i="319"/>
  <c r="N89" i="319" s="1"/>
  <c r="D275" i="5" s="1"/>
  <c r="L90" i="165"/>
  <c r="N87" i="247"/>
  <c r="N89" i="247" s="1"/>
  <c r="D207" i="5" s="1"/>
  <c r="L84" i="90"/>
  <c r="L90" i="245"/>
  <c r="N86" i="102"/>
  <c r="N88" i="102" s="1"/>
  <c r="D92" i="5" s="1"/>
  <c r="N87" i="332"/>
  <c r="N89" i="332" s="1"/>
  <c r="D286" i="5" s="1"/>
  <c r="N91" i="280"/>
  <c r="N93" i="280" s="1"/>
  <c r="D237" i="5" s="1"/>
  <c r="N85" i="303"/>
  <c r="N87" i="303" s="1"/>
  <c r="D259" i="5" s="1"/>
  <c r="N87" i="265"/>
  <c r="N89" i="265" s="1"/>
  <c r="D224" i="5" s="1"/>
  <c r="N87" i="235"/>
  <c r="N89" i="235" s="1"/>
  <c r="D195" i="5" s="1"/>
  <c r="L87" i="273"/>
  <c r="L84" i="285"/>
  <c r="L86" i="273"/>
  <c r="L85" i="90"/>
  <c r="N93" i="221"/>
  <c r="N95" i="221" s="1"/>
  <c r="D184" i="5" s="1"/>
  <c r="N86" i="30"/>
  <c r="N88" i="30" s="1"/>
  <c r="D22" i="5" s="1"/>
  <c r="L84" i="150"/>
  <c r="N87" i="294"/>
  <c r="N89" i="294" s="1"/>
  <c r="D250" i="5" s="1"/>
  <c r="L86" i="150"/>
  <c r="L89" i="174"/>
  <c r="N86" i="143"/>
  <c r="N88" i="143" s="1"/>
  <c r="D141" i="5" s="1"/>
  <c r="L87" i="177"/>
  <c r="N86" i="214"/>
  <c r="N88" i="214" s="1"/>
  <c r="D176" i="5" s="1"/>
  <c r="N86" i="131"/>
  <c r="N88" i="131" s="1"/>
  <c r="D122" i="5" s="1"/>
  <c r="N88" i="274"/>
  <c r="N90" i="274" s="1"/>
  <c r="D232" i="5" s="1"/>
  <c r="L83" i="136"/>
  <c r="N85" i="300"/>
  <c r="N87" i="300" s="1"/>
  <c r="D256" i="5" s="1"/>
  <c r="N91" i="282"/>
  <c r="N93" i="282" s="1"/>
  <c r="D239" i="5" s="1"/>
  <c r="N87" i="315"/>
  <c r="N89" i="315" s="1"/>
  <c r="D271" i="5" s="1"/>
  <c r="N89" i="50"/>
  <c r="N91" i="50" s="1"/>
  <c r="D42" i="5" s="1"/>
  <c r="L85" i="209"/>
  <c r="N87" i="323"/>
  <c r="N89" i="323" s="1"/>
  <c r="D279" i="5" s="1"/>
  <c r="L87" i="174"/>
  <c r="N87" i="334"/>
  <c r="N89" i="334" s="1"/>
  <c r="D288" i="5" s="1"/>
  <c r="N91" i="155"/>
  <c r="N93" i="155" s="1"/>
  <c r="D144" i="5" s="1"/>
  <c r="L83" i="209"/>
  <c r="N86" i="94"/>
  <c r="N88" i="94" s="1"/>
  <c r="D84" i="5" s="1"/>
  <c r="L85" i="136"/>
  <c r="N86" i="139"/>
  <c r="N88" i="139" s="1"/>
  <c r="D130" i="5" s="1"/>
  <c r="N86" i="99"/>
  <c r="N88" i="99" s="1"/>
  <c r="D89" i="5" s="1"/>
  <c r="N86" i="107"/>
  <c r="N88" i="107" s="1"/>
  <c r="D97" i="5" s="1"/>
  <c r="L91" i="165"/>
  <c r="L87" i="244"/>
  <c r="N86" i="17"/>
  <c r="N88" i="17" s="1"/>
  <c r="D9" i="5" s="1"/>
  <c r="L83" i="283"/>
  <c r="L83" i="68"/>
  <c r="L85" i="68"/>
  <c r="L83" i="43"/>
  <c r="N90" i="217"/>
  <c r="N92" i="217" s="1"/>
  <c r="D179" i="5" s="1"/>
  <c r="L85" i="96"/>
  <c r="L84" i="71"/>
  <c r="L83" i="71"/>
  <c r="L90" i="170"/>
  <c r="N91" i="170" s="1"/>
  <c r="N93" i="170" s="1"/>
  <c r="D152" i="5" s="1"/>
  <c r="L84" i="43"/>
  <c r="L88" i="244"/>
  <c r="L82" i="285"/>
  <c r="N88" i="281"/>
  <c r="N90" i="281" s="1"/>
  <c r="D238" i="5" s="1"/>
  <c r="N86" i="231"/>
  <c r="N88" i="231" s="1"/>
  <c r="D191" i="5" s="1"/>
  <c r="L84" i="96"/>
  <c r="L85" i="140"/>
  <c r="L84" i="140"/>
  <c r="N87" i="316"/>
  <c r="N89" i="316" s="1"/>
  <c r="D272" i="5" s="1"/>
  <c r="N85" i="74"/>
  <c r="N87" i="74" s="1"/>
  <c r="D65" i="5" s="1"/>
  <c r="N86" i="130"/>
  <c r="N88" i="130" s="1"/>
  <c r="D121" i="5" s="1"/>
  <c r="N87" i="257"/>
  <c r="N89" i="257" s="1"/>
  <c r="D216" i="5" s="1"/>
  <c r="N86" i="47"/>
  <c r="N88" i="47" s="1"/>
  <c r="D39" i="5" s="1"/>
  <c r="L90" i="207"/>
  <c r="N91" i="171"/>
  <c r="N93" i="171" s="1"/>
  <c r="D156" i="5" s="1"/>
  <c r="N87" i="238"/>
  <c r="N89" i="238" s="1"/>
  <c r="D198" i="5" s="1"/>
  <c r="L85" i="34"/>
  <c r="N86" i="34" s="1"/>
  <c r="N88" i="34" s="1"/>
  <c r="D26" i="5" s="1"/>
  <c r="L92" i="207"/>
  <c r="N86" i="149"/>
  <c r="N88" i="149" s="1"/>
  <c r="D135" i="5" s="1"/>
  <c r="N86" i="69"/>
  <c r="N88" i="69" s="1"/>
  <c r="D60" i="5" s="1"/>
  <c r="N86" i="15"/>
  <c r="N88" i="15" s="1"/>
  <c r="D7" i="5" s="1"/>
  <c r="N86" i="101"/>
  <c r="N88" i="101" s="1"/>
  <c r="D91" i="5" s="1"/>
  <c r="N85" i="192"/>
  <c r="N87" i="192" s="1"/>
  <c r="D172" i="5" s="1"/>
  <c r="N86" i="16"/>
  <c r="N88" i="16" s="1"/>
  <c r="D8" i="5" s="1"/>
  <c r="N86" i="63"/>
  <c r="N88" i="63" s="1"/>
  <c r="D54" i="5" s="1"/>
  <c r="N85" i="310"/>
  <c r="N87" i="310" s="1"/>
  <c r="D266" i="5" s="1"/>
  <c r="N87" i="346"/>
  <c r="N89" i="346" s="1"/>
  <c r="D299" i="5" s="1"/>
  <c r="N85" i="299"/>
  <c r="N87" i="299" s="1"/>
  <c r="D255" i="5" s="1"/>
  <c r="N86" i="95"/>
  <c r="N88" i="95" s="1"/>
  <c r="D85" i="5" s="1"/>
  <c r="L84" i="87"/>
  <c r="L83" i="87"/>
  <c r="L85" i="87"/>
  <c r="N85" i="301"/>
  <c r="N87" i="301" s="1"/>
  <c r="N86" i="9"/>
  <c r="N88" i="9" s="1"/>
  <c r="D4" i="5" s="1"/>
  <c r="N86" i="7"/>
  <c r="N88" i="7" s="1"/>
  <c r="D3" i="5" s="1"/>
  <c r="N91" i="176"/>
  <c r="N93" i="176" s="1"/>
  <c r="D155" i="5" s="1"/>
  <c r="N87" i="237"/>
  <c r="N89" i="237" s="1"/>
  <c r="D197" i="5" s="1"/>
  <c r="N86" i="46"/>
  <c r="N88" i="46" s="1"/>
  <c r="D38" i="5" s="1"/>
  <c r="N87" i="335"/>
  <c r="N89" i="335" s="1"/>
  <c r="D289" i="5" s="1"/>
  <c r="N86" i="26"/>
  <c r="N88" i="26" s="1"/>
  <c r="D18" i="5" s="1"/>
  <c r="N86" i="53"/>
  <c r="N88" i="53" s="1"/>
  <c r="D45" i="5" s="1"/>
  <c r="N86" i="14"/>
  <c r="N88" i="14" s="1"/>
  <c r="D6" i="5" s="1"/>
  <c r="N86" i="19"/>
  <c r="N88" i="19" s="1"/>
  <c r="D11" i="5" s="1"/>
  <c r="N86" i="213"/>
  <c r="N88" i="213" s="1"/>
  <c r="D175" i="5" s="1"/>
  <c r="N86" i="36"/>
  <c r="N88" i="36" s="1"/>
  <c r="D27" i="5" s="1"/>
  <c r="N86" i="61"/>
  <c r="N88" i="61" s="1"/>
  <c r="D52" i="5" s="1"/>
  <c r="N86" i="52"/>
  <c r="N88" i="52" s="1"/>
  <c r="D44" i="5" s="1"/>
  <c r="N85" i="127"/>
  <c r="N87" i="127" s="1"/>
  <c r="D117" i="5" s="1"/>
  <c r="N87" i="329"/>
  <c r="N89" i="329" s="1"/>
  <c r="D283" i="5" s="1"/>
  <c r="N86" i="18"/>
  <c r="N88" i="18" s="1"/>
  <c r="D10" i="5" s="1"/>
  <c r="N86" i="27"/>
  <c r="N88" i="27" s="1"/>
  <c r="D19" i="5" s="1"/>
  <c r="N86" i="31"/>
  <c r="N88" i="31" s="1"/>
  <c r="D23" i="5" s="1"/>
  <c r="N87" i="317"/>
  <c r="N89" i="317" s="1"/>
  <c r="D273" i="5" s="1"/>
  <c r="N86" i="367"/>
  <c r="N88" i="367" s="1"/>
  <c r="D317" i="5" s="1"/>
  <c r="N87" i="344"/>
  <c r="N89" i="344" s="1"/>
  <c r="D297" i="5" s="1"/>
  <c r="N87" i="250"/>
  <c r="N89" i="250" s="1"/>
  <c r="D210" i="5" s="1"/>
  <c r="N87" i="348"/>
  <c r="N89" i="348" s="1"/>
  <c r="D301" i="5" s="1"/>
  <c r="N86" i="132"/>
  <c r="N88" i="132" s="1"/>
  <c r="D123" i="5" s="1"/>
  <c r="N87" i="314"/>
  <c r="N89" i="314" s="1"/>
  <c r="D270" i="5" s="1"/>
  <c r="N87" i="308"/>
  <c r="N89" i="308" s="1"/>
  <c r="D264" i="5" s="1"/>
  <c r="N86" i="59"/>
  <c r="N88" i="59" s="1"/>
  <c r="D50" i="5" s="1"/>
  <c r="N86" i="85"/>
  <c r="N88" i="85" s="1"/>
  <c r="D76" i="5" s="1"/>
  <c r="N86" i="58"/>
  <c r="N88" i="58" s="1"/>
  <c r="D49" i="5" s="1"/>
  <c r="N101" i="260"/>
  <c r="N103" i="260" s="1"/>
  <c r="D219" i="5" s="1"/>
  <c r="N87" i="360"/>
  <c r="N89" i="360" s="1"/>
  <c r="D311" i="5" s="1"/>
  <c r="N86" i="42"/>
  <c r="N88" i="42" s="1"/>
  <c r="D33" i="5" s="1"/>
  <c r="N88" i="48"/>
  <c r="N90" i="48" s="1"/>
  <c r="D40" i="5" s="1"/>
  <c r="N87" i="357"/>
  <c r="N89" i="357" s="1"/>
  <c r="D309" i="5" s="1"/>
  <c r="N86" i="38"/>
  <c r="N88" i="38" s="1"/>
  <c r="D29" i="5" s="1"/>
  <c r="N86" i="40"/>
  <c r="N88" i="40" s="1"/>
  <c r="D31" i="5" s="1"/>
  <c r="N87" i="318" l="1"/>
  <c r="N89" i="318" s="1"/>
  <c r="D274" i="5" s="1"/>
  <c r="N87" i="254"/>
  <c r="N89" i="254" s="1"/>
  <c r="D214" i="5" s="1"/>
  <c r="N85" i="298"/>
  <c r="N87" i="298" s="1"/>
  <c r="D254" i="5" s="1"/>
  <c r="N86" i="242"/>
  <c r="N88" i="242" s="1"/>
  <c r="D202" i="5" s="1"/>
  <c r="N91" i="182"/>
  <c r="N93" i="182" s="1"/>
  <c r="D162" i="5" s="1"/>
  <c r="N86" i="138"/>
  <c r="N88" i="138" s="1"/>
  <c r="D129" i="5" s="1"/>
  <c r="N87" i="311"/>
  <c r="N89" i="311" s="1"/>
  <c r="D267" i="5" s="1"/>
  <c r="N93" i="245"/>
  <c r="N95" i="245" s="1"/>
  <c r="D205" i="5" s="1"/>
  <c r="N87" i="362"/>
  <c r="N89" i="362" s="1"/>
  <c r="D312" i="5" s="1"/>
  <c r="N86" i="39"/>
  <c r="N88" i="39" s="1"/>
  <c r="D30" i="5" s="1"/>
  <c r="N90" i="172"/>
  <c r="N92" i="172" s="1"/>
  <c r="D153" i="5" s="1"/>
  <c r="N85" i="292"/>
  <c r="N87" i="292" s="1"/>
  <c r="D248" i="5" s="1"/>
  <c r="N86" i="89"/>
  <c r="N88" i="89" s="1"/>
  <c r="D80" i="5" s="1"/>
  <c r="N86" i="82"/>
  <c r="N88" i="82" s="1"/>
  <c r="D73" i="5" s="1"/>
  <c r="N86" i="37"/>
  <c r="N88" i="37" s="1"/>
  <c r="D28" i="5" s="1"/>
  <c r="N90" i="180"/>
  <c r="N92" i="180" s="1"/>
  <c r="D159" i="5" s="1"/>
  <c r="N88" i="232"/>
  <c r="N90" i="232" s="1"/>
  <c r="D192" i="5" s="1"/>
  <c r="N91" i="187"/>
  <c r="N93" i="187" s="1"/>
  <c r="D168" i="5" s="1"/>
  <c r="N85" i="75"/>
  <c r="N87" i="75" s="1"/>
  <c r="D66" i="5" s="1"/>
  <c r="N86" i="144"/>
  <c r="N88" i="144" s="1"/>
  <c r="D140" i="5" s="1"/>
  <c r="N85" i="283"/>
  <c r="N87" i="283" s="1"/>
  <c r="D240" i="5" s="1"/>
  <c r="N90" i="177"/>
  <c r="N92" i="177" s="1"/>
  <c r="N86" i="81"/>
  <c r="N88" i="81" s="1"/>
  <c r="D72" i="5" s="1"/>
  <c r="N86" i="106"/>
  <c r="N88" i="106" s="1"/>
  <c r="D96" i="5" s="1"/>
  <c r="N87" i="313"/>
  <c r="N89" i="313" s="1"/>
  <c r="D269" i="5" s="1"/>
  <c r="N86" i="147"/>
  <c r="N88" i="147" s="1"/>
  <c r="D137" i="5" s="1"/>
  <c r="N86" i="21"/>
  <c r="N88" i="21" s="1"/>
  <c r="D13" i="5" s="1"/>
  <c r="N85" i="325"/>
  <c r="N87" i="325" s="1"/>
  <c r="D280" i="5" s="1"/>
  <c r="N86" i="146"/>
  <c r="N88" i="146" s="1"/>
  <c r="D138" i="5" s="1"/>
  <c r="N86" i="98"/>
  <c r="N88" i="98" s="1"/>
  <c r="D88" i="5" s="1"/>
  <c r="N85" i="291"/>
  <c r="N87" i="291" s="1"/>
  <c r="D247" i="5" s="1"/>
  <c r="N86" i="44"/>
  <c r="N88" i="44" s="1"/>
  <c r="D35" i="5" s="1"/>
  <c r="N86" i="41"/>
  <c r="N88" i="41" s="1"/>
  <c r="D32" i="5" s="1"/>
  <c r="N90" i="160"/>
  <c r="N92" i="160" s="1"/>
  <c r="D147" i="5" s="1"/>
  <c r="N91" i="162"/>
  <c r="N93" i="162" s="1"/>
  <c r="D148" i="5" s="1"/>
  <c r="N86" i="141"/>
  <c r="N88" i="141" s="1"/>
  <c r="D133" i="5" s="1"/>
  <c r="N93" i="279"/>
  <c r="N95" i="279" s="1"/>
  <c r="D236" i="5" s="1"/>
  <c r="N91" i="157"/>
  <c r="N93" i="157" s="1"/>
  <c r="D145" i="5" s="1"/>
  <c r="N97" i="246"/>
  <c r="N99" i="246" s="1"/>
  <c r="D206" i="5" s="1"/>
  <c r="N88" i="272"/>
  <c r="N90" i="272" s="1"/>
  <c r="D230" i="5" s="1"/>
  <c r="N87" i="364"/>
  <c r="N89" i="364" s="1"/>
  <c r="D314" i="5" s="1"/>
  <c r="N91" i="185"/>
  <c r="N93" i="185" s="1"/>
  <c r="D165" i="5" s="1"/>
  <c r="N87" i="328"/>
  <c r="N89" i="328" s="1"/>
  <c r="D282" i="5" s="1"/>
  <c r="N91" i="249"/>
  <c r="N93" i="249" s="1"/>
  <c r="D209" i="5" s="1"/>
  <c r="N91" i="168"/>
  <c r="N93" i="168" s="1"/>
  <c r="D151" i="5" s="1"/>
  <c r="N86" i="88"/>
  <c r="N88" i="88" s="1"/>
  <c r="D79" i="5" s="1"/>
  <c r="N86" i="33"/>
  <c r="N88" i="33" s="1"/>
  <c r="D25" i="5" s="1"/>
  <c r="N87" i="150"/>
  <c r="N89" i="150" s="1"/>
  <c r="D142" i="5" s="1"/>
  <c r="N90" i="189"/>
  <c r="N92" i="189" s="1"/>
  <c r="D169" i="5" s="1"/>
  <c r="N86" i="209"/>
  <c r="N88" i="209" s="1"/>
  <c r="D131" i="5" s="1"/>
  <c r="N85" i="286"/>
  <c r="N87" i="286" s="1"/>
  <c r="D243" i="5" s="1"/>
  <c r="N91" i="154"/>
  <c r="N93" i="154" s="1"/>
  <c r="D143" i="5" s="1"/>
  <c r="N86" i="43"/>
  <c r="N88" i="43" s="1"/>
  <c r="D34" i="5" s="1"/>
  <c r="N91" i="178"/>
  <c r="N93" i="178" s="1"/>
  <c r="D157" i="5" s="1"/>
  <c r="N94" i="220"/>
  <c r="N96" i="220" s="1"/>
  <c r="D182" i="5" s="1"/>
  <c r="N86" i="79"/>
  <c r="N88" i="79" s="1"/>
  <c r="D70" i="5" s="1"/>
  <c r="N86" i="97"/>
  <c r="N88" i="97" s="1"/>
  <c r="D87" i="5" s="1"/>
  <c r="N89" i="244"/>
  <c r="N91" i="244" s="1"/>
  <c r="D204" i="5" s="1"/>
  <c r="N86" i="86"/>
  <c r="N88" i="86" s="1"/>
  <c r="D77" i="5" s="1"/>
  <c r="N88" i="273"/>
  <c r="N90" i="273" s="1"/>
  <c r="D231" i="5" s="1"/>
  <c r="N86" i="142"/>
  <c r="N88" i="142" s="1"/>
  <c r="D134" i="5" s="1"/>
  <c r="N90" i="174"/>
  <c r="N92" i="174" s="1"/>
  <c r="D154" i="5" s="1"/>
  <c r="N85" i="285"/>
  <c r="N87" i="285" s="1"/>
  <c r="D242" i="5" s="1"/>
  <c r="N93" i="165"/>
  <c r="N95" i="165" s="1"/>
  <c r="D150" i="5" s="1"/>
  <c r="N86" i="136"/>
  <c r="N88" i="136" s="1"/>
  <c r="D127" i="5" s="1"/>
  <c r="N86" i="71"/>
  <c r="N88" i="71" s="1"/>
  <c r="D62" i="5" s="1"/>
  <c r="N86" i="90"/>
  <c r="N88" i="90" s="1"/>
  <c r="D81" i="5" s="1"/>
  <c r="N86" i="96"/>
  <c r="N88" i="96" s="1"/>
  <c r="D86" i="5" s="1"/>
  <c r="N93" i="207"/>
  <c r="N95" i="207" s="1"/>
  <c r="D183" i="5" s="1"/>
  <c r="N86" i="68"/>
  <c r="N88" i="68" s="1"/>
  <c r="D59" i="5" s="1"/>
  <c r="N86" i="140"/>
  <c r="N88" i="140" s="1"/>
  <c r="D132" i="5" s="1"/>
  <c r="D160" i="5"/>
  <c r="D258" i="5"/>
  <c r="D257" i="5"/>
  <c r="N86" i="87"/>
  <c r="N88" i="87" s="1"/>
  <c r="D78"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<sst xmlns="http://schemas.openxmlformats.org/spreadsheetml/2006/main" count="38539" uniqueCount="2344">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</sst>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HUILA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3" max="3" width="10.7109375" customWidth="1"/>
    <col min="8" max="8" width="83" customWidth="1"/>
    <col min="26" max="26" width="10"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5"/>
      <c r="B32" s="665"/>
      <c r="C32" s="665"/>
      <c r="D32" s="665"/>
      <c r="E32" s="665"/>
      <c r="F32" s="665"/>
      <c r="G32" s="665"/>
      <c r="H32" s="665"/>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5"/>
      <c r="B33" s="665"/>
      <c r="C33" s="665"/>
      <c r="D33" s="665"/>
      <c r="E33" s="665"/>
      <c r="F33" s="665"/>
      <c r="G33" s="665"/>
      <c r="H33" s="665"/>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5"/>
      <c r="B34" s="665"/>
      <c r="C34" s="665"/>
      <c r="D34" s="665"/>
      <c r="E34" s="665"/>
      <c r="F34" s="665"/>
      <c r="G34" s="665"/>
      <c r="H34" s="665"/>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5"/>
      <c r="B35" s="665"/>
      <c r="C35" s="665"/>
      <c r="D35" s="665"/>
      <c r="E35" s="665"/>
      <c r="F35" s="665"/>
      <c r="G35" s="665"/>
      <c r="H35" s="665"/>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5"/>
      <c r="B36" s="665"/>
      <c r="C36" s="665"/>
      <c r="D36" s="665"/>
      <c r="E36" s="665"/>
      <c r="F36" s="665"/>
      <c r="G36" s="665"/>
      <c r="H36" s="665"/>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5"/>
      <c r="B37" s="665"/>
      <c r="C37" s="665"/>
      <c r="D37" s="665"/>
      <c r="E37" s="665"/>
      <c r="F37" s="665"/>
      <c r="G37" s="665"/>
      <c r="H37" s="665"/>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5"/>
      <c r="B38" s="665"/>
      <c r="C38" s="665"/>
      <c r="D38" s="665"/>
      <c r="E38" s="665"/>
      <c r="F38" s="665"/>
      <c r="G38" s="665"/>
      <c r="H38" s="665"/>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6"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5" style="187" customWidth="1"/>
    <col min="5" max="5" width="30" style="209"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2956275.6330730421</v>
      </c>
      <c r="G3" t="s">
        <v>980</v>
      </c>
      <c r="J3" s="1"/>
    </row>
    <row r="4" spans="1:10" ht="54" thickTop="1" thickBot="1">
      <c r="A4" s="137" t="s">
        <v>985</v>
      </c>
      <c r="B4" s="138" t="s">
        <v>1169</v>
      </c>
      <c r="C4" s="136" t="s">
        <v>984</v>
      </c>
      <c r="D4" s="183">
        <f>VLOOKUP('200.2'!A88,'200.2'!A37:N108,14,FALSE)</f>
        <v>248498.64086485293</v>
      </c>
      <c r="J4" s="1"/>
    </row>
    <row r="5" spans="1:10" ht="54" thickTop="1" thickBot="1">
      <c r="A5" s="137" t="s">
        <v>986</v>
      </c>
      <c r="B5" s="138" t="s">
        <v>1170</v>
      </c>
      <c r="C5" s="139" t="s">
        <v>987</v>
      </c>
      <c r="D5" s="183">
        <f>VLOOKUP('201.1'!A88,'201.1'!A38:N109,14,FALSE)</f>
        <v>141667.05067934725</v>
      </c>
    </row>
    <row r="6" spans="1:10" ht="54" thickTop="1" thickBot="1">
      <c r="A6" s="137" t="s">
        <v>988</v>
      </c>
      <c r="B6" s="138" t="s">
        <v>1171</v>
      </c>
      <c r="C6" s="139" t="s">
        <v>987</v>
      </c>
      <c r="D6" s="183">
        <f>VLOOKUP('201.2'!A88,'201.2'!A39:N110,14,FALSE)</f>
        <v>151363.52720337294</v>
      </c>
    </row>
    <row r="7" spans="1:10" ht="70.5" customHeight="1" thickTop="1" thickBot="1">
      <c r="A7" s="137" t="s">
        <v>989</v>
      </c>
      <c r="B7" s="138" t="s">
        <v>1172</v>
      </c>
      <c r="C7" s="139" t="s">
        <v>987</v>
      </c>
      <c r="D7" s="183">
        <f>VLOOKUP('201.3'!A88,'201.3'!A40:N111,14,FALSE)</f>
        <v>34929.126077188143</v>
      </c>
    </row>
    <row r="8" spans="1:10" ht="54" thickTop="1" thickBot="1">
      <c r="A8" s="137" t="s">
        <v>990</v>
      </c>
      <c r="B8" s="138" t="s">
        <v>1173</v>
      </c>
      <c r="C8" s="139" t="s">
        <v>987</v>
      </c>
      <c r="D8" s="184">
        <f>VLOOKUP('201.4'!A88,'201.4'!A41:N112,14,FALSE)</f>
        <v>58429.802745773421</v>
      </c>
    </row>
    <row r="9" spans="1:10" ht="54" thickTop="1" thickBot="1">
      <c r="A9" s="137" t="s">
        <v>991</v>
      </c>
      <c r="B9" s="138" t="s">
        <v>1170</v>
      </c>
      <c r="C9" s="139" t="s">
        <v>1845</v>
      </c>
      <c r="D9" s="184">
        <f>VLOOKUP('201.5'!A88,'201.5'!A42:N113,14,FALSE)</f>
        <v>141667.05067934725</v>
      </c>
    </row>
    <row r="10" spans="1:10" ht="54" thickTop="1" thickBot="1">
      <c r="A10" s="137" t="s">
        <v>992</v>
      </c>
      <c r="B10" s="138" t="s">
        <v>1171</v>
      </c>
      <c r="C10" s="139" t="s">
        <v>1845</v>
      </c>
      <c r="D10" s="184">
        <f>VLOOKUP('201.6'!A88,'201.6'!A43:N114,14,FALSE)</f>
        <v>151363.52720337294</v>
      </c>
    </row>
    <row r="11" spans="1:10" ht="54" thickTop="1" thickBot="1">
      <c r="A11" s="137" t="s">
        <v>993</v>
      </c>
      <c r="B11" s="138" t="s">
        <v>1171</v>
      </c>
      <c r="C11" s="139" t="s">
        <v>387</v>
      </c>
      <c r="D11" s="184">
        <f>VLOOKUP('201.7'!A88,'201.7'!A44:N115,14,FALSE)</f>
        <v>148430.24241031054</v>
      </c>
    </row>
    <row r="12" spans="1:10" ht="54" thickTop="1" thickBot="1">
      <c r="A12" s="137" t="s">
        <v>994</v>
      </c>
      <c r="B12" s="138" t="s">
        <v>1174</v>
      </c>
      <c r="C12" s="139" t="s">
        <v>233</v>
      </c>
      <c r="D12" s="184">
        <f>VLOOKUP('201.8'!A88,'201.8'!A45:N116,14,FALSE)</f>
        <v>14685.364827332585</v>
      </c>
    </row>
    <row r="13" spans="1:10" ht="54" thickTop="1" thickBot="1">
      <c r="A13" s="137" t="s">
        <v>995</v>
      </c>
      <c r="B13" s="138" t="s">
        <v>1175</v>
      </c>
      <c r="C13" s="139" t="s">
        <v>233</v>
      </c>
      <c r="D13" s="184">
        <f>VLOOKUP('201.9'!A88,'201.9'!A46:N117,14,FALSE)</f>
        <v>14341.174561190348</v>
      </c>
    </row>
    <row r="14" spans="1:10" ht="54" thickTop="1" thickBot="1">
      <c r="A14" s="137" t="s">
        <v>996</v>
      </c>
      <c r="B14" s="138" t="s">
        <v>1176</v>
      </c>
      <c r="C14" s="139" t="s">
        <v>144</v>
      </c>
      <c r="D14" s="184">
        <f>VLOOKUP('201.10'!A88,'201.10'!A47:N118,14,FALSE)</f>
        <v>6262.3786611911964</v>
      </c>
    </row>
    <row r="15" spans="1:10" ht="54" thickTop="1" thickBot="1">
      <c r="A15" s="137" t="s">
        <v>997</v>
      </c>
      <c r="B15" s="138" t="s">
        <v>1177</v>
      </c>
      <c r="C15" s="139" t="s">
        <v>998</v>
      </c>
      <c r="D15" s="184">
        <f>VLOOKUP('201.11'!A88,'201.11'!A48:N119,14,FALSE)</f>
        <v>1583.3528802069611</v>
      </c>
    </row>
    <row r="16" spans="1:10" ht="54" thickTop="1" thickBot="1">
      <c r="A16" s="137" t="s">
        <v>999</v>
      </c>
      <c r="B16" s="138" t="s">
        <v>1178</v>
      </c>
      <c r="C16" s="139" t="s">
        <v>1845</v>
      </c>
      <c r="D16" s="184">
        <f>VLOOKUP('201.12'!A88,'201.12'!A49:N120,14,FALSE)</f>
        <v>103567.90862711845</v>
      </c>
    </row>
    <row r="17" spans="1:4" ht="64.5" thickTop="1" thickBot="1">
      <c r="A17" s="140" t="s">
        <v>1000</v>
      </c>
      <c r="B17" s="141" t="s">
        <v>1179</v>
      </c>
      <c r="C17" s="139" t="s">
        <v>1845</v>
      </c>
      <c r="D17" s="184">
        <f>VLOOKUP('201.13'!A88,'201.13'!A50:N121,14,FALSE)</f>
        <v>122123.79618467504</v>
      </c>
    </row>
    <row r="18" spans="1:4" ht="54" thickTop="1" thickBot="1">
      <c r="A18" s="137" t="s">
        <v>1001</v>
      </c>
      <c r="B18" s="138" t="s">
        <v>1180</v>
      </c>
      <c r="C18" s="139" t="s">
        <v>144</v>
      </c>
      <c r="D18" s="184">
        <f>VLOOKUP('201.14'!A88,'201.14'!A51:N122,14,FALSE)</f>
        <v>46099.362464191217</v>
      </c>
    </row>
    <row r="19" spans="1:4" ht="54" thickTop="1" thickBot="1">
      <c r="A19" s="137" t="s">
        <v>1002</v>
      </c>
      <c r="B19" s="138" t="s">
        <v>1181</v>
      </c>
      <c r="C19" s="139" t="s">
        <v>144</v>
      </c>
      <c r="D19" s="184">
        <f>VLOOKUP('201.15'!A88,'201.15'!A52:N123,14,FALSE)</f>
        <v>56946.306043767203</v>
      </c>
    </row>
    <row r="20" spans="1:4" ht="54" thickTop="1" thickBot="1">
      <c r="A20" s="137" t="s">
        <v>1003</v>
      </c>
      <c r="B20" s="138" t="s">
        <v>1182</v>
      </c>
      <c r="C20" s="139" t="s">
        <v>144</v>
      </c>
      <c r="D20" s="184">
        <f>VLOOKUP('201.16'!A88,'201.16'!A53:N124,14,FALSE)</f>
        <v>2064.1954666666666</v>
      </c>
    </row>
    <row r="21" spans="1:4" ht="54" thickTop="1" thickBot="1">
      <c r="A21" s="137" t="s">
        <v>1004</v>
      </c>
      <c r="B21" s="138" t="s">
        <v>1183</v>
      </c>
      <c r="C21" s="139" t="s">
        <v>1845</v>
      </c>
      <c r="D21" s="184">
        <f>VLOOKUP('201.17'!A88,'201.17'!A54:N125,14,FALSE)</f>
        <v>63829.896247645367</v>
      </c>
    </row>
    <row r="22" spans="1:4" ht="54" thickTop="1" thickBot="1">
      <c r="A22" s="137" t="s">
        <v>1005</v>
      </c>
      <c r="B22" s="138" t="s">
        <v>1184</v>
      </c>
      <c r="C22" s="139" t="s">
        <v>1845</v>
      </c>
      <c r="D22" s="184">
        <f>VLOOKUP('201.18'!A88,'201.18'!A55:N126,14,FALSE)</f>
        <v>63829.896247645367</v>
      </c>
    </row>
    <row r="23" spans="1:4" ht="54" thickTop="1" thickBot="1">
      <c r="A23" s="137" t="s">
        <v>1006</v>
      </c>
      <c r="B23" s="138" t="s">
        <v>1185</v>
      </c>
      <c r="C23" s="139" t="s">
        <v>144</v>
      </c>
      <c r="D23" s="184">
        <f>VLOOKUP('201.19'!A88,'201.19'!A56:N127,14,FALSE)</f>
        <v>4973.471785596621</v>
      </c>
    </row>
    <row r="24" spans="1:4" ht="54" thickTop="1" thickBot="1">
      <c r="A24" s="137" t="s">
        <v>1007</v>
      </c>
      <c r="B24" s="138" t="s">
        <v>1186</v>
      </c>
      <c r="C24" s="139" t="s">
        <v>144</v>
      </c>
      <c r="D24" s="184">
        <f>VLOOKUP('201.20'!A88,'201.20'!A57:N128,14,FALSE)</f>
        <v>864.2070162158991</v>
      </c>
    </row>
    <row r="25" spans="1:4" ht="54" thickTop="1" thickBot="1">
      <c r="A25" s="137" t="s">
        <v>1008</v>
      </c>
      <c r="B25" s="138" t="s">
        <v>1187</v>
      </c>
      <c r="C25" s="139" t="s">
        <v>144</v>
      </c>
      <c r="D25" s="184">
        <f>VLOOKUP('201.21'!A88,'201.21'!A58:N129,14,FALSE)</f>
        <v>6172.9464928804646</v>
      </c>
    </row>
    <row r="26" spans="1:4" ht="54" thickTop="1" thickBot="1">
      <c r="A26" s="137" t="s">
        <v>1425</v>
      </c>
      <c r="B26" s="138" t="s">
        <v>1413</v>
      </c>
      <c r="C26" s="139" t="s">
        <v>1845</v>
      </c>
      <c r="D26" s="184">
        <f>VLOOKUP('203.1'!A88,'203.1'!A59:N130,14,FALSE)</f>
        <v>906528.41319456859</v>
      </c>
    </row>
    <row r="27" spans="1:4" ht="54" thickTop="1" thickBot="1">
      <c r="A27" s="137" t="s">
        <v>1426</v>
      </c>
      <c r="B27" s="138" t="s">
        <v>1417</v>
      </c>
      <c r="C27" s="139" t="s">
        <v>1845</v>
      </c>
      <c r="D27" s="184">
        <f>VLOOKUP('203.2'!A88,'203.2'!A60:N131,14,FALSE)</f>
        <v>1067925.3067993703</v>
      </c>
    </row>
    <row r="28" spans="1:4" ht="54" thickTop="1" thickBot="1">
      <c r="A28" s="137" t="s">
        <v>1427</v>
      </c>
      <c r="B28" s="138" t="s">
        <v>1418</v>
      </c>
      <c r="C28" s="139" t="s">
        <v>1845</v>
      </c>
      <c r="D28" s="184">
        <f>VLOOKUP('203.3'!A88,'203.3'!A61:N132,14,FALSE)</f>
        <v>1183208.8022313719</v>
      </c>
    </row>
    <row r="29" spans="1:4" ht="54" thickTop="1" thickBot="1">
      <c r="A29" s="137" t="s">
        <v>1428</v>
      </c>
      <c r="B29" s="138" t="s">
        <v>1419</v>
      </c>
      <c r="C29" s="139" t="s">
        <v>1845</v>
      </c>
      <c r="D29" s="184">
        <f>VLOOKUP('203.4'!A88,'203.4'!A62:N133,14,FALSE)</f>
        <v>468067.40036023722</v>
      </c>
    </row>
    <row r="30" spans="1:4" ht="54" thickTop="1" thickBot="1">
      <c r="A30" s="137" t="s">
        <v>1429</v>
      </c>
      <c r="B30" s="138" t="s">
        <v>1420</v>
      </c>
      <c r="C30" s="139" t="s">
        <v>1845</v>
      </c>
      <c r="D30" s="184">
        <f>VLOOKUP('203.5'!A88,'203.5'!A63:N134,14,FALSE)</f>
        <v>543163.8064815714</v>
      </c>
    </row>
    <row r="31" spans="1:4" ht="54" thickTop="1" thickBot="1">
      <c r="A31" s="137" t="s">
        <v>1430</v>
      </c>
      <c r="B31" s="138" t="s">
        <v>1421</v>
      </c>
      <c r="C31" s="139" t="s">
        <v>1845</v>
      </c>
      <c r="D31" s="184">
        <f>VLOOKUP('203.6'!A88,'203.6'!A64:N135,14,FALSE)</f>
        <v>590952.42855878419</v>
      </c>
    </row>
    <row r="32" spans="1:4" ht="54" thickTop="1" thickBot="1">
      <c r="A32" s="137" t="s">
        <v>1431</v>
      </c>
      <c r="B32" s="138" t="s">
        <v>1422</v>
      </c>
      <c r="C32" s="139" t="s">
        <v>1845</v>
      </c>
      <c r="D32" s="184">
        <f>VLOOKUP('203.7'!A88,'203.7'!A65:N136,14,FALSE)</f>
        <v>224842.44031198474</v>
      </c>
    </row>
    <row r="33" spans="1:4" ht="54" thickTop="1" thickBot="1">
      <c r="A33" s="137" t="s">
        <v>1432</v>
      </c>
      <c r="B33" s="138" t="s">
        <v>1871</v>
      </c>
      <c r="C33" s="139" t="s">
        <v>1845</v>
      </c>
      <c r="D33" s="184">
        <f>VLOOKUP('203.8'!A88,'203.8'!A66:N137,14,FALSE)</f>
        <v>358935.70854165684</v>
      </c>
    </row>
    <row r="34" spans="1:4" ht="54" thickTop="1" thickBot="1">
      <c r="A34" s="137" t="s">
        <v>1433</v>
      </c>
      <c r="B34" s="138" t="s">
        <v>1424</v>
      </c>
      <c r="C34" s="139" t="s">
        <v>1845</v>
      </c>
      <c r="D34" s="184">
        <f>VLOOKUP('203.9'!A88,'203.9'!A67:N138,14,FALSE)</f>
        <v>381698.82486895187</v>
      </c>
    </row>
    <row r="35" spans="1:4" ht="54" thickTop="1" thickBot="1">
      <c r="A35" s="137" t="s">
        <v>1434</v>
      </c>
      <c r="B35" s="138" t="s">
        <v>1414</v>
      </c>
      <c r="C35" s="139" t="s">
        <v>1845</v>
      </c>
      <c r="D35" s="184">
        <f>VLOOKUP('203.10'!A88,'203.10'!A68:N139,14,FALSE)</f>
        <v>173004.07114204654</v>
      </c>
    </row>
    <row r="36" spans="1:4" ht="54" thickTop="1" thickBot="1">
      <c r="A36" s="137" t="s">
        <v>1435</v>
      </c>
      <c r="B36" s="138" t="s">
        <v>1415</v>
      </c>
      <c r="C36" s="139" t="s">
        <v>1845</v>
      </c>
      <c r="D36" s="184">
        <f>VLOOKUP('203.11'!A88,'203.11'!A69:N140,14,FALSE)</f>
        <v>265813.86902090459</v>
      </c>
    </row>
    <row r="37" spans="1:4" ht="54" thickTop="1" thickBot="1">
      <c r="A37" s="137" t="s">
        <v>1436</v>
      </c>
      <c r="B37" s="223" t="s">
        <v>1416</v>
      </c>
      <c r="C37" s="139" t="s">
        <v>1845</v>
      </c>
      <c r="D37" s="184">
        <f>VLOOKUP('203.12'!A88,'203.12'!A70:N141,14,FALSE)</f>
        <v>277638.86451560335</v>
      </c>
    </row>
    <row r="38" spans="1:4" ht="54" thickTop="1" thickBot="1">
      <c r="A38" s="137" t="s">
        <v>1009</v>
      </c>
      <c r="B38" s="138" t="s">
        <v>1188</v>
      </c>
      <c r="C38" s="139" t="s">
        <v>387</v>
      </c>
      <c r="D38" s="184">
        <f>VLOOKUP('210.1.1'!A88,'210.1.1'!A71:N142,14,FALSE)</f>
        <v>9698.0211957820266</v>
      </c>
    </row>
    <row r="39" spans="1:4" ht="54" thickTop="1" thickBot="1">
      <c r="A39" s="137" t="s">
        <v>1010</v>
      </c>
      <c r="B39" s="138" t="s">
        <v>1189</v>
      </c>
      <c r="C39" s="139" t="s">
        <v>387</v>
      </c>
      <c r="D39" s="184">
        <f>VLOOKUP('210.1.2'!A88,'210.1.2'!A72:N143,14,FALSE)</f>
        <v>3381.2064006734654</v>
      </c>
    </row>
    <row r="40" spans="1:4" ht="54" thickTop="1" thickBot="1">
      <c r="A40" s="137" t="s">
        <v>1011</v>
      </c>
      <c r="B40" s="138" t="s">
        <v>1190</v>
      </c>
      <c r="C40" s="139" t="s">
        <v>387</v>
      </c>
      <c r="D40" s="184">
        <f>VLOOKUP('210.2.1'!A90,'210.2.1'!A73:N144,14,FALSE)</f>
        <v>19386.931632806754</v>
      </c>
    </row>
    <row r="41" spans="1:4" ht="54" thickTop="1" thickBot="1">
      <c r="A41" s="137" t="s">
        <v>1012</v>
      </c>
      <c r="B41" s="138" t="s">
        <v>1191</v>
      </c>
      <c r="C41" s="139" t="s">
        <v>387</v>
      </c>
      <c r="D41" s="184">
        <f>VLOOKUP('210.2.2'!A88,'210.2.2'!A74:N145,14,FALSE)</f>
        <v>9698.0211957820266</v>
      </c>
    </row>
    <row r="42" spans="1:4" ht="54" thickTop="1" thickBot="1">
      <c r="A42" s="137" t="s">
        <v>1013</v>
      </c>
      <c r="B42" s="138" t="s">
        <v>1192</v>
      </c>
      <c r="C42" s="139" t="s">
        <v>387</v>
      </c>
      <c r="D42" s="184">
        <f>VLOOKUP('210.2.3'!A91,'210.2.3'!A91:N146,14,FALSE)</f>
        <v>13070.116837698195</v>
      </c>
    </row>
    <row r="43" spans="1:4" ht="54" thickTop="1" thickBot="1">
      <c r="A43" s="137" t="s">
        <v>1014</v>
      </c>
      <c r="B43" s="138" t="s">
        <v>1193</v>
      </c>
      <c r="C43" s="139" t="s">
        <v>387</v>
      </c>
      <c r="D43" s="184">
        <f>VLOOKUP('210.2.4'!A88,'210.2.4'!A88:N147,14,FALSE)</f>
        <v>3381.2064006734654</v>
      </c>
    </row>
    <row r="44" spans="1:4" ht="54" thickTop="1" thickBot="1">
      <c r="A44" s="137" t="s">
        <v>1015</v>
      </c>
      <c r="B44" s="138" t="s">
        <v>1194</v>
      </c>
      <c r="C44" s="139" t="s">
        <v>387</v>
      </c>
      <c r="D44" s="184">
        <f>VLOOKUP('211.1'!A88,'211.1'!A88:N148,14,FALSE)</f>
        <v>8815.2848231064709</v>
      </c>
    </row>
    <row r="45" spans="1:4" ht="54" thickTop="1" thickBot="1">
      <c r="A45" s="137" t="s">
        <v>1016</v>
      </c>
      <c r="B45" s="138" t="s">
        <v>1195</v>
      </c>
      <c r="C45" s="139" t="s">
        <v>387</v>
      </c>
      <c r="D45" s="184">
        <f>VLOOKUP('220.1'!A88,'220.1'!A88:N149,14,FALSE)</f>
        <v>15111.359127557376</v>
      </c>
    </row>
    <row r="46" spans="1:4" ht="54" thickTop="1" thickBot="1">
      <c r="A46" s="137" t="s">
        <v>1017</v>
      </c>
      <c r="B46" s="138" t="s">
        <v>1196</v>
      </c>
      <c r="C46" s="139" t="s">
        <v>387</v>
      </c>
      <c r="D46" s="184">
        <f>VLOOKUP('221.1'!A88,'221.1'!A88:N150,14,FALSE)</f>
        <v>9813.206497082816</v>
      </c>
    </row>
    <row r="47" spans="1:4" ht="54" thickTop="1" thickBot="1">
      <c r="A47" s="137" t="s">
        <v>1018</v>
      </c>
      <c r="B47" s="138" t="s">
        <v>1197</v>
      </c>
      <c r="C47" s="139" t="s">
        <v>387</v>
      </c>
      <c r="D47" s="184">
        <f>VLOOKUP('221.2'!A88,'221.2'!A88:N151,14,FALSE)</f>
        <v>6172.5864859579851</v>
      </c>
    </row>
    <row r="48" spans="1:4" ht="64.5" thickTop="1" thickBot="1">
      <c r="A48" s="137" t="s">
        <v>1441</v>
      </c>
      <c r="B48" s="138" t="s">
        <v>1438</v>
      </c>
      <c r="C48" s="139" t="s">
        <v>233</v>
      </c>
      <c r="D48" s="184">
        <f>VLOOKUP('223.1'!A88,'223.1'!A88:N152,14,FALSE)</f>
        <v>13512.287843610797</v>
      </c>
    </row>
    <row r="49" spans="1:4" ht="54" thickTop="1" thickBot="1">
      <c r="A49" s="137" t="s">
        <v>1442</v>
      </c>
      <c r="B49" s="138" t="s">
        <v>1439</v>
      </c>
      <c r="C49" s="139" t="s">
        <v>233</v>
      </c>
      <c r="D49" s="184">
        <f>VLOOKUP('223.2'!A88,'223.2'!A88:N153,14,FALSE)</f>
        <v>17394.519678626177</v>
      </c>
    </row>
    <row r="50" spans="1:4" ht="54" thickTop="1" thickBot="1">
      <c r="A50" s="137" t="s">
        <v>1443</v>
      </c>
      <c r="B50" s="138" t="s">
        <v>1440</v>
      </c>
      <c r="C50" s="139" t="s">
        <v>387</v>
      </c>
      <c r="D50" s="184">
        <f>VLOOKUP('223.3.1'!A88,'223.3.1'!A88:N154,14,FALSE)</f>
        <v>59796</v>
      </c>
    </row>
    <row r="51" spans="1:4" ht="64.5" thickTop="1" thickBot="1">
      <c r="A51" s="137" t="s">
        <v>1444</v>
      </c>
      <c r="B51" s="138" t="s">
        <v>1446</v>
      </c>
      <c r="C51" s="139" t="s">
        <v>387</v>
      </c>
      <c r="D51" s="184">
        <f>VLOOKUP('223.3.2'!A88,'223.3.2'!A88:N155,14,FALSE)</f>
        <v>106921.10987845386</v>
      </c>
    </row>
    <row r="52" spans="1:4" ht="54" thickTop="1" thickBot="1">
      <c r="A52" s="137" t="s">
        <v>1445</v>
      </c>
      <c r="B52" s="138" t="s">
        <v>1447</v>
      </c>
      <c r="C52" s="139" t="s">
        <v>387</v>
      </c>
      <c r="D52" s="184">
        <f>VLOOKUP('223.3.3'!A88,'223.3.3'!A88:N156,14,FALSE)</f>
        <v>117541.90210212037</v>
      </c>
    </row>
    <row r="53" spans="1:4" ht="54" thickTop="1" thickBot="1">
      <c r="A53" s="143" t="s">
        <v>1019</v>
      </c>
      <c r="B53" s="144" t="s">
        <v>1956</v>
      </c>
      <c r="C53" s="139" t="s">
        <v>233</v>
      </c>
      <c r="D53" s="184">
        <f>VLOOKUP('230.1'!A88,'230.1'!A88:N157,14,FALSE)</f>
        <v>3273.3874849706335</v>
      </c>
    </row>
    <row r="54" spans="1:4" ht="54" thickTop="1" thickBot="1">
      <c r="A54" s="143" t="s">
        <v>1020</v>
      </c>
      <c r="B54" s="144" t="s">
        <v>1198</v>
      </c>
      <c r="C54" s="139" t="s">
        <v>233</v>
      </c>
      <c r="D54" s="184">
        <f>VLOOKUP('231.1'!A88,'231.1'!A88:N159,14,FALSE)</f>
        <v>10504.100917838092</v>
      </c>
    </row>
    <row r="55" spans="1:4" ht="54" thickTop="1" thickBot="1">
      <c r="A55" s="143" t="s">
        <v>1021</v>
      </c>
      <c r="B55" s="144" t="s">
        <v>1448</v>
      </c>
      <c r="C55" s="139" t="s">
        <v>233</v>
      </c>
      <c r="D55" s="184">
        <f>VLOOKUP('232.1'!A88,'232.1'!A88:N160,14,FALSE)</f>
        <v>7543.1950438657186</v>
      </c>
    </row>
    <row r="56" spans="1:4" ht="54" thickTop="1" thickBot="1">
      <c r="A56" s="143" t="s">
        <v>1449</v>
      </c>
      <c r="B56" s="144" t="s">
        <v>1872</v>
      </c>
      <c r="C56" s="139" t="s">
        <v>233</v>
      </c>
      <c r="D56" s="184">
        <f>VLOOKUP('233.1'!A88,'233.1'!A88:N161,14,FALSE)</f>
        <v>7317.4503583222995</v>
      </c>
    </row>
    <row r="57" spans="1:4" ht="54" thickTop="1" thickBot="1">
      <c r="A57" s="143" t="s">
        <v>1451</v>
      </c>
      <c r="B57" s="144" t="s">
        <v>1452</v>
      </c>
      <c r="C57" s="139" t="s">
        <v>233</v>
      </c>
      <c r="D57" s="184">
        <f>VLOOKUP('233.10'!A88,'233.10'!A88:N162,14,FALSE)</f>
        <v>15840.8152043311</v>
      </c>
    </row>
    <row r="58" spans="1:4" ht="54" thickTop="1" thickBot="1">
      <c r="A58" s="143" t="s">
        <v>1022</v>
      </c>
      <c r="B58" s="144" t="s">
        <v>1453</v>
      </c>
      <c r="C58" s="139" t="s">
        <v>233</v>
      </c>
      <c r="D58" s="184">
        <f>VLOOKUP('234.1'!A88,'234.1'!A88:N163,14,FALSE)</f>
        <v>1318.9825558590023</v>
      </c>
    </row>
    <row r="59" spans="1:4" ht="54" thickTop="1" thickBot="1">
      <c r="A59" s="143" t="s">
        <v>1456</v>
      </c>
      <c r="B59" s="144" t="s">
        <v>1457</v>
      </c>
      <c r="C59" s="139" t="s">
        <v>387</v>
      </c>
      <c r="D59" s="184">
        <f>VLOOKUP('235.1'!A88,'235.1'!A88:N164,14,FALSE)</f>
        <v>77239.054529082146</v>
      </c>
    </row>
    <row r="60" spans="1:4" ht="54" thickTop="1" thickBot="1">
      <c r="A60" s="145" t="s">
        <v>1458</v>
      </c>
      <c r="B60" s="144" t="s">
        <v>1459</v>
      </c>
      <c r="C60" s="139" t="s">
        <v>387</v>
      </c>
      <c r="D60" s="184">
        <f>VLOOKUP('235.10'!A88,'235.10'!A88:N165,14,FALSE)</f>
        <v>16873.078553112457</v>
      </c>
    </row>
    <row r="61" spans="1:4" ht="54" thickTop="1" thickBot="1">
      <c r="A61" s="145" t="s">
        <v>1460</v>
      </c>
      <c r="B61" s="144" t="s">
        <v>1461</v>
      </c>
      <c r="C61" s="139" t="s">
        <v>377</v>
      </c>
      <c r="D61" s="184">
        <f>VLOOKUP('235.11'!A88,'235.11'!A88:N166,14,FALSE)</f>
        <v>754.57469969962108</v>
      </c>
    </row>
    <row r="62" spans="1:4" ht="54" thickTop="1" thickBot="1">
      <c r="A62" s="145" t="s">
        <v>1462</v>
      </c>
      <c r="B62" s="144" t="s">
        <v>1873</v>
      </c>
      <c r="C62" s="139" t="s">
        <v>387</v>
      </c>
      <c r="D62" s="184">
        <f>VLOOKUP('236.1'!A88,'236.1'!A88:N167,14,FALSE)</f>
        <v>147838.50071812098</v>
      </c>
    </row>
    <row r="63" spans="1:4" ht="54" thickTop="1" thickBot="1">
      <c r="A63" s="145" t="s">
        <v>1465</v>
      </c>
      <c r="B63" s="144" t="s">
        <v>1874</v>
      </c>
      <c r="C63" s="139" t="s">
        <v>387</v>
      </c>
      <c r="D63" s="184">
        <f>VLOOKUP('236.10'!A87,'236.10'!A87:N168,14,FALSE)</f>
        <v>16873.078553112457</v>
      </c>
    </row>
    <row r="64" spans="1:4" ht="54" thickTop="1" thickBot="1">
      <c r="A64" s="145" t="s">
        <v>1466</v>
      </c>
      <c r="B64" s="146" t="s">
        <v>1467</v>
      </c>
      <c r="C64" s="180" t="s">
        <v>377</v>
      </c>
      <c r="D64" s="184">
        <f>VLOOKUP('236.11'!A88,'236.11'!A88:N169,14,FALSE)</f>
        <v>1637.0677770626066</v>
      </c>
    </row>
    <row r="65" spans="1:4" ht="54" thickTop="1" thickBot="1">
      <c r="A65" s="143" t="s">
        <v>1023</v>
      </c>
      <c r="B65" s="144" t="s">
        <v>1199</v>
      </c>
      <c r="C65" s="139" t="s">
        <v>233</v>
      </c>
      <c r="D65" s="184">
        <f>VLOOKUP('310.1'!A87,'310.1'!A87:N170,14,FALSE)</f>
        <v>1065.1963116522966</v>
      </c>
    </row>
    <row r="66" spans="1:4" ht="54" thickTop="1" thickBot="1">
      <c r="A66" s="143" t="s">
        <v>1024</v>
      </c>
      <c r="B66" s="144" t="s">
        <v>1200</v>
      </c>
      <c r="C66" s="139" t="s">
        <v>387</v>
      </c>
      <c r="D66" s="184">
        <f>VLOOKUP('311.1'!A87,'311.1'!A87:N171,14,FALSE)</f>
        <v>54066.701120814418</v>
      </c>
    </row>
    <row r="67" spans="1:4" ht="54" thickTop="1" thickBot="1">
      <c r="A67" s="143" t="s">
        <v>1025</v>
      </c>
      <c r="B67" s="144" t="s">
        <v>1201</v>
      </c>
      <c r="C67" s="139" t="s">
        <v>998</v>
      </c>
      <c r="D67" s="184">
        <f>VLOOKUP('312.1'!A88,'312.1'!A88:N172,14,FALSE)</f>
        <v>4616.2599462754615</v>
      </c>
    </row>
    <row r="68" spans="1:4" ht="54" thickTop="1" thickBot="1">
      <c r="A68" s="143" t="s">
        <v>1026</v>
      </c>
      <c r="B68" s="144" t="s">
        <v>1202</v>
      </c>
      <c r="C68" s="139" t="s">
        <v>998</v>
      </c>
      <c r="D68" s="184">
        <f>VLOOKUP('312.2'!A88,'312.2'!A88:N173,14,FALSE)</f>
        <v>4850.727589985846</v>
      </c>
    </row>
    <row r="69" spans="1:4" ht="54" thickTop="1" thickBot="1">
      <c r="A69" s="143" t="s">
        <v>1027</v>
      </c>
      <c r="B69" s="144" t="s">
        <v>1203</v>
      </c>
      <c r="C69" s="139" t="s">
        <v>1464</v>
      </c>
      <c r="D69" s="184">
        <f>VLOOKUP('312.3'!A87,'312.3'!A87:N174,14,FALSE)</f>
        <v>1799.1368821552453</v>
      </c>
    </row>
    <row r="70" spans="1:4" ht="54" thickTop="1" thickBot="1">
      <c r="A70" s="143" t="s">
        <v>1028</v>
      </c>
      <c r="B70" s="144" t="s">
        <v>1204</v>
      </c>
      <c r="C70" s="139" t="s">
        <v>387</v>
      </c>
      <c r="D70" s="185">
        <f>VLOOKUP('312.4'!A88,'312.4'!A88:N175,14,FALSE)</f>
        <v>54058.939100906122</v>
      </c>
    </row>
    <row r="71" spans="1:4" ht="54" thickTop="1" thickBot="1">
      <c r="A71" s="143" t="s">
        <v>1029</v>
      </c>
      <c r="B71" s="144" t="s">
        <v>1469</v>
      </c>
      <c r="C71" s="139" t="s">
        <v>387</v>
      </c>
      <c r="D71" s="185">
        <f>VLOOKUP('320.1'!A88,'320.1'!A88:N176,14,FALSE)</f>
        <v>106573.21904758643</v>
      </c>
    </row>
    <row r="72" spans="1:4" ht="54" thickTop="1" thickBot="1">
      <c r="A72" s="143" t="s">
        <v>1030</v>
      </c>
      <c r="B72" s="144" t="s">
        <v>1470</v>
      </c>
      <c r="C72" s="139" t="s">
        <v>387</v>
      </c>
      <c r="D72" s="185">
        <f>VLOOKUP('320.2'!A88,'320.2'!A88:N177,14,FALSE)</f>
        <v>106705.17572848921</v>
      </c>
    </row>
    <row r="73" spans="1:4" ht="54" thickTop="1" thickBot="1">
      <c r="A73" s="143" t="s">
        <v>1473</v>
      </c>
      <c r="B73" s="144" t="s">
        <v>1474</v>
      </c>
      <c r="C73" s="139" t="s">
        <v>387</v>
      </c>
      <c r="D73" s="185">
        <f>VLOOKUP('320.3'!A88,'320.3'!A88:N178,14,FALSE)</f>
        <v>106873.12059509271</v>
      </c>
    </row>
    <row r="74" spans="1:4" ht="54" thickTop="1" thickBot="1">
      <c r="A74" s="143" t="s">
        <v>1475</v>
      </c>
      <c r="B74" s="144" t="s">
        <v>1476</v>
      </c>
      <c r="C74" s="139" t="s">
        <v>387</v>
      </c>
      <c r="D74" s="185">
        <f>VLOOKUP('320.4'!A88,'320.4'!A88:N179,14,FALSE)</f>
        <v>120493.21410422157</v>
      </c>
    </row>
    <row r="75" spans="1:4" ht="54" thickTop="1" thickBot="1">
      <c r="A75" s="143" t="s">
        <v>1477</v>
      </c>
      <c r="B75" s="144" t="s">
        <v>1478</v>
      </c>
      <c r="C75" s="139" t="s">
        <v>387</v>
      </c>
      <c r="D75" s="185">
        <f>VLOOKUP('320.5'!A88,'320.5'!A88:N180,14,FALSE)</f>
        <v>120625.17078512436</v>
      </c>
    </row>
    <row r="76" spans="1:4" ht="54" thickTop="1" thickBot="1">
      <c r="A76" s="143" t="s">
        <v>1479</v>
      </c>
      <c r="B76" s="144" t="s">
        <v>1480</v>
      </c>
      <c r="C76" s="139" t="s">
        <v>387</v>
      </c>
      <c r="D76" s="185">
        <f>VLOOKUP('320.6'!A88,'320.6'!A88:N181,14,FALSE)</f>
        <v>120793.11565172786</v>
      </c>
    </row>
    <row r="77" spans="1:4" ht="54" thickTop="1" thickBot="1">
      <c r="A77" s="143" t="s">
        <v>1031</v>
      </c>
      <c r="B77" s="144" t="s">
        <v>1481</v>
      </c>
      <c r="C77" s="139" t="s">
        <v>387</v>
      </c>
      <c r="D77" s="185">
        <f>VLOOKUP('330.1'!A88,'330.1'!A88:N182,14,FALSE)</f>
        <v>109161.21945179201</v>
      </c>
    </row>
    <row r="78" spans="1:4" ht="54" thickTop="1" thickBot="1">
      <c r="A78" s="145" t="s">
        <v>1032</v>
      </c>
      <c r="B78" s="144" t="s">
        <v>1482</v>
      </c>
      <c r="C78" s="139" t="s">
        <v>387</v>
      </c>
      <c r="D78" s="185">
        <f>VLOOKUP('330.2'!A88,'330.1'!A88:N183,14,FALSE)</f>
        <v>109161.21945179201</v>
      </c>
    </row>
    <row r="79" spans="1:4" ht="54" thickTop="1" thickBot="1">
      <c r="A79" s="145" t="s">
        <v>1483</v>
      </c>
      <c r="B79" s="146" t="s">
        <v>1484</v>
      </c>
      <c r="C79" s="139" t="s">
        <v>387</v>
      </c>
      <c r="D79" s="185">
        <f>VLOOKUP('330.3'!A88,'330.3'!A88:N184,14,FALSE)</f>
        <v>107259.84364060211</v>
      </c>
    </row>
    <row r="80" spans="1:4" ht="54" thickTop="1" thickBot="1">
      <c r="A80" s="145" t="s">
        <v>1485</v>
      </c>
      <c r="B80" s="146" t="s">
        <v>1486</v>
      </c>
      <c r="C80" s="139" t="s">
        <v>387</v>
      </c>
      <c r="D80" s="185">
        <f>VLOOKUP('330.4'!A88,'330.4'!A88:N185,14,FALSE)</f>
        <v>123081.21450842716</v>
      </c>
    </row>
    <row r="81" spans="1:4" ht="54" thickTop="1" thickBot="1">
      <c r="A81" s="145" t="s">
        <v>1487</v>
      </c>
      <c r="B81" s="146" t="s">
        <v>1488</v>
      </c>
      <c r="C81" s="139" t="s">
        <v>387</v>
      </c>
      <c r="D81" s="185">
        <f>VLOOKUP('330.5'!A88,'330.5'!A88:N186,14,FALSE)</f>
        <v>122619.36612526746</v>
      </c>
    </row>
    <row r="82" spans="1:4" ht="54" thickTop="1" thickBot="1">
      <c r="A82" s="145" t="s">
        <v>1489</v>
      </c>
      <c r="B82" s="146" t="s">
        <v>1490</v>
      </c>
      <c r="C82" s="139" t="s">
        <v>387</v>
      </c>
      <c r="D82" s="185">
        <f>VLOOKUP('330.6'!A88,'330.6'!A88:N187,14,FALSE)</f>
        <v>121179.83869723724</v>
      </c>
    </row>
    <row r="83" spans="1:4" ht="54" thickTop="1" thickBot="1">
      <c r="A83" s="143" t="s">
        <v>1033</v>
      </c>
      <c r="B83" s="144" t="s">
        <v>1491</v>
      </c>
      <c r="C83" s="139" t="s">
        <v>387</v>
      </c>
      <c r="D83" s="185">
        <f>VLOOKUP('340.1'!A88,'340.1'!A88:N188,14,FALSE)</f>
        <v>107663.02203885256</v>
      </c>
    </row>
    <row r="84" spans="1:4" ht="54" thickTop="1" thickBot="1">
      <c r="A84" s="143" t="s">
        <v>1034</v>
      </c>
      <c r="B84" s="144" t="s">
        <v>1492</v>
      </c>
      <c r="C84" s="139" t="s">
        <v>387</v>
      </c>
      <c r="D84" s="185">
        <f>VLOOKUP('340.2'!A88,'340.2'!A88:N190,14,FALSE)</f>
        <v>105834.77606655458</v>
      </c>
    </row>
    <row r="85" spans="1:4" ht="54" thickTop="1" thickBot="1">
      <c r="A85" s="143" t="s">
        <v>1035</v>
      </c>
      <c r="B85" s="144" t="s">
        <v>1493</v>
      </c>
      <c r="C85" s="139" t="s">
        <v>387</v>
      </c>
      <c r="D85" s="185">
        <f>VLOOKUP('340.3'!A88,'340.3'!A88:N191,14,FALSE)</f>
        <v>105834.77606655458</v>
      </c>
    </row>
    <row r="86" spans="1:4" ht="54" thickTop="1" thickBot="1">
      <c r="A86" s="143" t="s">
        <v>1494</v>
      </c>
      <c r="B86" s="144" t="s">
        <v>2021</v>
      </c>
      <c r="C86" s="139" t="s">
        <v>387</v>
      </c>
      <c r="D86" s="185">
        <f>VLOOKUP('350.1'!A88,'350.1'!A88:N192,14,FALSE)</f>
        <v>175635.53803237609</v>
      </c>
    </row>
    <row r="87" spans="1:4" ht="54" thickTop="1" thickBot="1">
      <c r="A87" s="202" t="s">
        <v>1495</v>
      </c>
      <c r="B87" s="144" t="s">
        <v>2022</v>
      </c>
      <c r="C87" s="139" t="s">
        <v>387</v>
      </c>
      <c r="D87" s="185">
        <f>VLOOKUP('350.2'!A88,'350.2'!A88:N193,14,FALSE)</f>
        <v>175173.68964921637</v>
      </c>
    </row>
    <row r="88" spans="1:4" ht="54" thickTop="1" thickBot="1">
      <c r="A88" s="145" t="s">
        <v>1496</v>
      </c>
      <c r="B88" s="146" t="s">
        <v>1497</v>
      </c>
      <c r="C88" s="139" t="s">
        <v>387</v>
      </c>
      <c r="D88" s="185">
        <f>VLOOKUP('350.3'!A88,'350.3'!A88:N194,14,FALSE)</f>
        <v>175635.53803237609</v>
      </c>
    </row>
    <row r="89" spans="1:4" ht="54" thickTop="1" thickBot="1">
      <c r="A89" s="143" t="s">
        <v>1498</v>
      </c>
      <c r="B89" s="144" t="s">
        <v>1499</v>
      </c>
      <c r="C89" s="139" t="s">
        <v>387</v>
      </c>
      <c r="D89" s="185">
        <f>VLOOKUP('350.4'!A88,'350.4'!A88:N195,14,FALSE)</f>
        <v>175173.68964921637</v>
      </c>
    </row>
    <row r="90" spans="1:4" ht="54" thickTop="1" thickBot="1">
      <c r="A90" s="145" t="s">
        <v>1500</v>
      </c>
      <c r="B90" s="146" t="s">
        <v>1501</v>
      </c>
      <c r="C90" s="139" t="s">
        <v>387</v>
      </c>
      <c r="D90" s="185">
        <f>VLOOKUP('350.10'!A88,'350.10'!A88:N196,14,FALSE)</f>
        <v>107723.81505941019</v>
      </c>
    </row>
    <row r="91" spans="1:4" ht="54" thickTop="1" thickBot="1">
      <c r="A91" s="145" t="s">
        <v>1502</v>
      </c>
      <c r="B91" s="146" t="s">
        <v>1503</v>
      </c>
      <c r="C91" s="139" t="s">
        <v>387</v>
      </c>
      <c r="D91" s="185">
        <f>VLOOKUP('350.11'!A88,'350.11'!A88:N197,14,FALSE)</f>
        <v>107261.96667625051</v>
      </c>
    </row>
    <row r="92" spans="1:4" ht="54" thickTop="1" thickBot="1">
      <c r="A92" s="145" t="s">
        <v>1504</v>
      </c>
      <c r="B92" s="146" t="s">
        <v>1505</v>
      </c>
      <c r="C92" s="139" t="s">
        <v>387</v>
      </c>
      <c r="D92" s="185">
        <f>VLOOKUP('350.12'!A88,'350.12'!A88:N198,14,FALSE)</f>
        <v>107723.81505941019</v>
      </c>
    </row>
    <row r="93" spans="1:4" ht="54" thickTop="1" thickBot="1">
      <c r="A93" s="145" t="s">
        <v>1506</v>
      </c>
      <c r="B93" s="146" t="s">
        <v>1507</v>
      </c>
      <c r="C93" s="139" t="s">
        <v>387</v>
      </c>
      <c r="D93" s="185">
        <f>VLOOKUP('350.13'!A88,'350.13'!A88:N199,14,FALSE)</f>
        <v>107261.96667625051</v>
      </c>
    </row>
    <row r="94" spans="1:4" ht="54" thickTop="1" thickBot="1">
      <c r="A94" s="143" t="s">
        <v>1508</v>
      </c>
      <c r="B94" s="144" t="s">
        <v>1509</v>
      </c>
      <c r="C94" s="139" t="s">
        <v>998</v>
      </c>
      <c r="D94" s="185">
        <f>VLOOKUP('350.14'!A88,'350.14'!A88:N200,14,FALSE)</f>
        <v>754.57469969962108</v>
      </c>
    </row>
    <row r="95" spans="1:4" ht="54" thickTop="1" thickBot="1">
      <c r="A95" s="145" t="s">
        <v>1510</v>
      </c>
      <c r="B95" s="146" t="s">
        <v>1511</v>
      </c>
      <c r="C95" s="139" t="s">
        <v>387</v>
      </c>
      <c r="D95" s="185">
        <f>VLOOKUP('351.1'!A88,'351.1'!A88:N201,14,FALSE)</f>
        <v>175173.68964921637</v>
      </c>
    </row>
    <row r="96" spans="1:4" ht="54" thickTop="1" thickBot="1">
      <c r="A96" s="145" t="s">
        <v>1512</v>
      </c>
      <c r="B96" s="146" t="s">
        <v>1513</v>
      </c>
      <c r="C96" s="139" t="s">
        <v>387</v>
      </c>
      <c r="D96" s="185">
        <f>VLOOKUP('351.2'!A88,'351.2'!A88:N202,14,FALSE)</f>
        <v>175173.68964921637</v>
      </c>
    </row>
    <row r="97" spans="1:4" ht="54" thickTop="1" thickBot="1">
      <c r="A97" s="145" t="s">
        <v>1514</v>
      </c>
      <c r="B97" s="146" t="s">
        <v>1515</v>
      </c>
      <c r="C97" s="139" t="s">
        <v>387</v>
      </c>
      <c r="D97" s="185">
        <f>VLOOKUP('351.10'!A88,'351.10'!A88:N203,14,FALSE)</f>
        <v>107261.96667625051</v>
      </c>
    </row>
    <row r="98" spans="1:4" ht="54" thickTop="1" thickBot="1">
      <c r="A98" s="145" t="s">
        <v>1516</v>
      </c>
      <c r="B98" s="146" t="s">
        <v>1517</v>
      </c>
      <c r="C98" s="139" t="s">
        <v>387</v>
      </c>
      <c r="D98" s="185">
        <f>VLOOKUP('351.11'!A88,'351.11'!A88:N204,14,FALSE)</f>
        <v>107261.96667625051</v>
      </c>
    </row>
    <row r="99" spans="1:4" ht="54" thickTop="1" thickBot="1">
      <c r="A99" s="145" t="s">
        <v>1518</v>
      </c>
      <c r="B99" s="146" t="s">
        <v>1519</v>
      </c>
      <c r="C99" s="139" t="s">
        <v>998</v>
      </c>
      <c r="D99" s="185">
        <f>VLOOKUP('351.12'!A88,'351.12'!A88:N205,14,FALSE)</f>
        <v>754.57469969962108</v>
      </c>
    </row>
    <row r="100" spans="1:4" ht="54" thickTop="1" thickBot="1">
      <c r="A100" s="145" t="s">
        <v>1522</v>
      </c>
      <c r="B100" s="146" t="s">
        <v>1520</v>
      </c>
      <c r="C100" s="139" t="s">
        <v>998</v>
      </c>
      <c r="D100" s="185">
        <f>VLOOKUP('410.1'!A88,'410.1'!A88:N206,14,FALSE)</f>
        <v>2823.9952388732731</v>
      </c>
    </row>
    <row r="101" spans="1:4" ht="54" thickTop="1" thickBot="1">
      <c r="A101" s="145" t="s">
        <v>1523</v>
      </c>
      <c r="B101" s="146" t="s">
        <v>1521</v>
      </c>
      <c r="C101" s="139" t="s">
        <v>998</v>
      </c>
      <c r="D101" s="185">
        <f>VLOOKUP('410.2'!A88,'410.2'!A88:N207,14,FALSE)</f>
        <v>2929.6528609947227</v>
      </c>
    </row>
    <row r="102" spans="1:4" ht="54" thickTop="1" thickBot="1">
      <c r="A102" s="145" t="s">
        <v>1525</v>
      </c>
      <c r="B102" s="146" t="s">
        <v>1524</v>
      </c>
      <c r="C102" s="139" t="s">
        <v>377</v>
      </c>
      <c r="D102" s="185">
        <f>VLOOKUP('410.3'!A88,'410.3'!A88:N208,14,FALSE)</f>
        <v>3463.8571929068321</v>
      </c>
    </row>
    <row r="103" spans="1:4" ht="54" thickTop="1" thickBot="1">
      <c r="A103" s="145" t="s">
        <v>1527</v>
      </c>
      <c r="B103" s="146" t="s">
        <v>1526</v>
      </c>
      <c r="C103" s="139" t="s">
        <v>1464</v>
      </c>
      <c r="D103" s="185">
        <f>VLOOKUP('411.1'!A88,'411.1'!A88:N209,14,FALSE)</f>
        <v>3073.147901438133</v>
      </c>
    </row>
    <row r="104" spans="1:4" ht="54" thickTop="1" thickBot="1">
      <c r="A104" s="143" t="s">
        <v>1036</v>
      </c>
      <c r="B104" s="144" t="s">
        <v>1958</v>
      </c>
      <c r="C104" s="139" t="s">
        <v>1464</v>
      </c>
      <c r="D104" s="185">
        <f>VLOOKUP('411.2'!A88,'411.2'!A88:N210,14,FALSE)</f>
        <v>3335.9388152434685</v>
      </c>
    </row>
    <row r="105" spans="1:4" ht="54" thickTop="1" thickBot="1">
      <c r="A105" s="143" t="s">
        <v>1037</v>
      </c>
      <c r="B105" s="144" t="s">
        <v>2054</v>
      </c>
      <c r="C105" s="139" t="s">
        <v>1464</v>
      </c>
      <c r="D105" s="185">
        <f>VLOOKUP('411.3'!A88,'411.3'!A88:N211,14,FALSE)</f>
        <v>3335.9388152434685</v>
      </c>
    </row>
    <row r="106" spans="1:4" ht="54" thickTop="1" thickBot="1">
      <c r="A106" s="143" t="s">
        <v>1528</v>
      </c>
      <c r="B106" s="144" t="s">
        <v>2055</v>
      </c>
      <c r="C106" s="139" t="s">
        <v>1464</v>
      </c>
      <c r="D106" s="185">
        <f>VLOOKUP('411.4'!A88,'411.4'!A88:N212,14,FALSE)</f>
        <v>3008.5537219752387</v>
      </c>
    </row>
    <row r="107" spans="1:4" ht="54" thickTop="1" thickBot="1">
      <c r="A107" s="143" t="s">
        <v>1535</v>
      </c>
      <c r="B107" s="198" t="s">
        <v>1606</v>
      </c>
      <c r="C107" s="139" t="s">
        <v>998</v>
      </c>
      <c r="D107" s="185">
        <f>VLOOKUP('413.1'!A88,'413.1'!A88:N213,14,FALSE)</f>
        <v>4058.8975341049718</v>
      </c>
    </row>
    <row r="108" spans="1:4" ht="54" thickTop="1" thickBot="1">
      <c r="A108" s="143" t="s">
        <v>1537</v>
      </c>
      <c r="B108" s="144" t="s">
        <v>1607</v>
      </c>
      <c r="C108" s="139" t="s">
        <v>998</v>
      </c>
      <c r="D108" s="185">
        <f>VLOOKUP('413.2'!A88,'413.2'!A88:N214,14,FALSE)</f>
        <v>4109.6501036829595</v>
      </c>
    </row>
    <row r="109" spans="1:4" ht="54" thickTop="1" thickBot="1">
      <c r="A109" s="143" t="s">
        <v>1539</v>
      </c>
      <c r="B109" s="144" t="s">
        <v>1608</v>
      </c>
      <c r="C109" s="139" t="s">
        <v>998</v>
      </c>
      <c r="D109" s="185">
        <f>VLOOKUP('413.3'!A88,'413.3'!A88:N215,14,FALSE)</f>
        <v>3980.4617447571704</v>
      </c>
    </row>
    <row r="110" spans="1:4" ht="54" thickTop="1" thickBot="1">
      <c r="A110" s="143" t="s">
        <v>1038</v>
      </c>
      <c r="B110" s="144" t="s">
        <v>1205</v>
      </c>
      <c r="C110" s="139" t="s">
        <v>998</v>
      </c>
      <c r="D110" s="185">
        <f>VLOOKUP('414.1'!A88,'414.1'!A88:N216,14,FALSE)</f>
        <v>4413.0904894498308</v>
      </c>
    </row>
    <row r="111" spans="1:4" ht="54" thickTop="1" thickBot="1">
      <c r="A111" s="143" t="s">
        <v>1039</v>
      </c>
      <c r="B111" s="144" t="s">
        <v>1959</v>
      </c>
      <c r="C111" s="139" t="s">
        <v>998</v>
      </c>
      <c r="D111" s="185">
        <f>VLOOKUP('414.2'!A88,'414.2'!A88:N217,14,FALSE)</f>
        <v>4442.3701082263688</v>
      </c>
    </row>
    <row r="112" spans="1:4" ht="54" thickTop="1" thickBot="1">
      <c r="A112" s="143" t="s">
        <v>1040</v>
      </c>
      <c r="B112" s="144" t="s">
        <v>1960</v>
      </c>
      <c r="C112" s="139" t="s">
        <v>998</v>
      </c>
      <c r="D112" s="185">
        <f>VLOOKUP('414.3'!A88,'414.3'!A88:N218,14,FALSE)</f>
        <v>4442.3701082263688</v>
      </c>
    </row>
    <row r="113" spans="1:4" ht="54" thickTop="1" thickBot="1">
      <c r="A113" s="143" t="s">
        <v>1041</v>
      </c>
      <c r="B113" s="144" t="s">
        <v>1206</v>
      </c>
      <c r="C113" s="139" t="s">
        <v>998</v>
      </c>
      <c r="D113" s="185">
        <f>VLOOKUP('414.4'!A88,'414.4'!A88:N219,14,FALSE)</f>
        <v>4771.3990168004693</v>
      </c>
    </row>
    <row r="114" spans="1:4" ht="54" thickTop="1" thickBot="1">
      <c r="A114" s="143" t="s">
        <v>1042</v>
      </c>
      <c r="B114" s="144" t="s">
        <v>1207</v>
      </c>
      <c r="C114" s="139" t="s">
        <v>998</v>
      </c>
      <c r="D114" s="185">
        <f>VLOOKUP('414.5'!A88,'414.5'!A88:N220,14,FALSE)</f>
        <v>4972.1784889859737</v>
      </c>
    </row>
    <row r="115" spans="1:4" ht="54" thickTop="1" thickBot="1">
      <c r="A115" s="143" t="s">
        <v>1546</v>
      </c>
      <c r="B115" s="144" t="s">
        <v>2056</v>
      </c>
      <c r="C115" s="139" t="s">
        <v>998</v>
      </c>
      <c r="D115" s="185">
        <f>VLOOKUP('414.6'!A88,'414.6'!A88:N221,14,FALSE)</f>
        <v>4634.1363854418178</v>
      </c>
    </row>
    <row r="116" spans="1:4" ht="54" thickTop="1" thickBot="1">
      <c r="A116" s="143" t="s">
        <v>1043</v>
      </c>
      <c r="B116" s="144" t="s">
        <v>1961</v>
      </c>
      <c r="C116" s="139" t="s">
        <v>1464</v>
      </c>
      <c r="D116" s="185">
        <f>VLOOKUP('415.1'!A88,'415.1'!A88:N222,14,FALSE)</f>
        <v>3078.6153622575684</v>
      </c>
    </row>
    <row r="117" spans="1:4" ht="54" thickTop="1" thickBot="1">
      <c r="A117" s="143" t="s">
        <v>1044</v>
      </c>
      <c r="B117" s="144" t="s">
        <v>2058</v>
      </c>
      <c r="C117" s="139" t="s">
        <v>233</v>
      </c>
      <c r="D117" s="185">
        <f>VLOOKUP('420.1'!A87,'420.1'!A87:N223,14,FALSE)</f>
        <v>3436.147682899652</v>
      </c>
    </row>
    <row r="118" spans="1:4" ht="54" thickTop="1" thickBot="1">
      <c r="A118" s="143" t="s">
        <v>1045</v>
      </c>
      <c r="B118" s="144" t="s">
        <v>2057</v>
      </c>
      <c r="C118" s="148" t="s">
        <v>233</v>
      </c>
      <c r="D118" s="185">
        <f>VLOOKUP('420.2 '!A88,'420.2 '!A59:N107,14,FALSE)</f>
        <v>2746.2019543092292</v>
      </c>
    </row>
    <row r="119" spans="1:4" ht="54" thickTop="1" thickBot="1">
      <c r="A119" s="143" t="s">
        <v>1551</v>
      </c>
      <c r="B119" s="144" t="s">
        <v>1552</v>
      </c>
      <c r="C119" s="139" t="s">
        <v>233</v>
      </c>
      <c r="D119" s="185">
        <f>VLOOKUP('420.3'!A88,'420.3'!A88:N225,14,FALSE)</f>
        <v>4017.9460796203739</v>
      </c>
    </row>
    <row r="120" spans="1:4" ht="54" thickTop="1" thickBot="1">
      <c r="A120" s="143" t="s">
        <v>1046</v>
      </c>
      <c r="B120" s="144" t="s">
        <v>1208</v>
      </c>
      <c r="C120" s="139" t="s">
        <v>233</v>
      </c>
      <c r="D120" s="185">
        <f>VLOOKUP('421.1'!A88,'421.1'!A88:N226,14,FALSE)</f>
        <v>1728.2682845054244</v>
      </c>
    </row>
    <row r="121" spans="1:4" ht="54" thickTop="1" thickBot="1">
      <c r="A121" s="143" t="s">
        <v>1047</v>
      </c>
      <c r="B121" s="144" t="s">
        <v>1209</v>
      </c>
      <c r="C121" s="139" t="s">
        <v>233</v>
      </c>
      <c r="D121" s="185">
        <f>VLOOKUP('421.2'!A88,'421.2'!A88:N227,14,FALSE)</f>
        <v>1864.1722483210801</v>
      </c>
    </row>
    <row r="122" spans="1:4" ht="54" thickTop="1" thickBot="1">
      <c r="A122" s="143" t="s">
        <v>1048</v>
      </c>
      <c r="B122" s="144" t="s">
        <v>1962</v>
      </c>
      <c r="C122" s="139" t="s">
        <v>233</v>
      </c>
      <c r="D122" s="185">
        <f>VLOOKUP('421.3'!A88,'421.3'!A88:N228,14,FALSE)</f>
        <v>1787.4411667633972</v>
      </c>
    </row>
    <row r="123" spans="1:4" ht="54" thickTop="1" thickBot="1">
      <c r="A123" s="143" t="s">
        <v>1049</v>
      </c>
      <c r="B123" s="144" t="s">
        <v>1963</v>
      </c>
      <c r="C123" s="139" t="s">
        <v>233</v>
      </c>
      <c r="D123" s="185">
        <f>VLOOKUP('421.4'!A88,'421.4'!A88:N229,14,FALSE)</f>
        <v>1808.2035815907564</v>
      </c>
    </row>
    <row r="124" spans="1:4" ht="54" thickTop="1" thickBot="1">
      <c r="A124" s="143" t="s">
        <v>1556</v>
      </c>
      <c r="B124" s="146" t="s">
        <v>1557</v>
      </c>
      <c r="C124" s="139" t="s">
        <v>233</v>
      </c>
      <c r="D124" s="185">
        <f>VLOOKUP('430.1.1'!A87,'430.1.1'!A87:N230,14,FALSE)</f>
        <v>9500.8668835311892</v>
      </c>
    </row>
    <row r="125" spans="1:4" ht="54" thickTop="1" thickBot="1">
      <c r="A125" s="143" t="s">
        <v>1558</v>
      </c>
      <c r="B125" s="144" t="s">
        <v>1559</v>
      </c>
      <c r="C125" s="139" t="s">
        <v>233</v>
      </c>
      <c r="D125" s="185">
        <f>VLOOKUP('430.1.2'!A88,'430.1.2'!A88:N231,14,FALSE)</f>
        <v>7682.1692506469717</v>
      </c>
    </row>
    <row r="126" spans="1:4" ht="54" thickTop="1" thickBot="1">
      <c r="A126" s="143" t="s">
        <v>1560</v>
      </c>
      <c r="B126" s="144" t="s">
        <v>1609</v>
      </c>
      <c r="C126" s="139" t="s">
        <v>233</v>
      </c>
      <c r="D126" s="185">
        <f>VLOOKUP('430.2.1'!A88,'430.2.1'!A88:N232,14,FALSE)</f>
        <v>9500.8668835311892</v>
      </c>
    </row>
    <row r="127" spans="1:4" ht="54" thickTop="1" thickBot="1">
      <c r="A127" s="143" t="s">
        <v>1562</v>
      </c>
      <c r="B127" s="144" t="s">
        <v>1610</v>
      </c>
      <c r="C127" s="139" t="s">
        <v>233</v>
      </c>
      <c r="D127" s="185">
        <f>VLOOKUP('430.2.2'!A88,'430.2.2'!A88:N233,14,FALSE)</f>
        <v>7682.1692506469717</v>
      </c>
    </row>
    <row r="128" spans="1:4" ht="54" thickTop="1" thickBot="1">
      <c r="A128" s="143" t="s">
        <v>1563</v>
      </c>
      <c r="B128" s="144" t="s">
        <v>1611</v>
      </c>
      <c r="C128" s="139" t="s">
        <v>233</v>
      </c>
      <c r="D128" s="185">
        <f>VLOOKUP('431.1.1'!A88,'431.1.1'!A88:N234,14,FALSE)</f>
        <v>20257.424296357669</v>
      </c>
    </row>
    <row r="129" spans="1:4" ht="54" thickTop="1" thickBot="1">
      <c r="A129" s="143" t="s">
        <v>1565</v>
      </c>
      <c r="B129" s="144" t="s">
        <v>1612</v>
      </c>
      <c r="C129" s="139" t="s">
        <v>233</v>
      </c>
      <c r="D129" s="185">
        <f>VLOOKUP('431.1.2'!A88,'431.1.2'!A88:N235,14,FALSE)</f>
        <v>15860.106773915522</v>
      </c>
    </row>
    <row r="130" spans="1:4" ht="54" thickTop="1" thickBot="1">
      <c r="A130" s="143" t="s">
        <v>1568</v>
      </c>
      <c r="B130" s="144" t="s">
        <v>1613</v>
      </c>
      <c r="C130" s="139" t="s">
        <v>233</v>
      </c>
      <c r="D130" s="185">
        <f>VLOOKUP('431.2.1'!A88,'431.2.1'!A88:N236,14,FALSE)</f>
        <v>19730.075080943061</v>
      </c>
    </row>
    <row r="131" spans="1:4" ht="54" thickTop="1" thickBot="1">
      <c r="A131" s="143" t="s">
        <v>1569</v>
      </c>
      <c r="B131" s="144" t="s">
        <v>1614</v>
      </c>
      <c r="C131" s="139" t="s">
        <v>233</v>
      </c>
      <c r="D131" s="185">
        <f>VLOOKUP('431.2.2'!A88,'431.2.2'!A88:N237,14,FALSE)</f>
        <v>15457.132373457189</v>
      </c>
    </row>
    <row r="132" spans="1:4" ht="54" thickTop="1" thickBot="1">
      <c r="A132" s="143" t="s">
        <v>1050</v>
      </c>
      <c r="B132" s="144" t="s">
        <v>1210</v>
      </c>
      <c r="C132" s="139" t="s">
        <v>233</v>
      </c>
      <c r="D132" s="185">
        <f>VLOOKUP('432.1'!A88,'432.1'!A88:N238,14,FALSE)</f>
        <v>5761.7496113905163</v>
      </c>
    </row>
    <row r="133" spans="1:4" ht="54" thickTop="1" thickBot="1">
      <c r="A133" s="143" t="s">
        <v>1051</v>
      </c>
      <c r="B133" s="144" t="s">
        <v>1964</v>
      </c>
      <c r="C133" s="139" t="s">
        <v>233</v>
      </c>
      <c r="D133" s="185">
        <f>VLOOKUP('432.2'!A88,'432.2'!A88:N239,14,FALSE)</f>
        <v>5384.2386007914729</v>
      </c>
    </row>
    <row r="134" spans="1:4" ht="54" thickTop="1" thickBot="1">
      <c r="A134" s="143" t="s">
        <v>1052</v>
      </c>
      <c r="B134" s="144" t="s">
        <v>1965</v>
      </c>
      <c r="C134" s="139" t="s">
        <v>233</v>
      </c>
      <c r="D134" s="185">
        <f>VLOOKUP('433.1'!A88,'433.1'!A88:N240,14,FALSE)</f>
        <v>5810.3426630036129</v>
      </c>
    </row>
    <row r="135" spans="1:4" ht="54" thickTop="1" thickBot="1">
      <c r="A135" s="143" t="s">
        <v>1053</v>
      </c>
      <c r="B135" s="144" t="s">
        <v>1966</v>
      </c>
      <c r="C135" s="139" t="s">
        <v>233</v>
      </c>
      <c r="D135" s="185">
        <f>VLOOKUP('433.2'!A88,'433.2'!A88:N241,14,FALSE)</f>
        <v>5423.6765406098257</v>
      </c>
    </row>
    <row r="136" spans="1:4" ht="54" thickTop="1" thickBot="1">
      <c r="A136" s="143" t="s">
        <v>1054</v>
      </c>
      <c r="B136" s="144" t="s">
        <v>1967</v>
      </c>
      <c r="C136" s="139" t="s">
        <v>233</v>
      </c>
      <c r="D136" s="185">
        <f>VLOOKUP('433.3'!A88,'433.3'!A88:N242,14,FALSE)</f>
        <v>6552.1550745802051</v>
      </c>
    </row>
    <row r="137" spans="1:4" ht="54" thickTop="1" thickBot="1">
      <c r="A137" s="143" t="s">
        <v>1055</v>
      </c>
      <c r="B137" s="144" t="s">
        <v>1211</v>
      </c>
      <c r="C137" s="139" t="s">
        <v>233</v>
      </c>
      <c r="D137" s="185">
        <f>VLOOKUP('433.4'!A88,'433.4'!A88:N243,14,FALSE)</f>
        <v>4045.4390995649101</v>
      </c>
    </row>
    <row r="138" spans="1:4" ht="54" thickTop="1" thickBot="1">
      <c r="A138" s="143" t="s">
        <v>1056</v>
      </c>
      <c r="B138" s="144" t="s">
        <v>1968</v>
      </c>
      <c r="C138" s="139" t="s">
        <v>233</v>
      </c>
      <c r="D138" s="185">
        <f>VLOOKUP('433.5'!A88,'433.5'!A88:N244,14,FALSE)</f>
        <v>6289.1433619083982</v>
      </c>
    </row>
    <row r="139" spans="1:4" ht="54" thickTop="1" thickBot="1">
      <c r="A139" s="143" t="s">
        <v>1057</v>
      </c>
      <c r="B139" s="144" t="s">
        <v>1969</v>
      </c>
      <c r="C139" s="139" t="s">
        <v>233</v>
      </c>
      <c r="D139" s="185">
        <f>VLOOKUP('433.6'!A88,'433.6'!A88:N245,14,FALSE)</f>
        <v>5885.5350609379811</v>
      </c>
    </row>
    <row r="140" spans="1:4" ht="54" thickTop="1" thickBot="1">
      <c r="A140" s="143" t="s">
        <v>1058</v>
      </c>
      <c r="B140" s="144" t="s">
        <v>1970</v>
      </c>
      <c r="C140" s="139" t="s">
        <v>233</v>
      </c>
      <c r="D140" s="185">
        <f>VLOOKUP('433.7'!A88,'433.7'!A88:N246,14,FALSE)</f>
        <v>7111.9835840688784</v>
      </c>
    </row>
    <row r="141" spans="1:4" ht="54" thickTop="1" thickBot="1">
      <c r="A141" s="143" t="s">
        <v>1059</v>
      </c>
      <c r="B141" s="144" t="s">
        <v>1212</v>
      </c>
      <c r="C141" s="139" t="s">
        <v>233</v>
      </c>
      <c r="D141" s="185">
        <f>VLOOKUP('433.8'!A88,'433.8'!A88:N247,14,FALSE)</f>
        <v>4395.3319179953314</v>
      </c>
    </row>
    <row r="142" spans="1:4" ht="54" thickTop="1" thickBot="1">
      <c r="A142" s="143" t="s">
        <v>1060</v>
      </c>
      <c r="B142" s="144" t="s">
        <v>1971</v>
      </c>
      <c r="C142" s="139" t="s">
        <v>387</v>
      </c>
      <c r="D142" s="185">
        <f>VLOOKUP('440.1'!A89,'440.1'!A89:N248,14,FALSE)</f>
        <v>235816.24645405234</v>
      </c>
    </row>
    <row r="143" spans="1:4" ht="54" thickTop="1" thickBot="1">
      <c r="A143" s="143" t="s">
        <v>1061</v>
      </c>
      <c r="B143" s="144" t="s">
        <v>1972</v>
      </c>
      <c r="C143" s="139" t="s">
        <v>387</v>
      </c>
      <c r="D143" s="185">
        <f>VLOOKUP('440.2'!A93,'440.2'!A93:N250,14,FALSE)</f>
        <v>236047.24530306537</v>
      </c>
    </row>
    <row r="144" spans="1:4" ht="54" thickTop="1" thickBot="1">
      <c r="A144" s="143" t="s">
        <v>1062</v>
      </c>
      <c r="B144" s="144" t="s">
        <v>1973</v>
      </c>
      <c r="C144" s="139" t="s">
        <v>387</v>
      </c>
      <c r="D144" s="185">
        <f>VLOOKUP('440.3'!A93,'440.3'!A93:N252,14,FALSE)</f>
        <v>235816.24645405234</v>
      </c>
    </row>
    <row r="145" spans="1:4" ht="54" thickTop="1" thickBot="1">
      <c r="A145" s="143" t="s">
        <v>1063</v>
      </c>
      <c r="B145" s="144" t="s">
        <v>1213</v>
      </c>
      <c r="C145" s="139" t="s">
        <v>387</v>
      </c>
      <c r="D145" s="185">
        <f>VLOOKUP('440.4'!A93,'440.4'!A93:N254,14,FALSE)</f>
        <v>258984.57953642553</v>
      </c>
    </row>
    <row r="146" spans="1:4" ht="54" thickTop="1" thickBot="1">
      <c r="A146" s="143" t="s">
        <v>1064</v>
      </c>
      <c r="B146" s="144" t="s">
        <v>1974</v>
      </c>
      <c r="C146" s="139" t="s">
        <v>387</v>
      </c>
      <c r="D146" s="185">
        <f>VLOOKUP('441.1'!A93,'441.1'!A93:N256,14,FALSE)</f>
        <v>235816.24645405234</v>
      </c>
    </row>
    <row r="147" spans="1:4" ht="54" thickTop="1" thickBot="1">
      <c r="A147" s="143" t="s">
        <v>1065</v>
      </c>
      <c r="B147" s="144" t="s">
        <v>1975</v>
      </c>
      <c r="C147" s="139" t="s">
        <v>387</v>
      </c>
      <c r="D147" s="185">
        <f>VLOOKUP('441.2'!A92,'441.2'!A92:N258,14,FALSE)</f>
        <v>235816.24645405234</v>
      </c>
    </row>
    <row r="148" spans="1:4" ht="54" thickTop="1" thickBot="1">
      <c r="A148" s="143" t="s">
        <v>1066</v>
      </c>
      <c r="B148" s="144" t="s">
        <v>1976</v>
      </c>
      <c r="C148" s="139" t="s">
        <v>387</v>
      </c>
      <c r="D148" s="185">
        <f>VLOOKUP('441.3'!A93,'441.3'!A93:N260,14,FALSE)</f>
        <v>235720.09214323995</v>
      </c>
    </row>
    <row r="149" spans="1:4" ht="54" thickTop="1" thickBot="1">
      <c r="A149" s="143" t="s">
        <v>1067</v>
      </c>
      <c r="B149" s="144" t="s">
        <v>1977</v>
      </c>
      <c r="C149" s="139" t="s">
        <v>387</v>
      </c>
      <c r="D149" s="185">
        <f>VLOOKUP('441.4'!A92,'441.4'!A92:N262,14,FALSE)</f>
        <v>259254.18264686837</v>
      </c>
    </row>
    <row r="150" spans="1:4" ht="54" thickTop="1" thickBot="1">
      <c r="A150" s="143" t="s">
        <v>1068</v>
      </c>
      <c r="B150" s="144" t="s">
        <v>1957</v>
      </c>
      <c r="C150" s="139" t="s">
        <v>387</v>
      </c>
      <c r="D150" s="185">
        <f>VLOOKUP('450.1'!A95,'450.1'!A95:N264,14,FALSE)</f>
        <v>288482.36695142055</v>
      </c>
    </row>
    <row r="151" spans="1:4" ht="54" thickTop="1" thickBot="1">
      <c r="A151" s="143" t="s">
        <v>1069</v>
      </c>
      <c r="B151" s="144" t="s">
        <v>1978</v>
      </c>
      <c r="C151" s="139" t="s">
        <v>387</v>
      </c>
      <c r="D151" s="185">
        <f>VLOOKUP('450.2'!A93,'450.2'!A93:N266,14,FALSE)</f>
        <v>288809.52011124598</v>
      </c>
    </row>
    <row r="152" spans="1:4" ht="54" thickTop="1" thickBot="1">
      <c r="A152" s="143" t="s">
        <v>1070</v>
      </c>
      <c r="B152" s="144" t="s">
        <v>1979</v>
      </c>
      <c r="C152" s="139" t="s">
        <v>387</v>
      </c>
      <c r="D152" s="185">
        <f>VLOOKUP('450.3'!A93,'450.3'!A93:N268,14,FALSE)</f>
        <v>288809.52011124598</v>
      </c>
    </row>
    <row r="153" spans="1:4" ht="54" thickTop="1" thickBot="1">
      <c r="A153" s="143" t="s">
        <v>1071</v>
      </c>
      <c r="B153" s="144" t="s">
        <v>1980</v>
      </c>
      <c r="C153" s="139" t="s">
        <v>387</v>
      </c>
      <c r="D153" s="185">
        <f>VLOOKUP('450.4'!A92,'450.4'!A92:N270,14,FALSE)</f>
        <v>288482.36695142055</v>
      </c>
    </row>
    <row r="154" spans="1:4" ht="63.75" customHeight="1" thickTop="1" thickBot="1">
      <c r="A154" s="143" t="s">
        <v>1072</v>
      </c>
      <c r="B154" s="144" t="s">
        <v>1981</v>
      </c>
      <c r="C154" s="139" t="s">
        <v>387</v>
      </c>
      <c r="D154" s="185">
        <f>VLOOKUP('450.5'!A92,'450.5'!A92:N272,14,FALSE)</f>
        <v>288578.52126223303</v>
      </c>
    </row>
    <row r="155" spans="1:4" ht="54" thickTop="1" thickBot="1">
      <c r="A155" s="143" t="s">
        <v>1073</v>
      </c>
      <c r="B155" s="144" t="s">
        <v>1982</v>
      </c>
      <c r="C155" s="139" t="s">
        <v>387</v>
      </c>
      <c r="D155" s="185">
        <f>VLOOKUP('450.6'!A93,'450.6'!A93:N274,14,FALSE)</f>
        <v>288578.52126223303</v>
      </c>
    </row>
    <row r="156" spans="1:4" ht="54" thickTop="1" thickBot="1">
      <c r="A156" s="143" t="s">
        <v>1074</v>
      </c>
      <c r="B156" s="144" t="s">
        <v>1983</v>
      </c>
      <c r="C156" s="139" t="s">
        <v>387</v>
      </c>
      <c r="D156" s="185">
        <f>VLOOKUP('450.7'!A93,'450.7'!A93:N275,14,FALSE)</f>
        <v>288578.52126223303</v>
      </c>
    </row>
    <row r="157" spans="1:4" ht="54" thickTop="1" thickBot="1">
      <c r="A157" s="143" t="s">
        <v>1075</v>
      </c>
      <c r="B157" s="144" t="s">
        <v>1984</v>
      </c>
      <c r="C157" s="139" t="s">
        <v>387</v>
      </c>
      <c r="D157" s="185">
        <f>VLOOKUP('450.8'!A93,'450.8'!A93:N276,14,FALSE)</f>
        <v>288530.36368705943</v>
      </c>
    </row>
    <row r="158" spans="1:4" ht="54" thickTop="1" thickBot="1">
      <c r="A158" s="143" t="s">
        <v>1584</v>
      </c>
      <c r="B158" s="144" t="s">
        <v>1615</v>
      </c>
      <c r="C158" s="139" t="s">
        <v>387</v>
      </c>
      <c r="D158" s="185">
        <f>VLOOKUP('450.10'!A92,'450.10'!A92:N277,14,FALSE)</f>
        <v>334194.67898576113</v>
      </c>
    </row>
    <row r="159" spans="1:4" ht="54" thickTop="1" thickBot="1">
      <c r="A159" s="143" t="s">
        <v>1586</v>
      </c>
      <c r="B159" s="144" t="s">
        <v>1616</v>
      </c>
      <c r="C159" s="139" t="s">
        <v>387</v>
      </c>
      <c r="D159" s="185">
        <f>VLOOKUP('450.11'!A92,'450.11'!A92:N278,14,FALSE)</f>
        <v>334290.8332965736</v>
      </c>
    </row>
    <row r="160" spans="1:4" ht="54" thickTop="1" thickBot="1">
      <c r="A160" s="143" t="s">
        <v>1588</v>
      </c>
      <c r="B160" s="144" t="s">
        <v>1617</v>
      </c>
      <c r="C160" s="139" t="s">
        <v>387</v>
      </c>
      <c r="D160" s="185">
        <f>VLOOKUP('450.12'!A92,'450.11'!A92:N279,14,FALSE)</f>
        <v>334290.8332965736</v>
      </c>
    </row>
    <row r="161" spans="1:4" ht="54" thickTop="1" thickBot="1">
      <c r="A161" s="143" t="s">
        <v>1076</v>
      </c>
      <c r="B161" s="144" t="s">
        <v>1985</v>
      </c>
      <c r="C161" s="139" t="s">
        <v>387</v>
      </c>
      <c r="D161" s="185">
        <f>VLOOKUP('451.1'!A92,'451.1'!A92:N280,14,FALSE)</f>
        <v>288578.52126223303</v>
      </c>
    </row>
    <row r="162" spans="1:4" ht="54" thickTop="1" thickBot="1">
      <c r="A162" s="143" t="s">
        <v>1077</v>
      </c>
      <c r="B162" s="144" t="s">
        <v>1986</v>
      </c>
      <c r="C162" s="139" t="s">
        <v>387</v>
      </c>
      <c r="D162" s="185">
        <f>VLOOKUP('451.2'!A93,'451.2'!A93:N281,14,FALSE)</f>
        <v>288578.52126223303</v>
      </c>
    </row>
    <row r="163" spans="1:4" ht="54" thickTop="1" thickBot="1">
      <c r="A163" s="143" t="s">
        <v>1078</v>
      </c>
      <c r="B163" s="144" t="s">
        <v>1987</v>
      </c>
      <c r="C163" s="139" t="s">
        <v>387</v>
      </c>
      <c r="D163" s="185">
        <f>VLOOKUP('451.3'!A92,'451.3'!A92:N282,14,FALSE)</f>
        <v>288578.52126223303</v>
      </c>
    </row>
    <row r="164" spans="1:4" ht="54" thickTop="1" thickBot="1">
      <c r="A164" s="143" t="s">
        <v>1079</v>
      </c>
      <c r="B164" s="144" t="s">
        <v>1988</v>
      </c>
      <c r="C164" s="139" t="s">
        <v>387</v>
      </c>
      <c r="D164" s="185">
        <f>VLOOKUP('451.4'!A92,'451.4'!A92:N283,14,FALSE)</f>
        <v>334290.8332965736</v>
      </c>
    </row>
    <row r="165" spans="1:4" ht="54" thickTop="1" thickBot="1">
      <c r="A165" s="143" t="s">
        <v>1080</v>
      </c>
      <c r="B165" s="144" t="s">
        <v>1989</v>
      </c>
      <c r="C165" s="139" t="s">
        <v>387</v>
      </c>
      <c r="D165" s="185">
        <f>VLOOKUP('452.1'!A93,'452.1'!A93:N284,14,FALSE)</f>
        <v>288578.52126223303</v>
      </c>
    </row>
    <row r="166" spans="1:4" ht="54" thickTop="1" thickBot="1">
      <c r="A166" s="143" t="s">
        <v>1081</v>
      </c>
      <c r="B166" s="144" t="s">
        <v>1990</v>
      </c>
      <c r="C166" s="139" t="s">
        <v>387</v>
      </c>
      <c r="D166" s="185">
        <f>VLOOKUP('452.2'!A93,'452.2'!A93:N285,14,FALSE)</f>
        <v>288578.52126223303</v>
      </c>
    </row>
    <row r="167" spans="1:4" ht="54" thickTop="1" thickBot="1">
      <c r="A167" s="143" t="s">
        <v>1082</v>
      </c>
      <c r="B167" s="144" t="s">
        <v>1991</v>
      </c>
      <c r="C167" s="139" t="s">
        <v>387</v>
      </c>
      <c r="D167" s="185">
        <f>VLOOKUP('452.3'!A92,'452.3'!A92:N286,14,FALSE)</f>
        <v>288578.52126223303</v>
      </c>
    </row>
    <row r="168" spans="1:4" ht="54" thickTop="1" thickBot="1">
      <c r="A168" s="143" t="s">
        <v>1083</v>
      </c>
      <c r="B168" s="144" t="s">
        <v>1992</v>
      </c>
      <c r="C168" s="139" t="s">
        <v>387</v>
      </c>
      <c r="D168" s="185">
        <f>VLOOKUP('452.4'!A93,'452.4'!A93:N287,14,FALSE)</f>
        <v>288578.52126223303</v>
      </c>
    </row>
    <row r="169" spans="1:4" ht="54" thickTop="1" thickBot="1">
      <c r="A169" s="143" t="s">
        <v>1084</v>
      </c>
      <c r="B169" s="144" t="s">
        <v>1214</v>
      </c>
      <c r="C169" s="139" t="s">
        <v>387</v>
      </c>
      <c r="D169" s="185">
        <f>VLOOKUP('453.1'!A92,'453.1'!A92:N288,14,FALSE)</f>
        <v>289825.246262595</v>
      </c>
    </row>
    <row r="170" spans="1:4" ht="54" thickTop="1" thickBot="1">
      <c r="A170" s="143" t="s">
        <v>1085</v>
      </c>
      <c r="B170" s="144" t="s">
        <v>1993</v>
      </c>
      <c r="C170" s="139" t="s">
        <v>233</v>
      </c>
      <c r="D170" s="185">
        <f>VLOOKUP('460.1'!A87,'460.1'!A87:N289,14,FALSE)</f>
        <v>5119.4971495144091</v>
      </c>
    </row>
    <row r="171" spans="1:4" ht="54" thickTop="1" thickBot="1">
      <c r="A171" s="203" t="s">
        <v>2017</v>
      </c>
      <c r="B171" s="144" t="s">
        <v>2073</v>
      </c>
      <c r="C171" s="139" t="s">
        <v>233</v>
      </c>
      <c r="D171" s="185">
        <f>VLOOKUP('460.2'!A87,'460.2'!A87:N290,14,FALSE)</f>
        <v>2559.7485747572046</v>
      </c>
    </row>
    <row r="172" spans="1:4" ht="51.75" customHeight="1" thickTop="1" thickBot="1">
      <c r="A172" s="143" t="s">
        <v>1086</v>
      </c>
      <c r="B172" s="144" t="s">
        <v>1215</v>
      </c>
      <c r="C172" s="139" t="s">
        <v>387</v>
      </c>
      <c r="D172" s="185">
        <f>VLOOKUP('461.1'!A87,'461.1'!A87:N291,14,FALSE)</f>
        <v>142231.70877419988</v>
      </c>
    </row>
    <row r="173" spans="1:4" ht="54" thickTop="1" thickBot="1">
      <c r="A173" s="143" t="s">
        <v>1087</v>
      </c>
      <c r="B173" s="144" t="s">
        <v>1216</v>
      </c>
      <c r="C173" s="139" t="s">
        <v>387</v>
      </c>
      <c r="D173" s="185">
        <f>VLOOKUP('461.2'!A89,'461.2'!A89:N294,14,FALSE)</f>
        <v>177594.7839838576</v>
      </c>
    </row>
    <row r="174" spans="1:4" ht="54" thickTop="1" thickBot="1">
      <c r="A174" s="143" t="s">
        <v>1598</v>
      </c>
      <c r="B174" s="144" t="s">
        <v>2078</v>
      </c>
      <c r="C174" s="139" t="s">
        <v>387</v>
      </c>
      <c r="D174" s="185">
        <f>VLOOKUP('462.1.1'!A88,'462.1.1'!A88:N293,14,FALSE)</f>
        <v>207826.56867695524</v>
      </c>
    </row>
    <row r="175" spans="1:4" ht="54" thickTop="1" thickBot="1">
      <c r="A175" s="143" t="s">
        <v>1599</v>
      </c>
      <c r="B175" s="144" t="s">
        <v>2079</v>
      </c>
      <c r="C175" s="139" t="s">
        <v>387</v>
      </c>
      <c r="D175" s="185">
        <f>VLOOKUP('462.1.2'!A88,'462.1.2'!A88:N294,14,FALSE)</f>
        <v>205715.38771314462</v>
      </c>
    </row>
    <row r="176" spans="1:4" ht="54" thickTop="1" thickBot="1">
      <c r="A176" s="143" t="s">
        <v>1600</v>
      </c>
      <c r="B176" s="144" t="s">
        <v>2082</v>
      </c>
      <c r="C176" s="139" t="s">
        <v>387</v>
      </c>
      <c r="D176" s="185">
        <f>VLOOKUP('462.2.1'!A88,'462.2.1'!A88:N295,14,FALSE)</f>
        <v>230422.22821625115</v>
      </c>
    </row>
    <row r="177" spans="1:4" ht="54" thickTop="1" thickBot="1">
      <c r="A177" s="143" t="s">
        <v>1601</v>
      </c>
      <c r="B177" s="144" t="s">
        <v>2083</v>
      </c>
      <c r="C177" s="139" t="s">
        <v>387</v>
      </c>
      <c r="D177" s="185">
        <f>VLOOKUP('462.2.2'!A88,'462.2.2'!A88:N296,14,FALSE)</f>
        <v>228311.04725244048</v>
      </c>
    </row>
    <row r="178" spans="1:4" ht="54" thickTop="1" thickBot="1">
      <c r="A178" s="143" t="s">
        <v>1088</v>
      </c>
      <c r="B178" s="144" t="s">
        <v>1618</v>
      </c>
      <c r="C178" s="139" t="s">
        <v>233</v>
      </c>
      <c r="D178" s="185">
        <f>VLOOKUP('464.1'!A88,'464.1'!A88:N297,14,FALSE)</f>
        <v>5154.9552626505965</v>
      </c>
    </row>
    <row r="179" spans="1:4" ht="54" thickTop="1" thickBot="1">
      <c r="A179" s="143" t="s">
        <v>1089</v>
      </c>
      <c r="B179" s="144" t="s">
        <v>1619</v>
      </c>
      <c r="C179" s="139" t="s">
        <v>387</v>
      </c>
      <c r="D179" s="185">
        <f>VLOOKUP('465.1'!A92,'465.1'!A92:N298,14,FALSE)</f>
        <v>120476.78002590279</v>
      </c>
    </row>
    <row r="180" spans="1:4" ht="54" thickTop="1" thickBot="1">
      <c r="A180" s="143" t="s">
        <v>1602</v>
      </c>
      <c r="B180" s="144" t="s">
        <v>1620</v>
      </c>
      <c r="C180" s="139" t="s">
        <v>387</v>
      </c>
      <c r="D180" s="185">
        <f>VLOOKUP('465.2'!A92,'465.2'!A92:N299,14,FALSE)</f>
        <v>29272.833238609819</v>
      </c>
    </row>
    <row r="181" spans="1:4" ht="54" thickTop="1" thickBot="1">
      <c r="A181" s="143" t="s">
        <v>1090</v>
      </c>
      <c r="B181" s="144" t="s">
        <v>1621</v>
      </c>
      <c r="C181" s="139" t="s">
        <v>144</v>
      </c>
      <c r="D181" s="185">
        <f>VLOOKUP('466.1'!A92,'466.1'!A92:N300,14,FALSE)</f>
        <v>2889.1281912845679</v>
      </c>
    </row>
    <row r="182" spans="1:4" ht="54" thickTop="1" thickBot="1">
      <c r="A182" s="143" t="s">
        <v>1091</v>
      </c>
      <c r="B182" s="144" t="s">
        <v>1622</v>
      </c>
      <c r="C182" s="139" t="s">
        <v>144</v>
      </c>
      <c r="D182" s="185">
        <f>VLOOKUP('466.2'!A96,'466.2'!A96:N301,14,FALSE)</f>
        <v>3335.5109954571526</v>
      </c>
    </row>
    <row r="183" spans="1:4" ht="54" thickTop="1" thickBot="1">
      <c r="A183" s="145" t="s">
        <v>1092</v>
      </c>
      <c r="B183" s="146" t="s">
        <v>1735</v>
      </c>
      <c r="C183" s="139" t="s">
        <v>387</v>
      </c>
      <c r="D183" s="185">
        <f>VLOOKUP('500.1'!A95,'500.1'!A95:N302,14,FALSE)</f>
        <v>729083.58400950429</v>
      </c>
    </row>
    <row r="184" spans="1:4" ht="54" thickTop="1" thickBot="1">
      <c r="A184" s="143" t="s">
        <v>1624</v>
      </c>
      <c r="B184" s="144" t="s">
        <v>1736</v>
      </c>
      <c r="C184" s="139" t="s">
        <v>387</v>
      </c>
      <c r="D184" s="185">
        <f>VLOOKUP('500.2'!A95,'500.2'!A95:N303,14,FALSE)</f>
        <v>745479.60209558625</v>
      </c>
    </row>
    <row r="185" spans="1:4" ht="57.75" thickTop="1" thickBot="1">
      <c r="A185" s="143" t="s">
        <v>1093</v>
      </c>
      <c r="B185" s="144" t="s">
        <v>1875</v>
      </c>
      <c r="C185" s="139" t="s">
        <v>377</v>
      </c>
      <c r="D185" s="185">
        <f>VLOOKUP('501.1'!A88,'501.1'!A88:N304,14,FALSE)</f>
        <v>612.36925966801232</v>
      </c>
    </row>
    <row r="186" spans="1:4" ht="57.75" thickTop="1" thickBot="1">
      <c r="A186" s="143" t="s">
        <v>1626</v>
      </c>
      <c r="B186" s="144" t="s">
        <v>1876</v>
      </c>
      <c r="C186" s="139" t="s">
        <v>377</v>
      </c>
      <c r="D186" s="185">
        <f>VLOOKUP('501.10'!A88,'501.10'!A88:N305,14,FALSE)</f>
        <v>1016.7400679657321</v>
      </c>
    </row>
    <row r="187" spans="1:4" ht="57.75" thickTop="1" thickBot="1">
      <c r="A187" s="143" t="s">
        <v>1627</v>
      </c>
      <c r="B187" s="144" t="s">
        <v>1877</v>
      </c>
      <c r="C187" s="139" t="s">
        <v>377</v>
      </c>
      <c r="D187" s="185">
        <f>VLOOKUP('501.20'!A88,'501.20'!A88:N306,14,FALSE)</f>
        <v>754.57469969962108</v>
      </c>
    </row>
    <row r="188" spans="1:4" ht="54" thickTop="1" thickBot="1">
      <c r="A188" s="143" t="s">
        <v>1628</v>
      </c>
      <c r="B188" s="144" t="s">
        <v>1737</v>
      </c>
      <c r="C188" s="139" t="s">
        <v>387</v>
      </c>
      <c r="D188" s="185">
        <f>VLOOKUP('505.1'!A84,'505.1'!A84:N307,14,FALSE)</f>
        <v>681856.95275445899</v>
      </c>
    </row>
    <row r="189" spans="1:4" ht="54" thickTop="1" thickBot="1">
      <c r="A189" s="143" t="s">
        <v>1094</v>
      </c>
      <c r="B189" s="144" t="s">
        <v>1738</v>
      </c>
      <c r="C189" s="139" t="s">
        <v>233</v>
      </c>
      <c r="D189" s="185">
        <f>VLOOKUP('510.1'!A84,'510.1'!A84:N308,14,FALSE)</f>
        <v>98517.304288021522</v>
      </c>
    </row>
    <row r="190" spans="1:4" ht="54" thickTop="1" thickBot="1">
      <c r="A190" s="143" t="s">
        <v>1632</v>
      </c>
      <c r="B190" s="144" t="s">
        <v>1217</v>
      </c>
      <c r="C190" s="139" t="s">
        <v>387</v>
      </c>
      <c r="D190" s="185">
        <f>VLOOKUP('600.1.1'!A85,'600.1.1'!A85:N311,14,FALSE)</f>
        <v>17654.303422514589</v>
      </c>
    </row>
    <row r="191" spans="1:4" ht="54" thickTop="1" thickBot="1">
      <c r="A191" s="143" t="s">
        <v>1633</v>
      </c>
      <c r="B191" s="144" t="s">
        <v>1739</v>
      </c>
      <c r="C191" s="139" t="s">
        <v>387</v>
      </c>
      <c r="D191" s="185">
        <f>VLOOKUP('600.2.1'!A88,'600.2.1'!A88:N310,14,FALSE)</f>
        <v>80879.529884287491</v>
      </c>
    </row>
    <row r="192" spans="1:4" ht="54" thickTop="1" thickBot="1">
      <c r="A192" s="143" t="s">
        <v>1634</v>
      </c>
      <c r="B192" s="144" t="s">
        <v>1740</v>
      </c>
      <c r="C192" s="139" t="s">
        <v>387</v>
      </c>
      <c r="D192" s="185">
        <f>VLOOKUP('600.2.2'!A90,'600.2.2'!A90:N312,14,FALSE)</f>
        <v>119624.5532304416</v>
      </c>
    </row>
    <row r="193" spans="1:4" ht="54" thickTop="1" thickBot="1">
      <c r="A193" s="143" t="s">
        <v>1635</v>
      </c>
      <c r="B193" s="144" t="s">
        <v>1741</v>
      </c>
      <c r="C193" s="139" t="s">
        <v>387</v>
      </c>
      <c r="D193" s="185">
        <f>VLOOKUP('600.2.3'!A89,'600.2.3'!A89:N312,14,FALSE)</f>
        <v>16911.34317613655</v>
      </c>
    </row>
    <row r="194" spans="1:4" ht="54" thickTop="1" thickBot="1">
      <c r="A194" s="143" t="s">
        <v>1636</v>
      </c>
      <c r="B194" s="144" t="s">
        <v>1742</v>
      </c>
      <c r="C194" s="139" t="s">
        <v>387</v>
      </c>
      <c r="D194" s="185">
        <f>VLOOKUP('600.2.4'!A88,'600.2.4'!A88:N312,14,FALSE)</f>
        <v>21944.584800376637</v>
      </c>
    </row>
    <row r="195" spans="1:4" ht="54" thickTop="1" thickBot="1">
      <c r="A195" s="143" t="s">
        <v>1095</v>
      </c>
      <c r="B195" s="144" t="s">
        <v>2094</v>
      </c>
      <c r="C195" s="139" t="s">
        <v>387</v>
      </c>
      <c r="D195" s="185">
        <f>VLOOKUP('610.1'!A89,'610.1'!A89:N314,14,FALSE)</f>
        <v>61124.737249420228</v>
      </c>
    </row>
    <row r="196" spans="1:4" ht="54" thickTop="1" thickBot="1">
      <c r="A196" s="143" t="s">
        <v>1096</v>
      </c>
      <c r="B196" s="144" t="s">
        <v>1743</v>
      </c>
      <c r="C196" s="139" t="s">
        <v>387</v>
      </c>
      <c r="D196" s="185">
        <f>VLOOKUP('610.2'!A89,'610.2'!A89:N315,14,FALSE)</f>
        <v>63317.68048526904</v>
      </c>
    </row>
    <row r="197" spans="1:4" ht="54" thickTop="1" thickBot="1">
      <c r="A197" s="143" t="s">
        <v>1638</v>
      </c>
      <c r="B197" s="144" t="s">
        <v>1744</v>
      </c>
      <c r="C197" s="139" t="s">
        <v>387</v>
      </c>
      <c r="D197" s="185">
        <f>VLOOKUP('610.3'!A89,'610.3'!A89:N316,14,FALSE)</f>
        <v>102754.63601450823</v>
      </c>
    </row>
    <row r="198" spans="1:4" ht="54" thickTop="1" thickBot="1">
      <c r="A198" s="143" t="s">
        <v>1640</v>
      </c>
      <c r="B198" s="144" t="s">
        <v>1745</v>
      </c>
      <c r="C198" s="139" t="s">
        <v>387</v>
      </c>
      <c r="D198" s="185">
        <f>VLOOKUP('610.4'!A89,'610.4'!A89:N317,14,FALSE)</f>
        <v>108850.88772045795</v>
      </c>
    </row>
    <row r="199" spans="1:4" ht="54" thickTop="1" thickBot="1">
      <c r="A199" s="143" t="s">
        <v>1642</v>
      </c>
      <c r="B199" s="144" t="s">
        <v>1218</v>
      </c>
      <c r="C199" s="139" t="s">
        <v>387</v>
      </c>
      <c r="D199" s="185">
        <f>VLOOKUP('610.5'!A89,'610.5'!A89:N318,14,FALSE)</f>
        <v>136538.18263180123</v>
      </c>
    </row>
    <row r="200" spans="1:4" ht="54" thickTop="1" thickBot="1">
      <c r="A200" s="143" t="s">
        <v>1644</v>
      </c>
      <c r="B200" s="144" t="s">
        <v>1746</v>
      </c>
      <c r="C200" s="139" t="s">
        <v>387</v>
      </c>
      <c r="D200" s="185">
        <f>VLOOKUP('610.6'!A89,'610.6'!A89:N319,14,FALSE)</f>
        <v>136564.08606815088</v>
      </c>
    </row>
    <row r="201" spans="1:4" ht="54" thickTop="1" thickBot="1">
      <c r="A201" s="143" t="s">
        <v>1646</v>
      </c>
      <c r="B201" s="144" t="s">
        <v>1747</v>
      </c>
      <c r="C201" s="139" t="s">
        <v>387</v>
      </c>
      <c r="D201" s="185">
        <f>VLOOKUP('610.7'!A89,'610.7'!A89:N320,14,FALSE)</f>
        <v>123100.66630508631</v>
      </c>
    </row>
    <row r="202" spans="1:4" ht="54" thickTop="1" thickBot="1">
      <c r="A202" s="143" t="s">
        <v>1097</v>
      </c>
      <c r="B202" s="144" t="s">
        <v>1748</v>
      </c>
      <c r="C202" s="139" t="s">
        <v>144</v>
      </c>
      <c r="D202" s="185">
        <f>VLOOKUP('620.1'!A88,'620.1'!A88:N321,14,FALSE)</f>
        <v>353136.22204232984</v>
      </c>
    </row>
    <row r="203" spans="1:4" ht="54" thickTop="1" thickBot="1">
      <c r="A203" s="143" t="s">
        <v>1098</v>
      </c>
      <c r="B203" s="144" t="s">
        <v>1878</v>
      </c>
      <c r="C203" s="139" t="s">
        <v>144</v>
      </c>
      <c r="D203" s="185">
        <f>VLOOKUP('620.2'!A88,'620.2'!A88:N322,14,FALSE)</f>
        <v>353136.22204232984</v>
      </c>
    </row>
    <row r="204" spans="1:4" ht="54" thickTop="1" thickBot="1">
      <c r="A204" s="143" t="s">
        <v>1099</v>
      </c>
      <c r="B204" s="144" t="s">
        <v>1749</v>
      </c>
      <c r="C204" s="139" t="s">
        <v>1845</v>
      </c>
      <c r="D204" s="185">
        <f>VLOOKUP('620.3'!A91,'620.3'!A91:N321,14,FALSE)</f>
        <v>60165843.190028526</v>
      </c>
    </row>
    <row r="205" spans="1:4" ht="54" thickTop="1" thickBot="1">
      <c r="A205" s="143" t="s">
        <v>1650</v>
      </c>
      <c r="B205" s="144" t="s">
        <v>1750</v>
      </c>
      <c r="C205" s="139" t="s">
        <v>144</v>
      </c>
      <c r="D205" s="185">
        <f>VLOOKUP('621.1.1'!A95,'621.1.1'!A95:N325,14,FALSE)</f>
        <v>2360892.784772573</v>
      </c>
    </row>
    <row r="206" spans="1:4" ht="54" thickTop="1" thickBot="1">
      <c r="A206" s="143" t="s">
        <v>1652</v>
      </c>
      <c r="B206" s="144" t="s">
        <v>1751</v>
      </c>
      <c r="C206" s="139" t="s">
        <v>144</v>
      </c>
      <c r="D206" s="185">
        <f>VLOOKUP('621.1.2'!A99,'621.1.2'!A99:N326,14,FALSE)</f>
        <v>3510454.1057573715</v>
      </c>
    </row>
    <row r="207" spans="1:4" ht="54" thickTop="1" thickBot="1">
      <c r="A207" s="143" t="s">
        <v>1100</v>
      </c>
      <c r="B207" s="144" t="s">
        <v>1752</v>
      </c>
      <c r="C207" s="139" t="s">
        <v>387</v>
      </c>
      <c r="D207" s="185">
        <f>VLOOKUP('621.2'!A89,'621.2'!A89:N326,14,FALSE)</f>
        <v>2272621.0538787358</v>
      </c>
    </row>
    <row r="208" spans="1:4" ht="54" thickTop="1" thickBot="1">
      <c r="A208" s="143" t="s">
        <v>1101</v>
      </c>
      <c r="B208" s="144" t="s">
        <v>1753</v>
      </c>
      <c r="C208" s="139" t="s">
        <v>144</v>
      </c>
      <c r="D208" s="185">
        <f>VLOOKUP('621.3'!A93,'621.3'!A93:N327,14,FALSE)</f>
        <v>55721026.623283535</v>
      </c>
    </row>
    <row r="209" spans="1:4" ht="54" thickTop="1" thickBot="1">
      <c r="A209" s="143" t="s">
        <v>1102</v>
      </c>
      <c r="B209" s="144" t="s">
        <v>1754</v>
      </c>
      <c r="C209" s="139" t="s">
        <v>387</v>
      </c>
      <c r="D209" s="185">
        <f>VLOOKUP('621.4'!A93,'621.4'!A93:N328,14,FALSE)</f>
        <v>48270889.306386456</v>
      </c>
    </row>
    <row r="210" spans="1:4" ht="54" thickTop="1" thickBot="1">
      <c r="A210" s="143" t="s">
        <v>1103</v>
      </c>
      <c r="B210" s="144" t="s">
        <v>1755</v>
      </c>
      <c r="C210" s="139" t="s">
        <v>144</v>
      </c>
      <c r="D210" s="185">
        <f>VLOOKUP('621.5'!A89,'621.5'!A89:N329,14,FALSE)</f>
        <v>2805465.8104292769</v>
      </c>
    </row>
    <row r="211" spans="1:4" ht="54" thickTop="1" thickBot="1">
      <c r="A211" s="143" t="s">
        <v>1656</v>
      </c>
      <c r="B211" s="144" t="s">
        <v>1756</v>
      </c>
      <c r="C211" s="139" t="s">
        <v>144</v>
      </c>
      <c r="D211" s="185">
        <f>VLOOKUP('621.5.1'!A89,'621.5.1'!A89:N330,14,FALSE)</f>
        <v>622912.10714734963</v>
      </c>
    </row>
    <row r="212" spans="1:4" ht="54" thickTop="1" thickBot="1">
      <c r="A212" s="143" t="s">
        <v>1104</v>
      </c>
      <c r="B212" s="144" t="s">
        <v>1757</v>
      </c>
      <c r="C212" s="139" t="s">
        <v>1845</v>
      </c>
      <c r="D212" s="185">
        <f>VLOOKUP('621.6'!A98,'621.6'!A98:N331,14,FALSE)</f>
        <v>59200181.835743904</v>
      </c>
    </row>
    <row r="213" spans="1:4" ht="54" thickTop="1" thickBot="1">
      <c r="A213" s="143" t="s">
        <v>1731</v>
      </c>
      <c r="B213" s="144" t="s">
        <v>1758</v>
      </c>
      <c r="C213" s="139" t="s">
        <v>1845</v>
      </c>
      <c r="D213" s="185">
        <f>VLOOKUP('621.7'!A89,'621.7'!A89:N332,14,FALSE)</f>
        <v>639729.72373389895</v>
      </c>
    </row>
    <row r="214" spans="1:4" ht="54" thickTop="1" thickBot="1">
      <c r="A214" s="143" t="s">
        <v>1105</v>
      </c>
      <c r="B214" s="144" t="s">
        <v>1994</v>
      </c>
      <c r="C214" s="139" t="s">
        <v>233</v>
      </c>
      <c r="D214" s="185">
        <f>VLOOKUP('622.1'!A89,'622.1'!A89:N333,14,FALSE)</f>
        <v>88372.020994708437</v>
      </c>
    </row>
    <row r="215" spans="1:4" ht="54" thickTop="1" thickBot="1">
      <c r="A215" s="143" t="s">
        <v>1106</v>
      </c>
      <c r="B215" s="144" t="s">
        <v>1759</v>
      </c>
      <c r="C215" s="139" t="s">
        <v>233</v>
      </c>
      <c r="D215" s="185">
        <f>VLOOKUP('622.2'!A89,'622.2'!A89:N335,14,FALSE)</f>
        <v>288216.76855272194</v>
      </c>
    </row>
    <row r="216" spans="1:4" ht="54" thickTop="1" thickBot="1">
      <c r="A216" s="143" t="s">
        <v>1107</v>
      </c>
      <c r="B216" s="144" t="s">
        <v>1760</v>
      </c>
      <c r="C216" s="139" t="s">
        <v>233</v>
      </c>
      <c r="D216" s="185">
        <f>VLOOKUP('622.3'!A89,'622.3'!A89:N336,14,FALSE)</f>
        <v>833015.07426086557</v>
      </c>
    </row>
    <row r="217" spans="1:4" ht="54" thickTop="1" thickBot="1">
      <c r="A217" s="143" t="s">
        <v>1108</v>
      </c>
      <c r="B217" s="144" t="s">
        <v>1761</v>
      </c>
      <c r="C217" s="139" t="s">
        <v>233</v>
      </c>
      <c r="D217" s="185">
        <f>VLOOKUP('622.4'!A89,'622.4'!A89:N337,14,FALSE)</f>
        <v>899855.46866719495</v>
      </c>
    </row>
    <row r="218" spans="1:4" ht="54" thickTop="1" thickBot="1">
      <c r="A218" s="143" t="s">
        <v>1109</v>
      </c>
      <c r="B218" s="144" t="s">
        <v>1762</v>
      </c>
      <c r="C218" s="139" t="s">
        <v>144</v>
      </c>
      <c r="D218" s="185">
        <f>VLOOKUP('622.5'!A89,'622.5'!A89:N338,14,FALSE)</f>
        <v>70499.705452882568</v>
      </c>
    </row>
    <row r="219" spans="1:4" ht="54" thickTop="1" thickBot="1">
      <c r="A219" s="143" t="s">
        <v>1110</v>
      </c>
      <c r="B219" s="144" t="s">
        <v>1763</v>
      </c>
      <c r="C219" s="139" t="s">
        <v>144</v>
      </c>
      <c r="D219" s="185">
        <f>VLOOKUP('623.1'!A103,'623.1'!A103:N339,14,FALSE)</f>
        <v>390348.04858893878</v>
      </c>
    </row>
    <row r="220" spans="1:4" ht="54" thickTop="1" thickBot="1">
      <c r="A220" s="143" t="s">
        <v>1111</v>
      </c>
      <c r="B220" s="144" t="s">
        <v>1219</v>
      </c>
      <c r="C220" s="139" t="s">
        <v>1995</v>
      </c>
      <c r="D220" s="185">
        <f>VLOOKUP('623.2'!A89,'623.2'!A89:N340,14,FALSE)</f>
        <v>2406449.5812201817</v>
      </c>
    </row>
    <row r="221" spans="1:4" ht="54" thickTop="1" thickBot="1">
      <c r="A221" s="143" t="s">
        <v>1112</v>
      </c>
      <c r="B221" s="144" t="s">
        <v>2114</v>
      </c>
      <c r="C221" s="139" t="s">
        <v>387</v>
      </c>
      <c r="D221" s="185">
        <f>VLOOKUP('630.1'!A89,'630.1'!A89:N341,14,FALSE)</f>
        <v>1143957.3075642553</v>
      </c>
    </row>
    <row r="222" spans="1:4" ht="54" thickTop="1" thickBot="1">
      <c r="A222" s="143" t="s">
        <v>1113</v>
      </c>
      <c r="B222" s="144" t="s">
        <v>2115</v>
      </c>
      <c r="C222" s="139" t="s">
        <v>387</v>
      </c>
      <c r="D222" s="185">
        <f>VLOOKUP('630.2'!A89,'630.2'!A89:N342,14,FALSE)</f>
        <v>780142.66168563906</v>
      </c>
    </row>
    <row r="223" spans="1:4" ht="54" thickTop="1" thickBot="1">
      <c r="A223" s="143" t="s">
        <v>1114</v>
      </c>
      <c r="B223" s="144" t="s">
        <v>2116</v>
      </c>
      <c r="C223" s="139" t="s">
        <v>387</v>
      </c>
      <c r="D223" s="185">
        <f>VLOOKUP('630.3'!A89,'630.3'!A89:N343,14,FALSE)</f>
        <v>673729.23503784509</v>
      </c>
    </row>
    <row r="224" spans="1:4" ht="54" thickTop="1" thickBot="1">
      <c r="A224" s="143" t="s">
        <v>1115</v>
      </c>
      <c r="B224" s="144" t="s">
        <v>2117</v>
      </c>
      <c r="C224" s="139" t="s">
        <v>387</v>
      </c>
      <c r="D224" s="185">
        <f>VLOOKUP('630.4'!A89,'630.4'!A89:N344,14,FALSE)</f>
        <v>655444.78363215609</v>
      </c>
    </row>
    <row r="225" spans="1:4" ht="54" thickTop="1" thickBot="1">
      <c r="A225" s="143" t="s">
        <v>1116</v>
      </c>
      <c r="B225" s="144" t="s">
        <v>2118</v>
      </c>
      <c r="C225" s="139" t="s">
        <v>387</v>
      </c>
      <c r="D225" s="185">
        <f>VLOOKUP('630.5'!A93,'630.5'!A93:N345,14,FALSE)</f>
        <v>503107.07643886073</v>
      </c>
    </row>
    <row r="226" spans="1:4" ht="54" thickTop="1" thickBot="1">
      <c r="A226" s="143" t="s">
        <v>1117</v>
      </c>
      <c r="B226" s="144" t="s">
        <v>2119</v>
      </c>
      <c r="C226" s="139" t="s">
        <v>387</v>
      </c>
      <c r="D226" s="185">
        <f>VLOOKUP('630.6'!A93,'630.6'!A89:N346,14,FALSE)</f>
        <v>442461.57296536927</v>
      </c>
    </row>
    <row r="227" spans="1:4" ht="54" thickTop="1" thickBot="1">
      <c r="A227" s="143" t="s">
        <v>1118</v>
      </c>
      <c r="B227" s="144" t="s">
        <v>2120</v>
      </c>
      <c r="C227" s="139" t="s">
        <v>387</v>
      </c>
      <c r="D227" s="185">
        <f>VLOOKUP('630.7'!A93,'630.7'!A90:N347,14,FALSE)</f>
        <v>314137.79613756237</v>
      </c>
    </row>
    <row r="228" spans="1:4" ht="54" thickTop="1" thickBot="1">
      <c r="A228" s="143" t="s">
        <v>1119</v>
      </c>
      <c r="B228" s="144" t="s">
        <v>1764</v>
      </c>
      <c r="C228" s="139" t="s">
        <v>144</v>
      </c>
      <c r="D228" s="185">
        <f>VLOOKUP('632.1'!A90,'632.1'!A90:N349,14,FALSE)</f>
        <v>378183.86856757593</v>
      </c>
    </row>
    <row r="229" spans="1:4" ht="54" thickTop="1" thickBot="1">
      <c r="A229" s="143" t="s">
        <v>1659</v>
      </c>
      <c r="B229" s="144" t="s">
        <v>1765</v>
      </c>
      <c r="C229" s="139" t="s">
        <v>144</v>
      </c>
      <c r="D229" s="185">
        <f>VLOOKUP('632.2'!A90,'632.2'!A90:N350,14,FALSE)</f>
        <v>374024.63088784314</v>
      </c>
    </row>
    <row r="230" spans="1:4" ht="54" thickTop="1" thickBot="1">
      <c r="A230" s="143" t="s">
        <v>1662</v>
      </c>
      <c r="B230" s="144" t="s">
        <v>1766</v>
      </c>
      <c r="C230" s="139" t="s">
        <v>377</v>
      </c>
      <c r="D230" s="185">
        <f>VLOOKUP('640.1'!A90,'640.1'!A90:N351,14,FALSE)</f>
        <v>6198.9166750785125</v>
      </c>
    </row>
    <row r="231" spans="1:4" ht="54" thickTop="1" thickBot="1">
      <c r="A231" s="143" t="s">
        <v>1663</v>
      </c>
      <c r="B231" s="144" t="s">
        <v>1767</v>
      </c>
      <c r="C231" s="139" t="s">
        <v>377</v>
      </c>
      <c r="D231" s="185">
        <f>VLOOKUP('640.2'!A90,'640.2'!A90:N352,14,FALSE)</f>
        <v>6957.3088618799256</v>
      </c>
    </row>
    <row r="232" spans="1:4" ht="54" thickTop="1" thickBot="1">
      <c r="A232" s="143" t="s">
        <v>1120</v>
      </c>
      <c r="B232" s="144" t="s">
        <v>1768</v>
      </c>
      <c r="C232" s="139" t="s">
        <v>1664</v>
      </c>
      <c r="D232" s="185">
        <f>VLOOKUP('641.1'!A90,'641.1'!A90:N353,14,FALSE)</f>
        <v>1585.2861156225774</v>
      </c>
    </row>
    <row r="233" spans="1:4" ht="54" thickTop="1" thickBot="1">
      <c r="A233" s="143" t="s">
        <v>1121</v>
      </c>
      <c r="B233" s="144" t="s">
        <v>1768</v>
      </c>
      <c r="C233" s="139" t="s">
        <v>377</v>
      </c>
      <c r="D233" s="185">
        <f>VLOOKUP('641.2'!A90,'641.2'!A90:N354,14,FALSE)</f>
        <v>33021.038944819898</v>
      </c>
    </row>
    <row r="234" spans="1:4" ht="54" thickTop="1" thickBot="1">
      <c r="A234" s="143" t="s">
        <v>1122</v>
      </c>
      <c r="B234" s="144" t="s">
        <v>1769</v>
      </c>
      <c r="C234" s="139" t="s">
        <v>1845</v>
      </c>
      <c r="D234" s="185">
        <f>VLOOKUP('642.1'!A90,'642.1'!A90:N355,14,FALSE)</f>
        <v>330656.78897623293</v>
      </c>
    </row>
    <row r="235" spans="1:4" ht="54" thickTop="1" thickBot="1">
      <c r="A235" s="143" t="s">
        <v>1123</v>
      </c>
      <c r="B235" s="144" t="s">
        <v>1770</v>
      </c>
      <c r="C235" s="139" t="s">
        <v>144</v>
      </c>
      <c r="D235" s="185">
        <f>VLOOKUP('642.2'!A90,'642.2'!A90:N356,14,FALSE)</f>
        <v>47883.636519837892</v>
      </c>
    </row>
    <row r="236" spans="1:4" ht="54" thickTop="1" thickBot="1">
      <c r="A236" s="143" t="s">
        <v>1124</v>
      </c>
      <c r="B236" s="144" t="s">
        <v>1771</v>
      </c>
      <c r="C236" s="139" t="s">
        <v>377</v>
      </c>
      <c r="D236" s="185">
        <f>VLOOKUP('650.1'!A95,'650.1'!A95:N358,14,FALSE)</f>
        <v>11736.005695122756</v>
      </c>
    </row>
    <row r="237" spans="1:4" ht="54" thickTop="1" thickBot="1">
      <c r="A237" s="143" t="s">
        <v>1125</v>
      </c>
      <c r="B237" s="144" t="s">
        <v>2127</v>
      </c>
      <c r="C237" s="139" t="s">
        <v>377</v>
      </c>
      <c r="D237" s="185">
        <f>VLOOKUP('650.2'!A93,'650.2'!A93:N359,14,FALSE)</f>
        <v>11554.335820036185</v>
      </c>
    </row>
    <row r="238" spans="1:4" ht="54" thickTop="1" thickBot="1">
      <c r="A238" s="143" t="s">
        <v>1126</v>
      </c>
      <c r="B238" s="144" t="s">
        <v>1772</v>
      </c>
      <c r="C238" s="139" t="s">
        <v>377</v>
      </c>
      <c r="D238" s="208">
        <f>VLOOKUP('650.3'!A90,'650.3'!A90:N360,14,FALSE)</f>
        <v>0.40249480697119822</v>
      </c>
    </row>
    <row r="239" spans="1:4" ht="54" thickTop="1" thickBot="1">
      <c r="A239" s="143" t="s">
        <v>1127</v>
      </c>
      <c r="B239" s="144" t="s">
        <v>2131</v>
      </c>
      <c r="C239" s="139" t="s">
        <v>377</v>
      </c>
      <c r="D239" s="185">
        <f>VLOOKUP('650.4'!A93,'650.4'!A93:N361,14,FALSE)</f>
        <v>4605.8680991816318</v>
      </c>
    </row>
    <row r="240" spans="1:4" ht="57.75" thickTop="1" thickBot="1">
      <c r="A240" s="143" t="s">
        <v>1128</v>
      </c>
      <c r="B240" s="144" t="s">
        <v>1773</v>
      </c>
      <c r="C240" s="139" t="s">
        <v>233</v>
      </c>
      <c r="D240" s="185">
        <f>VLOOKUP('660.1'!A87,'660.1'!A87:N362,14,FALSE)</f>
        <v>351821.70121721819</v>
      </c>
    </row>
    <row r="241" spans="1:4" ht="76.5" thickTop="1" thickBot="1">
      <c r="A241" s="143" t="s">
        <v>1129</v>
      </c>
      <c r="B241" s="144" t="s">
        <v>1880</v>
      </c>
      <c r="C241" s="139" t="s">
        <v>144</v>
      </c>
      <c r="D241" s="185">
        <f>VLOOKUP('660.2'!A87,'660.2'!A87:N363,14,FALSE)</f>
        <v>407473.40204879898</v>
      </c>
    </row>
    <row r="242" spans="1:4" ht="54" thickTop="1" thickBot="1">
      <c r="A242" s="143" t="s">
        <v>1677</v>
      </c>
      <c r="B242" s="144" t="s">
        <v>1774</v>
      </c>
      <c r="C242" s="139" t="s">
        <v>144</v>
      </c>
      <c r="D242" s="185">
        <f>VLOOKUP('661.1'!A87,'661.1'!A87:N364,14,FALSE)</f>
        <v>461779.64769078628</v>
      </c>
    </row>
    <row r="243" spans="1:4" ht="54" thickTop="1" thickBot="1">
      <c r="A243" s="143" t="s">
        <v>1130</v>
      </c>
      <c r="B243" s="144" t="s">
        <v>1775</v>
      </c>
      <c r="C243" s="139" t="s">
        <v>144</v>
      </c>
      <c r="D243" s="185">
        <f>VLOOKUP('662.1'!A87,'662.1'!A87:N365,14,FALSE)</f>
        <v>317610.44949555409</v>
      </c>
    </row>
    <row r="244" spans="1:4" ht="54" thickTop="1" thickBot="1">
      <c r="A244" s="143" t="s">
        <v>1131</v>
      </c>
      <c r="B244" s="144" t="s">
        <v>1776</v>
      </c>
      <c r="C244" s="139" t="s">
        <v>144</v>
      </c>
      <c r="D244" s="185">
        <f>VLOOKUP('662.2'!A87,'662.2'!A87:N366,14,FALSE)</f>
        <v>392579.4157360954</v>
      </c>
    </row>
    <row r="245" spans="1:4" ht="54" thickTop="1" thickBot="1">
      <c r="A245" s="143" t="s">
        <v>1678</v>
      </c>
      <c r="B245" s="144" t="s">
        <v>1777</v>
      </c>
      <c r="C245" s="139" t="s">
        <v>144</v>
      </c>
      <c r="D245" s="185">
        <f>VLOOKUP('663.1'!A87,'663.1'!A87:N367,14,FALSE)</f>
        <v>18713.918302514667</v>
      </c>
    </row>
    <row r="246" spans="1:4" ht="54" thickTop="1" thickBot="1">
      <c r="A246" s="143" t="s">
        <v>1132</v>
      </c>
      <c r="B246" s="144" t="s">
        <v>1778</v>
      </c>
      <c r="C246" s="139" t="s">
        <v>387</v>
      </c>
      <c r="D246" s="185">
        <f>VLOOKUP('670.1'!A87,'670.1'!A87:N368,14,FALSE)</f>
        <v>289398.12336907408</v>
      </c>
    </row>
    <row r="247" spans="1:4" ht="54" thickTop="1" thickBot="1">
      <c r="A247" s="143" t="s">
        <v>1133</v>
      </c>
      <c r="B247" s="144" t="s">
        <v>1779</v>
      </c>
      <c r="C247" s="139" t="s">
        <v>387</v>
      </c>
      <c r="D247" s="185">
        <f>VLOOKUP('670.2'!A87,'670.2'!A87:N369,14,FALSE)</f>
        <v>285295.35023856896</v>
      </c>
    </row>
    <row r="248" spans="1:4" ht="54" thickTop="1" thickBot="1">
      <c r="A248" s="143" t="s">
        <v>1680</v>
      </c>
      <c r="B248" s="144" t="s">
        <v>1780</v>
      </c>
      <c r="C248" s="139" t="s">
        <v>387</v>
      </c>
      <c r="D248" s="185">
        <f>VLOOKUP('670.3'!A87,'670.3'!A87:N370,14,FALSE)</f>
        <v>241307.65963854623</v>
      </c>
    </row>
    <row r="249" spans="1:4" ht="54" thickTop="1" thickBot="1">
      <c r="A249" s="143" t="s">
        <v>1681</v>
      </c>
      <c r="B249" s="144" t="s">
        <v>1781</v>
      </c>
      <c r="C249" s="139" t="s">
        <v>387</v>
      </c>
      <c r="D249" s="185">
        <f>VLOOKUP('670.4'!A87,'670.4'!A87:N371,14,FALSE)</f>
        <v>310380.67977391259</v>
      </c>
    </row>
    <row r="250" spans="1:4" ht="54" thickTop="1" thickBot="1">
      <c r="A250" s="143" t="s">
        <v>1682</v>
      </c>
      <c r="B250" s="144" t="s">
        <v>1782</v>
      </c>
      <c r="C250" s="139" t="s">
        <v>387</v>
      </c>
      <c r="D250" s="185">
        <f>VLOOKUP('670.5'!A89,'670.5'!A89:N372,14,FALSE)</f>
        <v>345251.02468941803</v>
      </c>
    </row>
    <row r="251" spans="1:4" ht="54" thickTop="1" thickBot="1">
      <c r="A251" s="143" t="s">
        <v>1134</v>
      </c>
      <c r="B251" s="144" t="s">
        <v>1783</v>
      </c>
      <c r="C251" s="139" t="s">
        <v>387</v>
      </c>
      <c r="D251" s="185">
        <f>VLOOKUP('671.1'!A89,'671.1'!A89:N373,14,FALSE)</f>
        <v>589781.01134104538</v>
      </c>
    </row>
    <row r="252" spans="1:4" ht="54" thickTop="1" thickBot="1">
      <c r="A252" s="143" t="s">
        <v>1135</v>
      </c>
      <c r="B252" s="144" t="s">
        <v>1784</v>
      </c>
      <c r="C252" s="139" t="s">
        <v>144</v>
      </c>
      <c r="D252" s="185">
        <f>VLOOKUP('671.2'!A89,'671.2'!A89:N374,14,FALSE)</f>
        <v>29410.929363355714</v>
      </c>
    </row>
    <row r="253" spans="1:4" ht="54" thickTop="1" thickBot="1">
      <c r="A253" s="143" t="s">
        <v>1683</v>
      </c>
      <c r="B253" s="144" t="s">
        <v>1785</v>
      </c>
      <c r="C253" s="139" t="s">
        <v>387</v>
      </c>
      <c r="D253" s="185">
        <f>VLOOKUP('671.3'!A87,'671.3'!A87:N375,14,FALSE)</f>
        <v>627150.69619406515</v>
      </c>
    </row>
    <row r="254" spans="1:4" ht="54" thickTop="1" thickBot="1">
      <c r="A254" s="143" t="s">
        <v>1684</v>
      </c>
      <c r="B254" s="144" t="s">
        <v>1786</v>
      </c>
      <c r="C254" s="139" t="s">
        <v>144</v>
      </c>
      <c r="D254" s="185">
        <f>VLOOKUP('671.4'!A87,'671.4'!A87:N376,14,FALSE)</f>
        <v>32472.839777638768</v>
      </c>
    </row>
    <row r="255" spans="1:4" ht="54" thickTop="1" thickBot="1">
      <c r="A255" s="143" t="s">
        <v>1136</v>
      </c>
      <c r="B255" s="144" t="s">
        <v>1787</v>
      </c>
      <c r="C255" s="139" t="s">
        <v>144</v>
      </c>
      <c r="D255" s="185">
        <f>VLOOKUP('672.1'!A87,'672.1'!A87:N377,14,FALSE)</f>
        <v>43673.968523735864</v>
      </c>
    </row>
    <row r="256" spans="1:4" ht="54" thickTop="1" thickBot="1">
      <c r="A256" s="143" t="s">
        <v>1685</v>
      </c>
      <c r="B256" s="144" t="s">
        <v>1788</v>
      </c>
      <c r="C256" s="139" t="s">
        <v>144</v>
      </c>
      <c r="D256" s="185">
        <f>VLOOKUP('672.2'!A87,'672.2'!A87:N378,14,FALSE)</f>
        <v>53267.108596465361</v>
      </c>
    </row>
    <row r="257" spans="1:4" ht="54" thickTop="1" thickBot="1">
      <c r="A257" s="143" t="s">
        <v>1686</v>
      </c>
      <c r="B257" s="144" t="s">
        <v>1789</v>
      </c>
      <c r="C257" s="139" t="s">
        <v>144</v>
      </c>
      <c r="D257" s="185">
        <f>VLOOKUP('672.3'!A87,'672.3'!A87:N379,14,FALSE)</f>
        <v>45229.587494017178</v>
      </c>
    </row>
    <row r="258" spans="1:4" ht="54" thickTop="1" thickBot="1">
      <c r="A258" s="143" t="s">
        <v>1687</v>
      </c>
      <c r="B258" s="144" t="s">
        <v>1790</v>
      </c>
      <c r="C258" s="139" t="s">
        <v>144</v>
      </c>
      <c r="D258" s="185">
        <f>VLOOKUP('672.4'!A87,'672.3'!A87:N380,14,FALSE)</f>
        <v>45229.587494017178</v>
      </c>
    </row>
    <row r="259" spans="1:4" ht="54" thickTop="1" thickBot="1">
      <c r="A259" s="143" t="s">
        <v>1732</v>
      </c>
      <c r="B259" s="144" t="s">
        <v>1791</v>
      </c>
      <c r="C259" s="139" t="s">
        <v>233</v>
      </c>
      <c r="D259" s="185">
        <f>VLOOKUP('673.1.1'!A87,'673.1.1'!A87:N381,14,FALSE)</f>
        <v>11810.406955553528</v>
      </c>
    </row>
    <row r="260" spans="1:4" ht="54" thickTop="1" thickBot="1">
      <c r="A260" s="143" t="s">
        <v>1733</v>
      </c>
      <c r="B260" s="144" t="s">
        <v>2046</v>
      </c>
      <c r="C260" s="139" t="s">
        <v>233</v>
      </c>
      <c r="D260" s="185">
        <f>VLOOKUP('673.1.2'!A87,'673.1.2'!A87:N382,14,FALSE)</f>
        <v>9985.7911761413434</v>
      </c>
    </row>
    <row r="261" spans="1:4" ht="54" thickTop="1" thickBot="1">
      <c r="A261" s="143" t="s">
        <v>1137</v>
      </c>
      <c r="B261" s="144" t="s">
        <v>1792</v>
      </c>
      <c r="C261" s="139" t="s">
        <v>387</v>
      </c>
      <c r="D261" s="185">
        <f>VLOOKUP('673.2'!A87,'673.2'!A87:N383,14,FALSE)</f>
        <v>115356.22391248828</v>
      </c>
    </row>
    <row r="262" spans="1:4" ht="54" thickTop="1" thickBot="1">
      <c r="A262" s="143" t="s">
        <v>1138</v>
      </c>
      <c r="B262" s="144" t="s">
        <v>1793</v>
      </c>
      <c r="C262" s="139" t="s">
        <v>387</v>
      </c>
      <c r="D262" s="185">
        <f>VLOOKUP('673.3'!A89,'673.3'!A89:N384,14,FALSE)</f>
        <v>97807.54624596631</v>
      </c>
    </row>
    <row r="263" spans="1:4" ht="54" thickTop="1" thickBot="1">
      <c r="A263" s="143" t="s">
        <v>1139</v>
      </c>
      <c r="B263" s="144" t="s">
        <v>1996</v>
      </c>
      <c r="C263" s="139" t="s">
        <v>144</v>
      </c>
      <c r="D263" s="185">
        <f>VLOOKUP('674.1'!A89,'674.1'!A89:N385,14,FALSE)</f>
        <v>93683.487364997563</v>
      </c>
    </row>
    <row r="264" spans="1:4" ht="54" thickTop="1" thickBot="1">
      <c r="A264" s="143" t="s">
        <v>1140</v>
      </c>
      <c r="B264" s="144" t="s">
        <v>1794</v>
      </c>
      <c r="C264" s="139" t="s">
        <v>144</v>
      </c>
      <c r="D264" s="185">
        <f>VLOOKUP('674.2'!A89,'674.2'!A89:N386,14,FALSE)</f>
        <v>177119.83598441724</v>
      </c>
    </row>
    <row r="265" spans="1:4" ht="54" thickTop="1" thickBot="1">
      <c r="A265" s="143" t="s">
        <v>1141</v>
      </c>
      <c r="B265" s="144" t="s">
        <v>1795</v>
      </c>
      <c r="C265" s="139" t="s">
        <v>233</v>
      </c>
      <c r="D265" s="185">
        <f>VLOOKUP('680.1'!A87,'680.1'!A87:N387,14,FALSE)</f>
        <v>167425.65085599883</v>
      </c>
    </row>
    <row r="266" spans="1:4" ht="54" thickTop="1" thickBot="1">
      <c r="A266" s="143" t="s">
        <v>1142</v>
      </c>
      <c r="B266" s="144" t="s">
        <v>1796</v>
      </c>
      <c r="C266" s="139" t="s">
        <v>144</v>
      </c>
      <c r="D266" s="185">
        <f>VLOOKUP('680.2'!A87,'680.2'!A87:N388,14,FALSE)</f>
        <v>50242.068164127399</v>
      </c>
    </row>
    <row r="267" spans="1:4" ht="54" thickTop="1" thickBot="1">
      <c r="A267" s="143" t="s">
        <v>1143</v>
      </c>
      <c r="B267" s="144" t="s">
        <v>1797</v>
      </c>
      <c r="C267" s="139" t="s">
        <v>387</v>
      </c>
      <c r="D267" s="185">
        <f>VLOOKUP('680.3'!A89,'680.3'!A89:N389,14,FALSE)</f>
        <v>64041.745462011066</v>
      </c>
    </row>
    <row r="268" spans="1:4" ht="54" thickTop="1" thickBot="1">
      <c r="A268" s="143" t="s">
        <v>1144</v>
      </c>
      <c r="B268" s="144" t="s">
        <v>1798</v>
      </c>
      <c r="C268" s="139" t="s">
        <v>387</v>
      </c>
      <c r="D268" s="185">
        <f>VLOOKUP('681.1'!A89,'681.1'!A89:N390,14,FALSE)</f>
        <v>207801.2668475892</v>
      </c>
    </row>
    <row r="269" spans="1:4" ht="54" thickTop="1" thickBot="1">
      <c r="A269" s="143" t="s">
        <v>1692</v>
      </c>
      <c r="B269" s="144" t="s">
        <v>1799</v>
      </c>
      <c r="C269" s="139" t="s">
        <v>387</v>
      </c>
      <c r="D269" s="185">
        <f>VLOOKUP('681.2'!A89,'681.2'!A89:N391,14,FALSE)</f>
        <v>203698.49371708406</v>
      </c>
    </row>
    <row r="270" spans="1:4" ht="54" thickTop="1" thickBot="1">
      <c r="A270" s="143" t="s">
        <v>1693</v>
      </c>
      <c r="B270" s="144" t="s">
        <v>1800</v>
      </c>
      <c r="C270" s="139" t="s">
        <v>387</v>
      </c>
      <c r="D270" s="185">
        <f>VLOOKUP('681.3'!A89,'681.3'!A89:N392,14,FALSE)</f>
        <v>159710.80311706132</v>
      </c>
    </row>
    <row r="271" spans="1:4" ht="54" thickTop="1" thickBot="1">
      <c r="A271" s="143" t="s">
        <v>1694</v>
      </c>
      <c r="B271" s="144" t="s">
        <v>1801</v>
      </c>
      <c r="C271" s="139" t="s">
        <v>387</v>
      </c>
      <c r="D271" s="185">
        <f>VLOOKUP('681.4'!A89,'681.4'!A89:N393,14,FALSE)</f>
        <v>228783.82325242774</v>
      </c>
    </row>
    <row r="272" spans="1:4" ht="54" thickTop="1" thickBot="1">
      <c r="A272" s="143" t="s">
        <v>1145</v>
      </c>
      <c r="B272" s="144" t="s">
        <v>1802</v>
      </c>
      <c r="C272" s="139" t="s">
        <v>387</v>
      </c>
      <c r="D272" s="185">
        <f>VLOOKUP('682.1'!A89,'682.1'!A89:N394,14,FALSE)</f>
        <v>340307.29514962813</v>
      </c>
    </row>
    <row r="273" spans="1:4" ht="54" thickTop="1" thickBot="1">
      <c r="A273" s="143" t="s">
        <v>1695</v>
      </c>
      <c r="B273" s="144" t="s">
        <v>1803</v>
      </c>
      <c r="C273" s="139" t="s">
        <v>387</v>
      </c>
      <c r="D273" s="185">
        <f>VLOOKUP('682.2'!A89,'682.2'!A89:N395,14,FALSE)</f>
        <v>340307.29514962813</v>
      </c>
    </row>
    <row r="274" spans="1:4" ht="54" thickTop="1" thickBot="1">
      <c r="A274" s="143" t="s">
        <v>1697</v>
      </c>
      <c r="B274" s="144" t="s">
        <v>1804</v>
      </c>
      <c r="C274" s="139" t="s">
        <v>387</v>
      </c>
      <c r="D274" s="185">
        <f>VLOOKUP('682.3'!A89,'682.3'!A89:N396,14,FALSE)</f>
        <v>340307.29514962813</v>
      </c>
    </row>
    <row r="275" spans="1:4" ht="54" thickTop="1" thickBot="1">
      <c r="A275" s="143" t="s">
        <v>1699</v>
      </c>
      <c r="B275" s="144" t="s">
        <v>1997</v>
      </c>
      <c r="C275" s="139" t="s">
        <v>387</v>
      </c>
      <c r="D275" s="185">
        <f>VLOOKUP('682.4'!A89,'682.4'!A89:N397,14,FALSE)</f>
        <v>340307.29514962813</v>
      </c>
    </row>
    <row r="276" spans="1:4" ht="54" thickTop="1" thickBot="1">
      <c r="A276" s="143" t="s">
        <v>1701</v>
      </c>
      <c r="B276" s="144" t="s">
        <v>1805</v>
      </c>
      <c r="C276" s="139" t="s">
        <v>233</v>
      </c>
      <c r="D276" s="185">
        <f>VLOOKUP('683.1'!A89,'683.1'!A89:N398,14,FALSE)</f>
        <v>9841.7853876660865</v>
      </c>
    </row>
    <row r="277" spans="1:4" ht="54" thickTop="1" thickBot="1">
      <c r="A277" s="143" t="s">
        <v>1703</v>
      </c>
      <c r="B277" s="144" t="s">
        <v>1806</v>
      </c>
      <c r="C277" s="139" t="s">
        <v>233</v>
      </c>
      <c r="D277" s="185">
        <f>VLOOKUP('683.2'!A89,'683.2'!A89:N399,14,FALSE)</f>
        <v>17659.454743959035</v>
      </c>
    </row>
    <row r="278" spans="1:4" ht="54" thickTop="1" thickBot="1">
      <c r="A278" s="143" t="s">
        <v>1705</v>
      </c>
      <c r="B278" s="144" t="s">
        <v>1807</v>
      </c>
      <c r="C278" s="139" t="s">
        <v>233</v>
      </c>
      <c r="D278" s="185">
        <f>VLOOKUP('683.3'!A89,'683.3'!A89:N400,14,FALSE)</f>
        <v>9841.7853876660865</v>
      </c>
    </row>
    <row r="279" spans="1:4" ht="54" thickTop="1" thickBot="1">
      <c r="A279" s="143" t="s">
        <v>1706</v>
      </c>
      <c r="B279" s="144" t="s">
        <v>1808</v>
      </c>
      <c r="C279" s="139" t="s">
        <v>233</v>
      </c>
      <c r="D279" s="185">
        <f>VLOOKUP('683.4'!A89,'683.4'!A89:N401,14,FALSE)</f>
        <v>17659.454743959035</v>
      </c>
    </row>
    <row r="280" spans="1:4" ht="54" thickTop="1" thickBot="1">
      <c r="A280" s="143" t="s">
        <v>1707</v>
      </c>
      <c r="B280" s="144" t="s">
        <v>1809</v>
      </c>
      <c r="C280" s="139" t="s">
        <v>233</v>
      </c>
      <c r="D280" s="185">
        <f>VLOOKUP('683.5'!A87,'683.5'!A87:N402,14,FALSE)</f>
        <v>81319.793869292393</v>
      </c>
    </row>
    <row r="281" spans="1:4" ht="54" thickTop="1" thickBot="1">
      <c r="A281" s="143" t="s">
        <v>2047</v>
      </c>
      <c r="B281" s="144" t="s">
        <v>1810</v>
      </c>
      <c r="C281" s="139" t="s">
        <v>233</v>
      </c>
      <c r="D281" s="185">
        <f>VLOOKUP('690.1.1'!A89,'690.1.1'!A89:N403,14,FALSE)</f>
        <v>14376.033288509982</v>
      </c>
    </row>
    <row r="282" spans="1:4" ht="54" thickTop="1" thickBot="1">
      <c r="A282" s="143" t="s">
        <v>1710</v>
      </c>
      <c r="B282" s="144" t="s">
        <v>1811</v>
      </c>
      <c r="C282" s="139" t="s">
        <v>233</v>
      </c>
      <c r="D282" s="185">
        <f>VLOOKUP('690.1.2'!A89,'690.1.2'!A89:N404,14,FALSE)</f>
        <v>25349.50872125871</v>
      </c>
    </row>
    <row r="283" spans="1:4" ht="54" thickTop="1" thickBot="1">
      <c r="A283" s="143" t="s">
        <v>1146</v>
      </c>
      <c r="B283" s="144" t="s">
        <v>1812</v>
      </c>
      <c r="C283" s="139" t="s">
        <v>144</v>
      </c>
      <c r="D283" s="185">
        <f>VLOOKUP('700.1'!A89,'700.1'!A89:N405,14,FALSE)</f>
        <v>1842.7085089714883</v>
      </c>
    </row>
    <row r="284" spans="1:4" ht="54" thickTop="1" thickBot="1">
      <c r="A284" s="143" t="s">
        <v>1147</v>
      </c>
      <c r="B284" s="144" t="s">
        <v>1813</v>
      </c>
      <c r="C284" s="139" t="s">
        <v>144</v>
      </c>
      <c r="D284" s="185">
        <f>VLOOKUP('700.2'!A89,'700.2'!A89:N406,14,FALSE)</f>
        <v>1484.8751579733937</v>
      </c>
    </row>
    <row r="285" spans="1:4" ht="54" thickTop="1" thickBot="1">
      <c r="A285" s="143" t="s">
        <v>1148</v>
      </c>
      <c r="B285" s="144" t="s">
        <v>1814</v>
      </c>
      <c r="C285" s="139" t="s">
        <v>233</v>
      </c>
      <c r="D285" s="185">
        <f>VLOOKUP('700.3'!A89,'700.3'!A89:N407,14,FALSE)</f>
        <v>37582.115880449142</v>
      </c>
    </row>
    <row r="286" spans="1:4" ht="54" thickTop="1" thickBot="1">
      <c r="A286" s="143" t="s">
        <v>1149</v>
      </c>
      <c r="B286" s="144" t="s">
        <v>1815</v>
      </c>
      <c r="C286" s="139" t="s">
        <v>233</v>
      </c>
      <c r="D286" s="185">
        <f>VLOOKUP('700.4'!A89,'700.4'!A89:N408,14,FALSE)</f>
        <v>38243.1200701548</v>
      </c>
    </row>
    <row r="287" spans="1:4" ht="54" thickTop="1" thickBot="1">
      <c r="A287" s="143" t="s">
        <v>1150</v>
      </c>
      <c r="B287" s="144" t="s">
        <v>1816</v>
      </c>
      <c r="C287" s="139" t="s">
        <v>1845</v>
      </c>
      <c r="D287" s="185">
        <f>VLOOKUP('701.1'!A89,'701.1'!A89:N409,14,FALSE)</f>
        <v>7957.9329436018033</v>
      </c>
    </row>
    <row r="288" spans="1:4" ht="54" thickTop="1" thickBot="1">
      <c r="A288" s="143" t="s">
        <v>1713</v>
      </c>
      <c r="B288" s="144" t="s">
        <v>1817</v>
      </c>
      <c r="C288" s="139" t="s">
        <v>1845</v>
      </c>
      <c r="D288" s="185">
        <f>VLOOKUP('710.1'!A89,'710.1'!A89:N410,14,FALSE)</f>
        <v>547774.54075558123</v>
      </c>
    </row>
    <row r="289" spans="1:4" ht="54" thickTop="1" thickBot="1">
      <c r="A289" s="143" t="s">
        <v>1151</v>
      </c>
      <c r="B289" s="144" t="s">
        <v>1818</v>
      </c>
      <c r="C289" s="139" t="s">
        <v>233</v>
      </c>
      <c r="D289" s="185">
        <f>VLOOKUP('710.2'!A89,'710.2'!A89:N411,14,FALSE)</f>
        <v>505810.19281911722</v>
      </c>
    </row>
    <row r="290" spans="1:4" ht="54" thickTop="1" thickBot="1">
      <c r="A290" s="143" t="s">
        <v>1152</v>
      </c>
      <c r="B290" s="144" t="s">
        <v>1819</v>
      </c>
      <c r="C290" s="139" t="s">
        <v>1845</v>
      </c>
      <c r="D290" s="185">
        <f>VLOOKUP('720.1'!A89,'720.1'!A89:N412,14,FALSE)</f>
        <v>161926.03710943123</v>
      </c>
    </row>
    <row r="291" spans="1:4" ht="54" thickTop="1" thickBot="1">
      <c r="A291" s="143" t="s">
        <v>1153</v>
      </c>
      <c r="B291" s="144" t="s">
        <v>1820</v>
      </c>
      <c r="C291" s="139" t="s">
        <v>144</v>
      </c>
      <c r="D291" s="185">
        <f>VLOOKUP('730.1'!A89,'730.1'!A89:N413,14,FALSE)</f>
        <v>143794.39117100157</v>
      </c>
    </row>
    <row r="292" spans="1:4" ht="54" thickTop="1" thickBot="1">
      <c r="A292" s="143" t="s">
        <v>1154</v>
      </c>
      <c r="B292" s="144" t="s">
        <v>1821</v>
      </c>
      <c r="C292" s="139" t="s">
        <v>1845</v>
      </c>
      <c r="D292" s="185">
        <f>VLOOKUP('730.2'!A89,'730.2'!A89:N414,14,FALSE)</f>
        <v>61439.165729809625</v>
      </c>
    </row>
    <row r="293" spans="1:4" ht="54" thickTop="1" thickBot="1">
      <c r="A293" s="143" t="s">
        <v>1155</v>
      </c>
      <c r="B293" s="144" t="s">
        <v>1822</v>
      </c>
      <c r="C293" s="139" t="s">
        <v>1845</v>
      </c>
      <c r="D293" s="185">
        <f>VLOOKUP('730.3'!A89,'730.3'!A89:N415,14,FALSE)</f>
        <v>72536.857296914735</v>
      </c>
    </row>
    <row r="294" spans="1:4" ht="54" thickTop="1" thickBot="1">
      <c r="A294" s="143" t="s">
        <v>1714</v>
      </c>
      <c r="B294" s="144" t="s">
        <v>1823</v>
      </c>
      <c r="C294" s="139" t="s">
        <v>1845</v>
      </c>
      <c r="D294" s="185">
        <f>VLOOKUP('730.4'!A89,'730.4'!A89:N416,14,FALSE)</f>
        <v>78312.746556351776</v>
      </c>
    </row>
    <row r="295" spans="1:4" ht="54" thickTop="1" thickBot="1">
      <c r="A295" s="143" t="s">
        <v>1156</v>
      </c>
      <c r="B295" s="144" t="s">
        <v>1824</v>
      </c>
      <c r="C295" s="139" t="s">
        <v>144</v>
      </c>
      <c r="D295" s="185">
        <f>VLOOKUP('731.1'!A89,'731.1'!A89:N417,14,FALSE)</f>
        <v>168778.69604215803</v>
      </c>
    </row>
    <row r="296" spans="1:4" ht="54" thickTop="1" thickBot="1">
      <c r="A296" s="143" t="s">
        <v>1157</v>
      </c>
      <c r="B296" s="144" t="s">
        <v>1825</v>
      </c>
      <c r="C296" s="139" t="s">
        <v>1995</v>
      </c>
      <c r="D296" s="185">
        <f>VLOOKUP('740.1'!A89,'740.1'!A89:N418,14,FALSE)</f>
        <v>10735.954868052402</v>
      </c>
    </row>
    <row r="297" spans="1:4" ht="54" thickTop="1" thickBot="1">
      <c r="A297" s="143" t="s">
        <v>1717</v>
      </c>
      <c r="B297" s="144" t="s">
        <v>1826</v>
      </c>
      <c r="C297" s="139" t="s">
        <v>1845</v>
      </c>
      <c r="D297" s="185">
        <f>VLOOKUP('741.1'!A89,'741.1'!A89:N419,14,FALSE)</f>
        <v>337989.90590726491</v>
      </c>
    </row>
    <row r="298" spans="1:4" ht="54" thickTop="1" thickBot="1">
      <c r="A298" s="143" t="s">
        <v>1158</v>
      </c>
      <c r="B298" s="144" t="s">
        <v>1827</v>
      </c>
      <c r="C298" s="139" t="s">
        <v>144</v>
      </c>
      <c r="D298" s="185">
        <f>VLOOKUP('800.1'!A89,'800.1'!A89:N420,14,FALSE)</f>
        <v>9573.7874129622905</v>
      </c>
    </row>
    <row r="299" spans="1:4" ht="54" thickTop="1" thickBot="1">
      <c r="A299" s="143" t="s">
        <v>1159</v>
      </c>
      <c r="B299" s="144" t="s">
        <v>1828</v>
      </c>
      <c r="C299" s="139" t="s">
        <v>144</v>
      </c>
      <c r="D299" s="185">
        <f>VLOOKUP('800.2'!A89,'800.2'!A89:N421,14,FALSE)</f>
        <v>15007.756280213611</v>
      </c>
    </row>
    <row r="300" spans="1:4" ht="54" thickTop="1" thickBot="1">
      <c r="A300" s="143" t="s">
        <v>1160</v>
      </c>
      <c r="B300" s="144" t="s">
        <v>1829</v>
      </c>
      <c r="C300" s="139" t="s">
        <v>144</v>
      </c>
      <c r="D300" s="185">
        <f>VLOOKUP('800.3'!A89,'800.3'!A89:N422,14,FALSE)</f>
        <v>50638.622442933884</v>
      </c>
    </row>
    <row r="301" spans="1:4" ht="54" thickTop="1" thickBot="1">
      <c r="A301" s="143" t="s">
        <v>1161</v>
      </c>
      <c r="B301" s="144" t="s">
        <v>1830</v>
      </c>
      <c r="C301" s="139" t="s">
        <v>144</v>
      </c>
      <c r="D301" s="185">
        <f>VLOOKUP('800.4'!A89,'800.4'!A89:N423,14,FALSE)</f>
        <v>55723.426941580714</v>
      </c>
    </row>
    <row r="302" spans="1:4" ht="54" thickTop="1" thickBot="1">
      <c r="A302" s="143" t="s">
        <v>1718</v>
      </c>
      <c r="B302" s="144" t="s">
        <v>1831</v>
      </c>
      <c r="C302" s="139" t="s">
        <v>1845</v>
      </c>
      <c r="D302" s="185">
        <f>VLOOKUP('802.1'!A89,'802.1'!A89:N424,14,FALSE)</f>
        <v>338630.57704234333</v>
      </c>
    </row>
    <row r="303" spans="1:4" ht="54" thickTop="1" thickBot="1">
      <c r="A303" s="143" t="s">
        <v>1719</v>
      </c>
      <c r="B303" s="144" t="s">
        <v>1881</v>
      </c>
      <c r="C303" s="139" t="s">
        <v>1845</v>
      </c>
      <c r="D303" s="185">
        <f>VLOOKUP('802.2'!A89,'802.2'!A89:N425,14,FALSE)</f>
        <v>59369.421187777516</v>
      </c>
    </row>
    <row r="304" spans="1:4" ht="54" thickTop="1" thickBot="1">
      <c r="A304" s="143" t="s">
        <v>1720</v>
      </c>
      <c r="B304" s="144" t="s">
        <v>1832</v>
      </c>
      <c r="C304" s="139" t="s">
        <v>1845</v>
      </c>
      <c r="D304" s="185">
        <f>VLOOKUP('802.3'!A89,'802.3'!A89:N426,14,FALSE)</f>
        <v>33677.937366596292</v>
      </c>
    </row>
    <row r="305" spans="1:4" ht="54" thickTop="1" thickBot="1">
      <c r="A305" s="143" t="s">
        <v>1721</v>
      </c>
      <c r="B305" s="144" t="s">
        <v>1833</v>
      </c>
      <c r="C305" s="139" t="s">
        <v>1845</v>
      </c>
      <c r="D305" s="185">
        <f>VLOOKUP('802.4'!A89,'802.4'!A89:N427,14,FALSE)</f>
        <v>26983.195195689208</v>
      </c>
    </row>
    <row r="306" spans="1:4" ht="54" thickTop="1" thickBot="1">
      <c r="A306" s="143" t="s">
        <v>1722</v>
      </c>
      <c r="B306" s="144" t="s">
        <v>1834</v>
      </c>
      <c r="C306" s="139" t="s">
        <v>1845</v>
      </c>
      <c r="D306" s="185">
        <f>VLOOKUP('802.5'!A89,'802.5'!A89:N428,14,FALSE)</f>
        <v>375205.08161785873</v>
      </c>
    </row>
    <row r="307" spans="1:4" ht="54" thickTop="1" thickBot="1">
      <c r="A307" s="143" t="s">
        <v>1723</v>
      </c>
      <c r="B307" s="144" t="s">
        <v>1835</v>
      </c>
      <c r="C307" s="139" t="s">
        <v>1845</v>
      </c>
      <c r="D307" s="185">
        <f>VLOOKUP('802.6'!A89,'802.6'!A89:N429,14,FALSE)</f>
        <v>363032.48786070221</v>
      </c>
    </row>
    <row r="308" spans="1:4" ht="54" thickTop="1" thickBot="1">
      <c r="A308" s="143" t="s">
        <v>1724</v>
      </c>
      <c r="B308" s="144" t="s">
        <v>1836</v>
      </c>
      <c r="C308" s="139" t="s">
        <v>1845</v>
      </c>
      <c r="D308" s="185">
        <f>VLOOKUP('802.7'!A89,'802.7'!A89:N430,14,FALSE)</f>
        <v>233865.7922295428</v>
      </c>
    </row>
    <row r="309" spans="1:4" ht="54" thickTop="1" thickBot="1">
      <c r="A309" s="143" t="s">
        <v>1725</v>
      </c>
      <c r="B309" s="144" t="s">
        <v>1837</v>
      </c>
      <c r="C309" s="139" t="s">
        <v>1845</v>
      </c>
      <c r="D309" s="185">
        <f>VLOOKUP('802.8'!A89,'802.8'!A89:N431,14,FALSE)</f>
        <v>197383.28212471897</v>
      </c>
    </row>
    <row r="310" spans="1:4" ht="54" thickTop="1" thickBot="1">
      <c r="A310" s="143" t="s">
        <v>1162</v>
      </c>
      <c r="B310" s="144" t="s">
        <v>1838</v>
      </c>
      <c r="C310" s="139" t="s">
        <v>233</v>
      </c>
      <c r="D310" s="185">
        <f>VLOOKUP('810.1'!A89,'810.1'!A89:N432,14,FALSE)</f>
        <v>17772.30615531926</v>
      </c>
    </row>
    <row r="311" spans="1:4" ht="54" thickTop="1" thickBot="1">
      <c r="A311" s="143" t="s">
        <v>1163</v>
      </c>
      <c r="B311" s="144" t="s">
        <v>1839</v>
      </c>
      <c r="C311" s="139" t="s">
        <v>233</v>
      </c>
      <c r="D311" s="185">
        <f>VLOOKUP('810.2'!A89,'810.2'!A89:N433,14,FALSE)</f>
        <v>14864.46954869376</v>
      </c>
    </row>
    <row r="312" spans="1:4" ht="54" thickTop="1" thickBot="1">
      <c r="A312" s="143" t="s">
        <v>1164</v>
      </c>
      <c r="B312" s="144" t="s">
        <v>1840</v>
      </c>
      <c r="C312" s="139" t="s">
        <v>233</v>
      </c>
      <c r="D312" s="185">
        <f>VLOOKUP('810.3'!A89,'810.3'!A89:N435,14,FALSE)</f>
        <v>5439.7021024344995</v>
      </c>
    </row>
    <row r="313" spans="1:4" ht="57.75" thickTop="1" thickBot="1">
      <c r="A313" s="143" t="s">
        <v>1726</v>
      </c>
      <c r="B313" s="144" t="s">
        <v>2050</v>
      </c>
      <c r="C313" s="139" t="s">
        <v>233</v>
      </c>
      <c r="D313" s="185">
        <f>VLOOKUP('811.1'!A89,'811.1'!A89:N436,14,FALSE)</f>
        <v>33872.048364357492</v>
      </c>
    </row>
    <row r="314" spans="1:4" ht="57.75" thickTop="1" thickBot="1">
      <c r="A314" s="143" t="s">
        <v>1727</v>
      </c>
      <c r="B314" s="144" t="s">
        <v>2051</v>
      </c>
      <c r="C314" s="139" t="s">
        <v>233</v>
      </c>
      <c r="D314" s="185">
        <f>VLOOKUP('811.2'!A89,'811.2'!A89:N437,14,FALSE)</f>
        <v>36683.896270577796</v>
      </c>
    </row>
    <row r="315" spans="1:4" ht="54" thickTop="1" thickBot="1">
      <c r="A315" s="143" t="s">
        <v>1165</v>
      </c>
      <c r="B315" s="144" t="s">
        <v>2053</v>
      </c>
      <c r="C315" s="139" t="s">
        <v>233</v>
      </c>
      <c r="D315" s="185">
        <f>VLOOKUP('812.1'!A89,'812.1'!A89:N438,14,FALSE)</f>
        <v>68778.130090126026</v>
      </c>
    </row>
    <row r="316" spans="1:4" ht="54" thickTop="1" thickBot="1">
      <c r="A316" s="143" t="s">
        <v>1728</v>
      </c>
      <c r="B316" s="144" t="s">
        <v>1841</v>
      </c>
      <c r="C316" s="139" t="s">
        <v>1995</v>
      </c>
      <c r="D316" s="185">
        <f>VLOOKUP('820.1'!A89,'820.1'!A89:N439,14,FALSE)</f>
        <v>151388.71173749326</v>
      </c>
    </row>
    <row r="317" spans="1:4" ht="54" thickTop="1" thickBot="1">
      <c r="A317" s="143" t="s">
        <v>1729</v>
      </c>
      <c r="B317" s="144" t="s">
        <v>1842</v>
      </c>
      <c r="C317" s="139" t="s">
        <v>984</v>
      </c>
      <c r="D317" s="185">
        <f>VLOOKUP('820.1.2'!A88,'820.1.2'!A88:N440,14,FALSE)</f>
        <v>70160432.590186581</v>
      </c>
    </row>
    <row r="318" spans="1:4" ht="57.75" thickTop="1" thickBot="1">
      <c r="A318" s="143" t="s">
        <v>1166</v>
      </c>
      <c r="B318" s="144" t="s">
        <v>1843</v>
      </c>
      <c r="C318" s="139" t="s">
        <v>1998</v>
      </c>
      <c r="D318" s="185">
        <f>VLOOKUP('900.1'!A88,'900.1'!A88:N441,14,FALSE)</f>
        <v>1335.4825141321357</v>
      </c>
    </row>
    <row r="319" spans="1:4" ht="57.75" thickTop="1" thickBot="1">
      <c r="A319" s="143" t="s">
        <v>1167</v>
      </c>
      <c r="B319" s="144" t="s">
        <v>2195</v>
      </c>
      <c r="C319" s="139" t="s">
        <v>1999</v>
      </c>
      <c r="D319" s="185">
        <f>VLOOKUP('900.2'!A88,'900.2'!A88:N442,14,FALSE)</f>
        <v>1639.0012673439849</v>
      </c>
    </row>
    <row r="320" spans="1:4" ht="54" thickTop="1" thickBot="1">
      <c r="A320" s="143" t="s">
        <v>1168</v>
      </c>
      <c r="B320" s="144" t="s">
        <v>1844</v>
      </c>
      <c r="C320" s="139" t="s">
        <v>1999</v>
      </c>
      <c r="D320" s="185">
        <f>VLOOKUP('900.3'!A88,'900.3'!A88:N443,14,FALSE)</f>
        <v>1639.0012673439849</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0.4257812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58" t="s">
        <v>2237</v>
      </c>
      <c r="B6" s="659" t="s">
        <v>1882</v>
      </c>
      <c r="C6" s="660" t="s">
        <v>2238</v>
      </c>
      <c r="D6" s="661">
        <v>29260</v>
      </c>
    </row>
    <row r="7" spans="1:4" ht="16.5" thickTop="1" thickBot="1">
      <c r="A7" s="6"/>
      <c r="B7" s="7"/>
      <c r="C7" s="8"/>
      <c r="D7" s="190" t="s">
        <v>1848</v>
      </c>
    </row>
    <row r="8" spans="1:4" ht="16.5" thickTop="1" thickBot="1">
      <c r="A8" s="9" t="s">
        <v>98</v>
      </c>
      <c r="B8" s="10" t="s">
        <v>1882</v>
      </c>
      <c r="C8" s="11" t="s">
        <v>99</v>
      </c>
      <c r="D8" s="657">
        <v>58677.433987924393</v>
      </c>
    </row>
    <row r="9" spans="1:4" ht="16.5" thickTop="1" thickBot="1">
      <c r="A9" s="9" t="s">
        <v>102</v>
      </c>
      <c r="B9" s="10" t="s">
        <v>1882</v>
      </c>
      <c r="C9" s="11" t="s">
        <v>103</v>
      </c>
      <c r="D9" s="657">
        <f>$D$6*1.85</f>
        <v>54131</v>
      </c>
    </row>
    <row r="10" spans="1:4" ht="16.5" thickTop="1" thickBot="1">
      <c r="A10" s="9" t="s">
        <v>0</v>
      </c>
      <c r="B10" s="10" t="s">
        <v>1882</v>
      </c>
      <c r="C10" s="11" t="s">
        <v>1</v>
      </c>
      <c r="D10" s="657">
        <v>69346.058349365194</v>
      </c>
    </row>
    <row r="11" spans="1:4" ht="16.5" thickTop="1" thickBot="1">
      <c r="A11" s="9" t="s">
        <v>1674</v>
      </c>
      <c r="B11" s="10" t="s">
        <v>1882</v>
      </c>
      <c r="C11" s="11" t="s">
        <v>1673</v>
      </c>
      <c r="D11" s="657">
        <v>320058.73084322392</v>
      </c>
    </row>
    <row r="12" spans="1:4" ht="16.5" thickTop="1" thickBot="1">
      <c r="A12" s="9" t="s">
        <v>100</v>
      </c>
      <c r="B12" s="10" t="s">
        <v>1882</v>
      </c>
      <c r="C12" s="11" t="s">
        <v>101</v>
      </c>
      <c r="D12" s="657">
        <v>80014.682710805981</v>
      </c>
    </row>
    <row r="13" spans="1:4" ht="16.5" thickTop="1" thickBot="1">
      <c r="A13" s="9" t="s">
        <v>62</v>
      </c>
      <c r="B13" s="10" t="s">
        <v>1882</v>
      </c>
      <c r="C13" s="11" t="s">
        <v>63</v>
      </c>
      <c r="D13" s="657">
        <v>586774.33987924387</v>
      </c>
    </row>
    <row r="14" spans="1:4" ht="16.5" thickTop="1" thickBot="1">
      <c r="A14" s="9" t="s">
        <v>108</v>
      </c>
      <c r="B14" s="10" t="s">
        <v>1882</v>
      </c>
      <c r="C14" s="11" t="s">
        <v>109</v>
      </c>
      <c r="D14" s="657">
        <v>320058.73084322392</v>
      </c>
    </row>
    <row r="15" spans="1:4" ht="16.5" thickTop="1" thickBot="1">
      <c r="A15" s="9" t="s">
        <v>41</v>
      </c>
      <c r="B15" s="10" t="s">
        <v>1882</v>
      </c>
      <c r="C15" s="11" t="s">
        <v>42</v>
      </c>
      <c r="D15" s="657">
        <v>213372.48722881597</v>
      </c>
    </row>
    <row r="16" spans="1:4" ht="16.5" thickTop="1" thickBot="1">
      <c r="A16" s="9" t="s">
        <v>43</v>
      </c>
      <c r="B16" s="10" t="s">
        <v>1882</v>
      </c>
      <c r="C16" s="11" t="s">
        <v>44</v>
      </c>
      <c r="D16" s="657">
        <v>320058.73084322392</v>
      </c>
    </row>
    <row r="17" spans="1:4" ht="16.5" thickTop="1" thickBot="1">
      <c r="A17" s="9" t="s">
        <v>106</v>
      </c>
      <c r="B17" s="10" t="s">
        <v>1882</v>
      </c>
      <c r="C17" s="11" t="s">
        <v>107</v>
      </c>
      <c r="D17" s="657">
        <v>106686.24361440798</v>
      </c>
    </row>
    <row r="18" spans="1:4" ht="16.5" thickTop="1" thickBot="1">
      <c r="A18" s="9" t="s">
        <v>1675</v>
      </c>
      <c r="B18" s="10" t="s">
        <v>1882</v>
      </c>
      <c r="C18" s="11" t="s">
        <v>2000</v>
      </c>
      <c r="D18" s="657">
        <v>96017.619252967183</v>
      </c>
    </row>
    <row r="19" spans="1:4" ht="16.5" thickTop="1" thickBot="1">
      <c r="A19" s="9" t="s">
        <v>96</v>
      </c>
      <c r="B19" s="10" t="s">
        <v>92</v>
      </c>
      <c r="C19" s="11" t="s">
        <v>97</v>
      </c>
      <c r="D19" s="657">
        <v>2133724.8722881596</v>
      </c>
    </row>
    <row r="20" spans="1:4" ht="16.5" thickTop="1" thickBot="1">
      <c r="A20" s="9" t="s">
        <v>76</v>
      </c>
      <c r="B20" s="10" t="s">
        <v>1882</v>
      </c>
      <c r="C20" s="11" t="s">
        <v>77</v>
      </c>
      <c r="D20" s="657">
        <v>485912.31941843667</v>
      </c>
    </row>
    <row r="21" spans="1:4" ht="16.5" thickTop="1" thickBot="1">
      <c r="A21" s="9" t="s">
        <v>74</v>
      </c>
      <c r="B21" s="10" t="s">
        <v>1882</v>
      </c>
      <c r="C21" s="11" t="s">
        <v>75</v>
      </c>
      <c r="D21" s="657">
        <v>477235.31371453602</v>
      </c>
    </row>
    <row r="22" spans="1:4" ht="16.5" thickTop="1" thickBot="1">
      <c r="A22" s="9" t="s">
        <v>84</v>
      </c>
      <c r="B22" s="10" t="s">
        <v>1882</v>
      </c>
      <c r="C22" s="11" t="s">
        <v>85</v>
      </c>
      <c r="D22" s="657">
        <v>544482.10791976599</v>
      </c>
    </row>
    <row r="23" spans="1:4" ht="16.5" thickTop="1" thickBot="1">
      <c r="A23" s="9" t="s">
        <v>78</v>
      </c>
      <c r="B23" s="10" t="s">
        <v>1882</v>
      </c>
      <c r="C23" s="11" t="s">
        <v>79</v>
      </c>
      <c r="D23" s="657">
        <v>605221.14784707059</v>
      </c>
    </row>
    <row r="24" spans="1:4" ht="16.5" thickTop="1" thickBot="1">
      <c r="A24" s="9" t="s">
        <v>64</v>
      </c>
      <c r="B24" s="10" t="s">
        <v>1882</v>
      </c>
      <c r="C24" s="11" t="s">
        <v>65</v>
      </c>
      <c r="D24" s="657">
        <v>468558.30801063532</v>
      </c>
    </row>
    <row r="25" spans="1:4" ht="16.5" thickTop="1" thickBot="1">
      <c r="A25" s="9" t="s">
        <v>80</v>
      </c>
      <c r="B25" s="10" t="s">
        <v>1882</v>
      </c>
      <c r="C25" s="11" t="s">
        <v>81</v>
      </c>
      <c r="D25" s="657">
        <v>557497.61647561705</v>
      </c>
    </row>
    <row r="26" spans="1:4" ht="16.5" thickTop="1" thickBot="1">
      <c r="A26" s="9" t="s">
        <v>82</v>
      </c>
      <c r="B26" s="10" t="s">
        <v>1882</v>
      </c>
      <c r="C26" s="11" t="s">
        <v>83</v>
      </c>
      <c r="D26" s="657">
        <v>577020.87930939358</v>
      </c>
    </row>
    <row r="27" spans="1:4" ht="16.5" thickTop="1" thickBot="1">
      <c r="A27" s="9" t="s">
        <v>104</v>
      </c>
      <c r="B27" s="10" t="s">
        <v>1882</v>
      </c>
      <c r="C27" s="11" t="s">
        <v>105</v>
      </c>
      <c r="D27" s="657">
        <v>145339.84554033595</v>
      </c>
    </row>
    <row r="28" spans="1:4" ht="16.5" thickTop="1" thickBot="1">
      <c r="A28" s="9" t="s">
        <v>4</v>
      </c>
      <c r="B28" s="10" t="s">
        <v>1882</v>
      </c>
      <c r="C28" s="11" t="s">
        <v>5</v>
      </c>
      <c r="D28" s="657">
        <v>162693.85694813728</v>
      </c>
    </row>
    <row r="29" spans="1:4" ht="16.5" customHeight="1" thickTop="1" thickBot="1">
      <c r="A29" s="9" t="s">
        <v>45</v>
      </c>
      <c r="B29" s="10" t="s">
        <v>1882</v>
      </c>
      <c r="C29" s="11" t="s">
        <v>2226</v>
      </c>
      <c r="D29" s="657">
        <f>$D$43+$D$64</f>
        <v>160817.24361440798</v>
      </c>
    </row>
    <row r="30" spans="1:4" ht="16.5" thickTop="1" thickBot="1">
      <c r="A30" s="9" t="s">
        <v>66</v>
      </c>
      <c r="B30" s="10" t="s">
        <v>1882</v>
      </c>
      <c r="C30" s="11" t="s">
        <v>67</v>
      </c>
      <c r="D30" s="657">
        <v>160029.36542161196</v>
      </c>
    </row>
    <row r="31" spans="1:4" ht="16.5" thickTop="1" thickBot="1">
      <c r="A31" s="9" t="s">
        <v>23</v>
      </c>
      <c r="B31" s="10" t="s">
        <v>1882</v>
      </c>
      <c r="C31" s="11" t="s">
        <v>24</v>
      </c>
      <c r="D31" s="657">
        <f>$D$64*10</f>
        <v>541310</v>
      </c>
    </row>
    <row r="32" spans="1:4" ht="16.5" thickTop="1" thickBot="1">
      <c r="A32" s="9" t="s">
        <v>7</v>
      </c>
      <c r="B32" s="10" t="s">
        <v>1882</v>
      </c>
      <c r="C32" s="11" t="s">
        <v>8</v>
      </c>
      <c r="D32" s="657">
        <f>$D$64*2</f>
        <v>108262</v>
      </c>
    </row>
    <row r="33" spans="1:4" ht="16.5" thickTop="1" thickBot="1">
      <c r="A33" s="9" t="s">
        <v>9</v>
      </c>
      <c r="B33" s="10" t="s">
        <v>1882</v>
      </c>
      <c r="C33" s="11" t="s">
        <v>10</v>
      </c>
      <c r="D33" s="657">
        <f>$D$64*3</f>
        <v>162393</v>
      </c>
    </row>
    <row r="34" spans="1:4" ht="16.5" thickTop="1" thickBot="1">
      <c r="A34" s="9" t="s">
        <v>11</v>
      </c>
      <c r="B34" s="10" t="s">
        <v>1882</v>
      </c>
      <c r="C34" s="11" t="s">
        <v>12</v>
      </c>
      <c r="D34" s="657">
        <f>$D$64*4</f>
        <v>216524</v>
      </c>
    </row>
    <row r="35" spans="1:4" ht="16.5" thickTop="1" thickBot="1">
      <c r="A35" s="9" t="s">
        <v>13</v>
      </c>
      <c r="B35" s="10" t="s">
        <v>1882</v>
      </c>
      <c r="C35" s="11" t="s">
        <v>14</v>
      </c>
      <c r="D35" s="657">
        <f>$D$64*5</f>
        <v>270655</v>
      </c>
    </row>
    <row r="36" spans="1:4" ht="16.5" thickTop="1" thickBot="1">
      <c r="A36" s="9" t="s">
        <v>15</v>
      </c>
      <c r="B36" s="10" t="s">
        <v>1882</v>
      </c>
      <c r="C36" s="11" t="s">
        <v>16</v>
      </c>
      <c r="D36" s="657">
        <f>$D$64*6</f>
        <v>324786</v>
      </c>
    </row>
    <row r="37" spans="1:4" ht="16.5" thickTop="1" thickBot="1">
      <c r="A37" s="9" t="s">
        <v>17</v>
      </c>
      <c r="B37" s="10" t="s">
        <v>1882</v>
      </c>
      <c r="C37" s="11" t="s">
        <v>18</v>
      </c>
      <c r="D37" s="657">
        <f>$D$64*7</f>
        <v>378917</v>
      </c>
    </row>
    <row r="38" spans="1:4" ht="16.5" thickTop="1" thickBot="1">
      <c r="A38" s="9" t="s">
        <v>19</v>
      </c>
      <c r="B38" s="10" t="s">
        <v>1882</v>
      </c>
      <c r="C38" s="11" t="s">
        <v>20</v>
      </c>
      <c r="D38" s="657">
        <f>$D$64*8</f>
        <v>433048</v>
      </c>
    </row>
    <row r="39" spans="1:4" ht="16.5" thickTop="1" thickBot="1">
      <c r="A39" s="9" t="s">
        <v>21</v>
      </c>
      <c r="B39" s="10" t="s">
        <v>1882</v>
      </c>
      <c r="C39" s="11" t="s">
        <v>22</v>
      </c>
      <c r="D39" s="657">
        <f>$D$64*9</f>
        <v>487179</v>
      </c>
    </row>
    <row r="40" spans="1:4" ht="16.5" thickTop="1" thickBot="1">
      <c r="A40" s="9" t="s">
        <v>72</v>
      </c>
      <c r="B40" s="10" t="s">
        <v>1882</v>
      </c>
      <c r="C40" s="11" t="s">
        <v>73</v>
      </c>
      <c r="D40" s="657">
        <v>58677.433987924393</v>
      </c>
    </row>
    <row r="41" spans="1:4" ht="16.5" thickTop="1" thickBot="1">
      <c r="A41" s="9" t="s">
        <v>27</v>
      </c>
      <c r="B41" s="10" t="s">
        <v>1882</v>
      </c>
      <c r="C41" s="11" t="s">
        <v>28</v>
      </c>
      <c r="D41" s="657">
        <v>117354.86797584879</v>
      </c>
    </row>
    <row r="42" spans="1:4" ht="16.5" thickTop="1" thickBot="1">
      <c r="A42" s="9" t="s">
        <v>25</v>
      </c>
      <c r="B42" s="10" t="s">
        <v>1882</v>
      </c>
      <c r="C42" s="11" t="s">
        <v>26</v>
      </c>
      <c r="D42" s="657">
        <v>117354.86797584879</v>
      </c>
    </row>
    <row r="43" spans="1:4" ht="16.5" thickTop="1" thickBot="1">
      <c r="A43" s="9" t="s">
        <v>30</v>
      </c>
      <c r="B43" s="10" t="s">
        <v>1882</v>
      </c>
      <c r="C43" s="11" t="s">
        <v>31</v>
      </c>
      <c r="D43" s="657">
        <v>106686.24361440798</v>
      </c>
    </row>
    <row r="44" spans="1:4" ht="17.25" customHeight="1" thickTop="1" thickBot="1">
      <c r="A44" s="9" t="s">
        <v>40</v>
      </c>
      <c r="B44" s="10" t="s">
        <v>1882</v>
      </c>
      <c r="C44" s="11" t="s">
        <v>2225</v>
      </c>
      <c r="D44" s="657">
        <v>266715.60903601995</v>
      </c>
    </row>
    <row r="45" spans="1:4" ht="16.5" thickTop="1" thickBot="1">
      <c r="A45" s="9" t="s">
        <v>32</v>
      </c>
      <c r="B45" s="10" t="s">
        <v>1882</v>
      </c>
      <c r="C45" s="11" t="s">
        <v>33</v>
      </c>
      <c r="D45" s="657">
        <f>D43*2</f>
        <v>213372.48722881597</v>
      </c>
    </row>
    <row r="46" spans="1:4" ht="16.5" thickTop="1" thickBot="1">
      <c r="A46" s="9" t="s">
        <v>34</v>
      </c>
      <c r="B46" s="10" t="s">
        <v>1882</v>
      </c>
      <c r="C46" s="11" t="s">
        <v>35</v>
      </c>
      <c r="D46" s="657">
        <f>D43*3</f>
        <v>320058.73084322398</v>
      </c>
    </row>
    <row r="47" spans="1:4" ht="16.5" thickTop="1" thickBot="1">
      <c r="A47" s="9" t="s">
        <v>70</v>
      </c>
      <c r="B47" s="10" t="s">
        <v>1882</v>
      </c>
      <c r="C47" s="11" t="s">
        <v>71</v>
      </c>
      <c r="D47" s="657">
        <f>D43+(3*D8)</f>
        <v>282718.54557818116</v>
      </c>
    </row>
    <row r="48" spans="1:4" ht="16.5" thickTop="1" thickBot="1">
      <c r="A48" s="9" t="s">
        <v>36</v>
      </c>
      <c r="B48" s="10" t="s">
        <v>1882</v>
      </c>
      <c r="C48" s="11" t="s">
        <v>37</v>
      </c>
      <c r="D48" s="657">
        <v>117354.86797584879</v>
      </c>
    </row>
    <row r="49" spans="1:4" ht="16.5" thickTop="1" thickBot="1">
      <c r="A49" s="9" t="s">
        <v>38</v>
      </c>
      <c r="B49" s="10" t="s">
        <v>1882</v>
      </c>
      <c r="C49" s="11" t="s">
        <v>39</v>
      </c>
      <c r="D49" s="657">
        <v>128023.49233728957</v>
      </c>
    </row>
    <row r="50" spans="1:4" ht="16.5" thickTop="1" thickBot="1">
      <c r="A50" s="9" t="s">
        <v>89</v>
      </c>
      <c r="B50" s="10" t="s">
        <v>1882</v>
      </c>
      <c r="C50" s="11" t="s">
        <v>90</v>
      </c>
      <c r="D50" s="657">
        <v>133357.80451800997</v>
      </c>
    </row>
    <row r="51" spans="1:4" ht="16.5" thickTop="1" thickBot="1">
      <c r="A51" s="9" t="s">
        <v>46</v>
      </c>
      <c r="B51" s="10" t="s">
        <v>1882</v>
      </c>
      <c r="C51" s="11" t="s">
        <v>47</v>
      </c>
      <c r="D51" s="657">
        <f>$D$6*1.85</f>
        <v>54131</v>
      </c>
    </row>
    <row r="52" spans="1:4" ht="16.5" thickTop="1" thickBot="1">
      <c r="A52" s="9" t="s">
        <v>48</v>
      </c>
      <c r="B52" s="10" t="s">
        <v>1882</v>
      </c>
      <c r="C52" s="11" t="s">
        <v>49</v>
      </c>
      <c r="D52" s="657">
        <f>D51*2</f>
        <v>108262</v>
      </c>
    </row>
    <row r="53" spans="1:4" ht="16.5" thickTop="1" thickBot="1">
      <c r="A53" s="9" t="s">
        <v>50</v>
      </c>
      <c r="B53" s="10" t="s">
        <v>1882</v>
      </c>
      <c r="C53" s="11" t="s">
        <v>51</v>
      </c>
      <c r="D53" s="657">
        <v>106686.24361440798</v>
      </c>
    </row>
    <row r="54" spans="1:4" ht="16.5" thickTop="1" thickBot="1">
      <c r="A54" s="9" t="s">
        <v>68</v>
      </c>
      <c r="B54" s="10" t="s">
        <v>1882</v>
      </c>
      <c r="C54" s="11" t="s">
        <v>69</v>
      </c>
      <c r="D54" s="657">
        <v>213372.48722881597</v>
      </c>
    </row>
    <row r="55" spans="1:4" ht="46.5" thickTop="1" thickBot="1">
      <c r="A55" s="9" t="s">
        <v>29</v>
      </c>
      <c r="B55" s="10" t="s">
        <v>1882</v>
      </c>
      <c r="C55" s="11" t="s">
        <v>1883</v>
      </c>
      <c r="D55" s="657">
        <v>800146.82710805978</v>
      </c>
    </row>
    <row r="56" spans="1:4" ht="16.5" thickTop="1" thickBot="1">
      <c r="A56" s="9" t="s">
        <v>52</v>
      </c>
      <c r="B56" s="10" t="s">
        <v>1882</v>
      </c>
      <c r="C56" s="11" t="s">
        <v>53</v>
      </c>
      <c r="D56" s="657">
        <v>80014.682710805981</v>
      </c>
    </row>
    <row r="57" spans="1:4" ht="16.5" thickTop="1" thickBot="1">
      <c r="A57" s="9" t="s">
        <v>54</v>
      </c>
      <c r="B57" s="10" t="s">
        <v>1882</v>
      </c>
      <c r="C57" s="11" t="s">
        <v>55</v>
      </c>
      <c r="D57" s="657">
        <v>160029.36542161196</v>
      </c>
    </row>
    <row r="58" spans="1:4" ht="16.5" thickTop="1" thickBot="1">
      <c r="A58" s="9" t="s">
        <v>56</v>
      </c>
      <c r="B58" s="10" t="s">
        <v>1882</v>
      </c>
      <c r="C58" s="11" t="s">
        <v>57</v>
      </c>
      <c r="D58" s="657">
        <v>106686.24361440798</v>
      </c>
    </row>
    <row r="59" spans="1:4" ht="16.5" thickTop="1" thickBot="1">
      <c r="A59" s="9" t="s">
        <v>2</v>
      </c>
      <c r="B59" s="10" t="s">
        <v>1882</v>
      </c>
      <c r="C59" s="11" t="s">
        <v>3</v>
      </c>
      <c r="D59" s="657">
        <v>213372.48722881597</v>
      </c>
    </row>
    <row r="60" spans="1:4" ht="16.5" thickTop="1" thickBot="1">
      <c r="A60" s="9" t="s">
        <v>58</v>
      </c>
      <c r="B60" s="10" t="s">
        <v>1882</v>
      </c>
      <c r="C60" s="11" t="s">
        <v>59</v>
      </c>
      <c r="D60" s="657">
        <v>133357.80451800997</v>
      </c>
    </row>
    <row r="61" spans="1:4" ht="16.5" thickTop="1" thickBot="1">
      <c r="A61" s="9" t="s">
        <v>86</v>
      </c>
      <c r="B61" s="10" t="s">
        <v>1882</v>
      </c>
      <c r="C61" s="11" t="s">
        <v>87</v>
      </c>
      <c r="D61" s="657">
        <v>160029.36542161196</v>
      </c>
    </row>
    <row r="62" spans="1:4" ht="16.5" thickTop="1" thickBot="1">
      <c r="A62" s="9" t="s">
        <v>88</v>
      </c>
      <c r="B62" s="10" t="s">
        <v>1882</v>
      </c>
      <c r="C62" s="11" t="s">
        <v>87</v>
      </c>
      <c r="D62" s="657">
        <v>160029.36542161196</v>
      </c>
    </row>
    <row r="63" spans="1:4" ht="16.5" thickTop="1" thickBot="1">
      <c r="A63" s="9" t="s">
        <v>60</v>
      </c>
      <c r="B63" s="10" t="s">
        <v>1882</v>
      </c>
      <c r="C63" s="11" t="s">
        <v>61</v>
      </c>
      <c r="D63" s="657">
        <v>160029.36542161196</v>
      </c>
    </row>
    <row r="64" spans="1:4" ht="17.25" customHeight="1" thickTop="1" thickBot="1">
      <c r="A64" s="9" t="s">
        <v>6</v>
      </c>
      <c r="B64" s="10" t="s">
        <v>1882</v>
      </c>
      <c r="C64" s="11" t="s">
        <v>2224</v>
      </c>
      <c r="D64" s="657">
        <f>$D$6*1.85</f>
        <v>54131</v>
      </c>
    </row>
    <row r="65" spans="1:4" ht="16.5" thickTop="1" thickBot="1">
      <c r="A65" s="9" t="s">
        <v>91</v>
      </c>
      <c r="B65" s="10" t="s">
        <v>92</v>
      </c>
      <c r="C65" s="11" t="s">
        <v>93</v>
      </c>
      <c r="D65" s="657">
        <v>533431.21807203989</v>
      </c>
    </row>
    <row r="66" spans="1:4" ht="16.5" thickTop="1" thickBot="1">
      <c r="A66" s="9" t="s">
        <v>94</v>
      </c>
      <c r="B66" s="10" t="s">
        <v>92</v>
      </c>
      <c r="C66" s="11" t="s">
        <v>95</v>
      </c>
      <c r="D66" s="657">
        <v>266715.60903601995</v>
      </c>
    </row>
    <row r="67" spans="1:4" ht="16.5" thickTop="1" thickBot="1">
      <c r="A67" s="9" t="s">
        <v>2228</v>
      </c>
      <c r="B67" s="10" t="s">
        <v>1882</v>
      </c>
      <c r="C67" s="11" t="s">
        <v>2227</v>
      </c>
      <c r="D67" s="657">
        <f>$D$6*1.85</f>
        <v>54131</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L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9" t="s">
        <v>1850</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5">
        <v>9906.6751306020124</v>
      </c>
    </row>
    <row r="8" spans="1:4" ht="30" customHeight="1" thickTop="1" thickBot="1">
      <c r="A8" s="16" t="s">
        <v>112</v>
      </c>
      <c r="B8" s="14" t="s">
        <v>113</v>
      </c>
      <c r="C8" s="17" t="s">
        <v>114</v>
      </c>
      <c r="D8" s="655">
        <v>1948.3540378787084</v>
      </c>
    </row>
    <row r="9" spans="1:4" ht="30" customHeight="1" thickTop="1" thickBot="1">
      <c r="A9" s="16" t="s">
        <v>117</v>
      </c>
      <c r="B9" s="14" t="s">
        <v>113</v>
      </c>
      <c r="C9" s="17" t="s">
        <v>118</v>
      </c>
      <c r="D9" s="655">
        <v>50039.608364962725</v>
      </c>
    </row>
    <row r="10" spans="1:4" ht="30" customHeight="1" thickTop="1" thickBot="1">
      <c r="A10" s="16" t="s">
        <v>119</v>
      </c>
      <c r="B10" s="14" t="s">
        <v>113</v>
      </c>
      <c r="C10" s="17" t="s">
        <v>120</v>
      </c>
      <c r="D10" s="655">
        <v>48999.798665110975</v>
      </c>
    </row>
    <row r="11" spans="1:4" ht="30" customHeight="1" thickTop="1" thickBot="1">
      <c r="A11" s="16" t="s">
        <v>123</v>
      </c>
      <c r="B11" s="14" t="s">
        <v>113</v>
      </c>
      <c r="C11" s="17" t="s">
        <v>124</v>
      </c>
      <c r="D11" s="655">
        <v>20017.484091025774</v>
      </c>
    </row>
    <row r="12" spans="1:4" ht="30" customHeight="1" thickTop="1" thickBot="1">
      <c r="A12" s="16" t="s">
        <v>121</v>
      </c>
      <c r="B12" s="14" t="s">
        <v>113</v>
      </c>
      <c r="C12" s="17" t="s">
        <v>122</v>
      </c>
      <c r="D12" s="655">
        <v>48689.756417887744</v>
      </c>
    </row>
    <row r="13" spans="1:4" ht="30" customHeight="1" thickTop="1" thickBot="1">
      <c r="A13" s="16" t="s">
        <v>125</v>
      </c>
      <c r="B13" s="14" t="s">
        <v>113</v>
      </c>
      <c r="C13" s="17" t="s">
        <v>126</v>
      </c>
      <c r="D13" s="655">
        <v>49963.73559385963</v>
      </c>
    </row>
    <row r="14" spans="1:4" ht="30" customHeight="1" thickTop="1" thickBot="1">
      <c r="A14" s="16" t="s">
        <v>131</v>
      </c>
      <c r="B14" s="14" t="s">
        <v>113</v>
      </c>
      <c r="C14" s="17" t="s">
        <v>132</v>
      </c>
      <c r="D14" s="655">
        <v>215609.81280187887</v>
      </c>
    </row>
    <row r="15" spans="1:4" ht="30" customHeight="1" thickTop="1" thickBot="1">
      <c r="A15" s="16" t="s">
        <v>129</v>
      </c>
      <c r="B15" s="14" t="s">
        <v>113</v>
      </c>
      <c r="C15" s="17" t="s">
        <v>130</v>
      </c>
      <c r="D15" s="655">
        <v>169823.58257767544</v>
      </c>
    </row>
    <row r="16" spans="1:4" ht="30" customHeight="1" thickTop="1" thickBot="1">
      <c r="A16" s="16" t="s">
        <v>127</v>
      </c>
      <c r="B16" s="14" t="s">
        <v>113</v>
      </c>
      <c r="C16" s="17" t="s">
        <v>128</v>
      </c>
      <c r="D16" s="655">
        <v>124230.56846813241</v>
      </c>
    </row>
    <row r="17" spans="1:4" ht="30" customHeight="1" thickTop="1" thickBot="1">
      <c r="A17" s="16" t="s">
        <v>1711</v>
      </c>
      <c r="B17" s="14" t="s">
        <v>113</v>
      </c>
      <c r="C17" s="17" t="s">
        <v>1712</v>
      </c>
      <c r="D17" s="655">
        <v>32519.285486482437</v>
      </c>
    </row>
    <row r="18" spans="1:4" ht="30" customHeight="1" thickTop="1" thickBot="1">
      <c r="A18" s="16" t="s">
        <v>133</v>
      </c>
      <c r="B18" s="14" t="s">
        <v>113</v>
      </c>
      <c r="C18" s="17" t="s">
        <v>134</v>
      </c>
      <c r="D18" s="655">
        <v>67636.066205191528</v>
      </c>
    </row>
    <row r="19" spans="1:4" ht="30" customHeight="1" thickTop="1" thickBot="1">
      <c r="A19" s="16" t="s">
        <v>146</v>
      </c>
      <c r="B19" s="14" t="s">
        <v>113</v>
      </c>
      <c r="C19" s="17" t="s">
        <v>147</v>
      </c>
      <c r="D19" s="655">
        <v>123833.43913252512</v>
      </c>
    </row>
    <row r="20" spans="1:4" ht="30" customHeight="1" thickTop="1" thickBot="1">
      <c r="A20" s="16" t="s">
        <v>135</v>
      </c>
      <c r="B20" s="14" t="s">
        <v>113</v>
      </c>
      <c r="C20" s="17" t="s">
        <v>1884</v>
      </c>
      <c r="D20" s="655">
        <v>46437.53967469692</v>
      </c>
    </row>
    <row r="21" spans="1:4" ht="30" customHeight="1" thickTop="1" thickBot="1">
      <c r="A21" s="16" t="s">
        <v>136</v>
      </c>
      <c r="B21" s="14" t="s">
        <v>113</v>
      </c>
      <c r="C21" s="17" t="s">
        <v>137</v>
      </c>
      <c r="D21" s="655">
        <v>131451.82618220232</v>
      </c>
    </row>
    <row r="22" spans="1:4" ht="30" customHeight="1" thickTop="1" thickBot="1">
      <c r="A22" s="16" t="s">
        <v>138</v>
      </c>
      <c r="B22" s="14" t="s">
        <v>113</v>
      </c>
      <c r="C22" s="17" t="s">
        <v>139</v>
      </c>
      <c r="D22" s="655">
        <v>39072.45625119863</v>
      </c>
    </row>
    <row r="23" spans="1:4" ht="30" customHeight="1" thickTop="1" thickBot="1">
      <c r="A23" s="16" t="s">
        <v>143</v>
      </c>
      <c r="B23" s="14" t="s">
        <v>144</v>
      </c>
      <c r="C23" s="17" t="s">
        <v>145</v>
      </c>
      <c r="D23" s="655">
        <v>26022.729318333506</v>
      </c>
    </row>
    <row r="24" spans="1:4" ht="30" customHeight="1" thickTop="1" thickBot="1">
      <c r="A24" s="16" t="s">
        <v>140</v>
      </c>
      <c r="B24" s="14" t="s">
        <v>998</v>
      </c>
      <c r="C24" s="17" t="s">
        <v>142</v>
      </c>
      <c r="D24" s="655">
        <v>27539.946214308722</v>
      </c>
    </row>
    <row r="25" spans="1:4" ht="30" customHeight="1" thickTop="1" thickBot="1">
      <c r="A25" s="16" t="s">
        <v>148</v>
      </c>
      <c r="B25" s="14" t="s">
        <v>113</v>
      </c>
      <c r="C25" s="17" t="s">
        <v>149</v>
      </c>
      <c r="D25" s="655">
        <v>105983.0565025384</v>
      </c>
    </row>
    <row r="26" spans="1:4" ht="30" customHeight="1" thickTop="1" thickBot="1">
      <c r="A26" s="16" t="s">
        <v>150</v>
      </c>
      <c r="B26" s="14" t="s">
        <v>113</v>
      </c>
      <c r="C26" s="17" t="s">
        <v>151</v>
      </c>
      <c r="D26" s="655">
        <v>130025.11108915137</v>
      </c>
    </row>
    <row r="27" spans="1:4" ht="30" customHeight="1" thickTop="1" thickBot="1">
      <c r="A27" s="16" t="s">
        <v>152</v>
      </c>
      <c r="B27" s="14" t="s">
        <v>113</v>
      </c>
      <c r="C27" s="17" t="s">
        <v>153</v>
      </c>
      <c r="D27" s="655">
        <v>120737.60315421199</v>
      </c>
    </row>
    <row r="28" spans="1:4" ht="30" customHeight="1" thickTop="1" thickBot="1">
      <c r="A28" s="16" t="s">
        <v>154</v>
      </c>
      <c r="B28" s="14" t="s">
        <v>113</v>
      </c>
      <c r="C28" s="17" t="s">
        <v>155</v>
      </c>
      <c r="D28" s="655">
        <v>67197.335062689774</v>
      </c>
    </row>
    <row r="29" spans="1:4" ht="30" customHeight="1" thickTop="1" thickBot="1">
      <c r="A29" s="16" t="s">
        <v>156</v>
      </c>
      <c r="B29" s="14" t="s">
        <v>113</v>
      </c>
      <c r="C29" s="17" t="s">
        <v>157</v>
      </c>
      <c r="D29" s="655">
        <v>1182.1564029562903</v>
      </c>
    </row>
    <row r="30" spans="1:4" ht="30" customHeight="1" thickTop="1" thickBot="1">
      <c r="A30" s="16" t="s">
        <v>166</v>
      </c>
      <c r="B30" s="14" t="s">
        <v>113</v>
      </c>
      <c r="C30" s="17" t="s">
        <v>167</v>
      </c>
      <c r="D30" s="655">
        <v>92772.495289615821</v>
      </c>
    </row>
    <row r="31" spans="1:4" ht="30" customHeight="1" thickTop="1" thickBot="1">
      <c r="A31" s="16" t="s">
        <v>162</v>
      </c>
      <c r="B31" s="14" t="s">
        <v>113</v>
      </c>
      <c r="C31" s="17" t="s">
        <v>163</v>
      </c>
      <c r="D31" s="655">
        <v>7593.2989004527926</v>
      </c>
    </row>
    <row r="32" spans="1:4" ht="30" customHeight="1" thickTop="1" thickBot="1">
      <c r="A32" s="16" t="s">
        <v>164</v>
      </c>
      <c r="B32" s="14" t="s">
        <v>113</v>
      </c>
      <c r="C32" s="17" t="s">
        <v>165</v>
      </c>
      <c r="D32" s="655">
        <v>71408.452519480197</v>
      </c>
    </row>
    <row r="33" spans="1:4" ht="30" customHeight="1" thickTop="1" thickBot="1">
      <c r="A33" s="16" t="s">
        <v>171</v>
      </c>
      <c r="B33" s="14" t="s">
        <v>113</v>
      </c>
      <c r="C33" s="17" t="s">
        <v>172</v>
      </c>
      <c r="D33" s="655">
        <v>5820.1716392286808</v>
      </c>
    </row>
    <row r="34" spans="1:4" ht="30" customHeight="1" thickTop="1" thickBot="1">
      <c r="A34" s="16" t="s">
        <v>160</v>
      </c>
      <c r="B34" s="14" t="s">
        <v>113</v>
      </c>
      <c r="C34" s="17" t="s">
        <v>161</v>
      </c>
      <c r="D34" s="655">
        <v>5263.4414717001018</v>
      </c>
    </row>
    <row r="35" spans="1:4" ht="30" customHeight="1" thickTop="1" thickBot="1">
      <c r="A35" s="16" t="s">
        <v>173</v>
      </c>
      <c r="B35" s="14" t="s">
        <v>113</v>
      </c>
      <c r="C35" s="17" t="s">
        <v>1886</v>
      </c>
      <c r="D35" s="655">
        <v>113838.74565034822</v>
      </c>
    </row>
    <row r="36" spans="1:4" ht="30" customHeight="1" thickTop="1" thickBot="1">
      <c r="A36" s="16" t="s">
        <v>170</v>
      </c>
      <c r="B36" s="14" t="s">
        <v>113</v>
      </c>
      <c r="C36" s="17" t="s">
        <v>1885</v>
      </c>
      <c r="D36" s="655">
        <v>13002.51110891514</v>
      </c>
    </row>
    <row r="37" spans="1:4" ht="30" customHeight="1" thickTop="1" thickBot="1">
      <c r="A37" s="16" t="s">
        <v>168</v>
      </c>
      <c r="B37" s="14" t="s">
        <v>113</v>
      </c>
      <c r="C37" s="17" t="s">
        <v>169</v>
      </c>
      <c r="D37" s="655">
        <v>110913.92422783075</v>
      </c>
    </row>
    <row r="38" spans="1:4" ht="30" customHeight="1" thickTop="1" thickBot="1">
      <c r="A38" s="16" t="s">
        <v>174</v>
      </c>
      <c r="B38" s="14" t="s">
        <v>113</v>
      </c>
      <c r="C38" s="17" t="s">
        <v>175</v>
      </c>
      <c r="D38" s="655">
        <v>92895.25642151518</v>
      </c>
    </row>
    <row r="39" spans="1:4" ht="30" customHeight="1" thickTop="1" thickBot="1">
      <c r="A39" s="16" t="s">
        <v>176</v>
      </c>
      <c r="B39" s="14" t="s">
        <v>113</v>
      </c>
      <c r="C39" s="17" t="s">
        <v>177</v>
      </c>
      <c r="D39" s="655">
        <v>45081.810499432948</v>
      </c>
    </row>
    <row r="40" spans="1:4" ht="30" customHeight="1" thickTop="1" thickBot="1">
      <c r="A40" s="16" t="s">
        <v>180</v>
      </c>
      <c r="B40" s="14" t="s">
        <v>113</v>
      </c>
      <c r="C40" s="17" t="s">
        <v>181</v>
      </c>
      <c r="D40" s="655">
        <v>79441.029766210428</v>
      </c>
    </row>
    <row r="41" spans="1:4" ht="30" customHeight="1" thickTop="1" thickBot="1">
      <c r="A41" s="16" t="s">
        <v>178</v>
      </c>
      <c r="B41" s="14" t="s">
        <v>113</v>
      </c>
      <c r="C41" s="17" t="s">
        <v>179</v>
      </c>
      <c r="D41" s="655">
        <v>72455.566154571497</v>
      </c>
    </row>
    <row r="42" spans="1:4" ht="30" customHeight="1" thickTop="1" thickBot="1">
      <c r="A42" s="16" t="s">
        <v>182</v>
      </c>
      <c r="B42" s="14" t="s">
        <v>113</v>
      </c>
      <c r="C42" s="17" t="s">
        <v>183</v>
      </c>
      <c r="D42" s="655">
        <v>89762.782403731544</v>
      </c>
    </row>
    <row r="43" spans="1:4" ht="30" customHeight="1" thickTop="1" thickBot="1">
      <c r="A43" s="16" t="s">
        <v>1672</v>
      </c>
      <c r="B43" s="14" t="s">
        <v>113</v>
      </c>
      <c r="C43" s="17" t="s">
        <v>1671</v>
      </c>
      <c r="D43" s="655">
        <v>11888.010156722412</v>
      </c>
    </row>
    <row r="44" spans="1:4" ht="30" customHeight="1" thickTop="1" thickBot="1">
      <c r="A44" s="16" t="s">
        <v>184</v>
      </c>
      <c r="B44" s="14" t="s">
        <v>113</v>
      </c>
      <c r="C44" s="17" t="s">
        <v>185</v>
      </c>
      <c r="D44" s="655">
        <v>14795.620834638286</v>
      </c>
    </row>
    <row r="45" spans="1:4" ht="30" customHeight="1" thickTop="1" thickBot="1">
      <c r="A45" s="16" t="s">
        <v>1603</v>
      </c>
      <c r="B45" s="14" t="s">
        <v>113</v>
      </c>
      <c r="C45" s="17" t="s">
        <v>1604</v>
      </c>
      <c r="D45" s="655">
        <v>2502.1855113782217</v>
      </c>
    </row>
    <row r="46" spans="1:4" ht="30" customHeight="1" thickTop="1" thickBot="1">
      <c r="A46" s="16" t="s">
        <v>188</v>
      </c>
      <c r="B46" s="14" t="s">
        <v>113</v>
      </c>
      <c r="C46" s="17" t="s">
        <v>189</v>
      </c>
      <c r="D46" s="655">
        <v>2502.1855113782217</v>
      </c>
    </row>
    <row r="47" spans="1:4" ht="30" customHeight="1" thickTop="1" thickBot="1">
      <c r="A47" s="16" t="s">
        <v>186</v>
      </c>
      <c r="B47" s="14" t="s">
        <v>113</v>
      </c>
      <c r="C47" s="17" t="s">
        <v>187</v>
      </c>
      <c r="D47" s="655">
        <v>3095.8359783131277</v>
      </c>
    </row>
    <row r="48" spans="1:4" ht="30" customHeight="1" thickTop="1" thickBot="1">
      <c r="A48" s="16" t="s">
        <v>190</v>
      </c>
      <c r="B48" s="14" t="s">
        <v>113</v>
      </c>
      <c r="C48" s="17" t="s">
        <v>191</v>
      </c>
      <c r="D48" s="655">
        <v>5039.6167207833696</v>
      </c>
    </row>
    <row r="49" spans="1:4" ht="30" customHeight="1" thickTop="1" thickBot="1">
      <c r="A49" s="16" t="s">
        <v>201</v>
      </c>
      <c r="B49" s="14" t="s">
        <v>113</v>
      </c>
      <c r="C49" s="17" t="s">
        <v>1888</v>
      </c>
      <c r="D49" s="655">
        <v>73343.911187546662</v>
      </c>
    </row>
    <row r="50" spans="1:4" ht="30" customHeight="1" thickTop="1" thickBot="1">
      <c r="A50" s="16" t="s">
        <v>192</v>
      </c>
      <c r="B50" s="14" t="s">
        <v>113</v>
      </c>
      <c r="C50" s="17" t="s">
        <v>193</v>
      </c>
      <c r="D50" s="655">
        <v>31648.813591071113</v>
      </c>
    </row>
    <row r="51" spans="1:4" ht="30" customHeight="1" thickTop="1" thickBot="1">
      <c r="A51" s="16" t="s">
        <v>194</v>
      </c>
      <c r="B51" s="14" t="s">
        <v>113</v>
      </c>
      <c r="C51" s="17" t="s">
        <v>1887</v>
      </c>
      <c r="D51" s="655">
        <v>3111.5747169279289</v>
      </c>
    </row>
    <row r="52" spans="1:4" ht="30" customHeight="1" thickTop="1" thickBot="1">
      <c r="A52" s="16" t="s">
        <v>224</v>
      </c>
      <c r="B52" s="14" t="s">
        <v>92</v>
      </c>
      <c r="C52" s="17" t="s">
        <v>1891</v>
      </c>
      <c r="D52" s="655">
        <v>162685.65554868302</v>
      </c>
    </row>
    <row r="53" spans="1:4" ht="30" customHeight="1" thickTop="1" thickBot="1">
      <c r="A53" s="16" t="s">
        <v>195</v>
      </c>
      <c r="B53" s="14" t="s">
        <v>113</v>
      </c>
      <c r="C53" s="17" t="s">
        <v>196</v>
      </c>
      <c r="D53" s="655">
        <v>9355.9380349707844</v>
      </c>
    </row>
    <row r="54" spans="1:4" ht="30" customHeight="1" thickTop="1" thickBot="1">
      <c r="A54" s="16" t="s">
        <v>214</v>
      </c>
      <c r="B54" s="14" t="s">
        <v>113</v>
      </c>
      <c r="C54" s="17" t="s">
        <v>215</v>
      </c>
      <c r="D54" s="655">
        <v>14040.042800410936</v>
      </c>
    </row>
    <row r="55" spans="1:4" ht="30" customHeight="1" thickTop="1" thickBot="1">
      <c r="A55" s="16" t="s">
        <v>197</v>
      </c>
      <c r="B55" s="14" t="s">
        <v>113</v>
      </c>
      <c r="C55" s="17" t="s">
        <v>198</v>
      </c>
      <c r="D55" s="655">
        <v>125137.86585141603</v>
      </c>
    </row>
    <row r="56" spans="1:4" ht="30" customHeight="1" thickTop="1" thickBot="1">
      <c r="A56" s="16" t="s">
        <v>199</v>
      </c>
      <c r="B56" s="14" t="s">
        <v>113</v>
      </c>
      <c r="C56" s="17" t="s">
        <v>200</v>
      </c>
      <c r="D56" s="655">
        <v>9480.9439975138121</v>
      </c>
    </row>
    <row r="57" spans="1:4" ht="30" customHeight="1" thickTop="1" thickBot="1">
      <c r="A57" s="16" t="s">
        <v>202</v>
      </c>
      <c r="B57" s="14" t="s">
        <v>113</v>
      </c>
      <c r="C57" s="17" t="s">
        <v>203</v>
      </c>
      <c r="D57" s="655">
        <v>92481.053559308697</v>
      </c>
    </row>
    <row r="58" spans="1:4" ht="30" customHeight="1" thickTop="1" thickBot="1">
      <c r="A58" s="16" t="s">
        <v>212</v>
      </c>
      <c r="B58" s="14" t="s">
        <v>113</v>
      </c>
      <c r="C58" s="17" t="s">
        <v>213</v>
      </c>
      <c r="D58" s="655">
        <v>38813.753446642804</v>
      </c>
    </row>
    <row r="59" spans="1:4" ht="30" customHeight="1" thickTop="1" thickBot="1">
      <c r="A59" s="16" t="s">
        <v>206</v>
      </c>
      <c r="B59" s="14" t="s">
        <v>113</v>
      </c>
      <c r="C59" s="17" t="s">
        <v>207</v>
      </c>
      <c r="D59" s="655">
        <v>8483.1108891457552</v>
      </c>
    </row>
    <row r="60" spans="1:4" ht="30" customHeight="1" thickTop="1" thickBot="1">
      <c r="A60" s="16" t="s">
        <v>204</v>
      </c>
      <c r="B60" s="14" t="s">
        <v>113</v>
      </c>
      <c r="C60" s="17" t="s">
        <v>205</v>
      </c>
      <c r="D60" s="655">
        <v>13250.177987180188</v>
      </c>
    </row>
    <row r="61" spans="1:4" ht="30" customHeight="1" thickTop="1" thickBot="1">
      <c r="A61" s="16" t="s">
        <v>208</v>
      </c>
      <c r="B61" s="14" t="s">
        <v>113</v>
      </c>
      <c r="C61" s="17" t="s">
        <v>209</v>
      </c>
      <c r="D61" s="655">
        <v>16717.51428289089</v>
      </c>
    </row>
    <row r="62" spans="1:4" ht="30" customHeight="1" thickTop="1" thickBot="1">
      <c r="A62" s="16" t="s">
        <v>210</v>
      </c>
      <c r="B62" s="14" t="s">
        <v>113</v>
      </c>
      <c r="C62" s="17" t="s">
        <v>211</v>
      </c>
      <c r="D62" s="655">
        <v>21744.136455086486</v>
      </c>
    </row>
    <row r="63" spans="1:4" ht="30" customHeight="1" thickTop="1" thickBot="1">
      <c r="A63" s="16" t="s">
        <v>217</v>
      </c>
      <c r="B63" s="14" t="s">
        <v>113</v>
      </c>
      <c r="C63" s="17" t="s">
        <v>218</v>
      </c>
      <c r="D63" s="655">
        <v>20278.740470647666</v>
      </c>
    </row>
    <row r="64" spans="1:4" ht="30" customHeight="1" thickTop="1" thickBot="1">
      <c r="A64" s="16" t="s">
        <v>219</v>
      </c>
      <c r="B64" s="14" t="s">
        <v>113</v>
      </c>
      <c r="C64" s="17" t="s">
        <v>220</v>
      </c>
      <c r="D64" s="655">
        <v>10301.61545011534</v>
      </c>
    </row>
    <row r="65" spans="1:4" ht="30" customHeight="1" thickTop="1" thickBot="1">
      <c r="A65" s="16" t="s">
        <v>216</v>
      </c>
      <c r="B65" s="14" t="s">
        <v>113</v>
      </c>
      <c r="C65" s="17" t="s">
        <v>1889</v>
      </c>
      <c r="D65" s="655">
        <v>10982.227716095924</v>
      </c>
    </row>
    <row r="66" spans="1:4" ht="30" customHeight="1" thickTop="1" thickBot="1">
      <c r="A66" s="16" t="s">
        <v>221</v>
      </c>
      <c r="B66" s="14" t="s">
        <v>113</v>
      </c>
      <c r="C66" s="17" t="s">
        <v>1890</v>
      </c>
      <c r="D66" s="655">
        <v>55226.156696968741</v>
      </c>
    </row>
    <row r="67" spans="1:4" ht="30" customHeight="1" thickTop="1" thickBot="1">
      <c r="A67" s="16" t="s">
        <v>222</v>
      </c>
      <c r="B67" s="14" t="s">
        <v>113</v>
      </c>
      <c r="C67" s="17" t="s">
        <v>223</v>
      </c>
      <c r="D67" s="655">
        <v>15175.319687979949</v>
      </c>
    </row>
    <row r="68" spans="1:4" ht="30" customHeight="1" thickTop="1" thickBot="1">
      <c r="A68" s="16" t="s">
        <v>225</v>
      </c>
      <c r="B68" s="14" t="s">
        <v>113</v>
      </c>
      <c r="C68" s="17" t="s">
        <v>226</v>
      </c>
      <c r="D68" s="655">
        <v>78598.582535838665</v>
      </c>
    </row>
    <row r="69" spans="1:4" ht="30" customHeight="1" thickTop="1" thickBot="1">
      <c r="A69" s="16" t="s">
        <v>227</v>
      </c>
      <c r="B69" s="14" t="s">
        <v>113</v>
      </c>
      <c r="C69" s="17" t="s">
        <v>1892</v>
      </c>
      <c r="D69" s="655">
        <v>13697.469610610891</v>
      </c>
    </row>
    <row r="70" spans="1:4" ht="30" customHeight="1" thickTop="1" thickBot="1">
      <c r="A70" s="16" t="s">
        <v>232</v>
      </c>
      <c r="B70" s="14" t="s">
        <v>233</v>
      </c>
      <c r="C70" s="17" t="s">
        <v>1895</v>
      </c>
      <c r="D70" s="655">
        <v>3384.7093736533902</v>
      </c>
    </row>
    <row r="71" spans="1:4" ht="30" customHeight="1" thickTop="1" thickBot="1">
      <c r="A71" s="16" t="s">
        <v>228</v>
      </c>
      <c r="B71" s="14" t="s">
        <v>113</v>
      </c>
      <c r="C71" s="17" t="s">
        <v>1893</v>
      </c>
      <c r="D71" s="655">
        <v>2731.1834781468115</v>
      </c>
    </row>
    <row r="72" spans="1:4" ht="30" customHeight="1" thickTop="1" thickBot="1">
      <c r="A72" s="16" t="s">
        <v>229</v>
      </c>
      <c r="B72" s="14" t="s">
        <v>113</v>
      </c>
      <c r="C72" s="17" t="s">
        <v>1894</v>
      </c>
      <c r="D72" s="655">
        <v>8388.8773487238632</v>
      </c>
    </row>
    <row r="73" spans="1:4" ht="30" customHeight="1" thickTop="1" thickBot="1">
      <c r="A73" s="16" t="s">
        <v>230</v>
      </c>
      <c r="B73" s="14" t="s">
        <v>113</v>
      </c>
      <c r="C73" s="17" t="s">
        <v>231</v>
      </c>
      <c r="D73" s="655">
        <v>3108.2833901909403</v>
      </c>
    </row>
    <row r="74" spans="1:4" ht="30" customHeight="1" thickTop="1" thickBot="1">
      <c r="A74" s="16" t="s">
        <v>234</v>
      </c>
      <c r="B74" s="14" t="s">
        <v>113</v>
      </c>
      <c r="C74" s="17" t="s">
        <v>235</v>
      </c>
      <c r="D74" s="655">
        <v>12388.30055136476</v>
      </c>
    </row>
    <row r="75" spans="1:4" ht="30" customHeight="1" thickTop="1" thickBot="1">
      <c r="A75" s="16" t="s">
        <v>236</v>
      </c>
      <c r="B75" s="14" t="s">
        <v>113</v>
      </c>
      <c r="C75" s="17" t="s">
        <v>237</v>
      </c>
      <c r="D75" s="655">
        <v>377213.04642035172</v>
      </c>
    </row>
    <row r="76" spans="1:4" ht="30" customHeight="1" thickTop="1" thickBot="1">
      <c r="A76" s="16" t="s">
        <v>238</v>
      </c>
      <c r="B76" s="14" t="s">
        <v>113</v>
      </c>
      <c r="C76" s="17" t="s">
        <v>239</v>
      </c>
      <c r="D76" s="655">
        <v>652022.64798202435</v>
      </c>
    </row>
    <row r="77" spans="1:4" ht="30" customHeight="1" thickTop="1" thickBot="1">
      <c r="A77" s="16" t="s">
        <v>240</v>
      </c>
      <c r="B77" s="14" t="s">
        <v>113</v>
      </c>
      <c r="C77" s="17" t="s">
        <v>1896</v>
      </c>
      <c r="D77" s="655">
        <v>124020.7601074182</v>
      </c>
    </row>
    <row r="78" spans="1:4" ht="30" customHeight="1" thickTop="1" thickBot="1">
      <c r="A78" s="16" t="s">
        <v>241</v>
      </c>
      <c r="B78" s="14" t="s">
        <v>113</v>
      </c>
      <c r="C78" s="17" t="s">
        <v>1897</v>
      </c>
      <c r="D78" s="655">
        <v>151021.73366517076</v>
      </c>
    </row>
    <row r="79" spans="1:4" ht="30" customHeight="1" thickTop="1" thickBot="1">
      <c r="A79" s="16" t="s">
        <v>246</v>
      </c>
      <c r="B79" s="14" t="s">
        <v>113</v>
      </c>
      <c r="C79" s="17" t="s">
        <v>1902</v>
      </c>
      <c r="D79" s="655">
        <v>114996.021357702</v>
      </c>
    </row>
    <row r="80" spans="1:4" ht="30" customHeight="1" thickTop="1" thickBot="1">
      <c r="A80" s="16" t="s">
        <v>243</v>
      </c>
      <c r="B80" s="14" t="s">
        <v>113</v>
      </c>
      <c r="C80" s="17" t="s">
        <v>1899</v>
      </c>
      <c r="D80" s="655">
        <v>225488.49936746006</v>
      </c>
    </row>
    <row r="81" spans="1:4" ht="30" customHeight="1" thickTop="1" thickBot="1">
      <c r="A81" s="16" t="s">
        <v>244</v>
      </c>
      <c r="B81" s="14" t="s">
        <v>113</v>
      </c>
      <c r="C81" s="17" t="s">
        <v>1900</v>
      </c>
      <c r="D81" s="655">
        <v>273878.88587205292</v>
      </c>
    </row>
    <row r="82" spans="1:4" ht="30" customHeight="1" thickTop="1" thickBot="1">
      <c r="A82" s="16" t="s">
        <v>245</v>
      </c>
      <c r="B82" s="14" t="s">
        <v>113</v>
      </c>
      <c r="C82" s="17" t="s">
        <v>1901</v>
      </c>
      <c r="D82" s="655">
        <v>194993.07374751751</v>
      </c>
    </row>
    <row r="83" spans="1:4" ht="30" customHeight="1" thickTop="1" thickBot="1">
      <c r="A83" s="16" t="s">
        <v>247</v>
      </c>
      <c r="B83" s="14" t="s">
        <v>113</v>
      </c>
      <c r="C83" s="17" t="s">
        <v>1903</v>
      </c>
      <c r="D83" s="655">
        <v>169216.24620958269</v>
      </c>
    </row>
    <row r="84" spans="1:4" ht="30" customHeight="1" thickTop="1" thickBot="1">
      <c r="A84" s="16" t="s">
        <v>242</v>
      </c>
      <c r="B84" s="14" t="s">
        <v>113</v>
      </c>
      <c r="C84" s="17" t="s">
        <v>1898</v>
      </c>
      <c r="D84" s="655">
        <v>192770.93397127982</v>
      </c>
    </row>
    <row r="85" spans="1:4" ht="30" customHeight="1" thickTop="1" thickBot="1">
      <c r="A85" s="16" t="s">
        <v>248</v>
      </c>
      <c r="B85" s="14" t="s">
        <v>113</v>
      </c>
      <c r="C85" s="17" t="s">
        <v>1904</v>
      </c>
      <c r="D85" s="655">
        <v>321966.94174456527</v>
      </c>
    </row>
    <row r="86" spans="1:4" ht="30" customHeight="1" thickTop="1" thickBot="1">
      <c r="A86" s="16" t="s">
        <v>249</v>
      </c>
      <c r="B86" s="14" t="s">
        <v>113</v>
      </c>
      <c r="C86" s="17" t="s">
        <v>250</v>
      </c>
      <c r="D86" s="655">
        <v>5077.1710044335296</v>
      </c>
    </row>
    <row r="87" spans="1:4" ht="30" customHeight="1" thickTop="1" thickBot="1">
      <c r="A87" s="16" t="s">
        <v>255</v>
      </c>
      <c r="B87" s="14" t="s">
        <v>113</v>
      </c>
      <c r="C87" s="17" t="s">
        <v>256</v>
      </c>
      <c r="D87" s="655">
        <v>1154965.2686491429</v>
      </c>
    </row>
    <row r="88" spans="1:4" ht="30" customHeight="1" thickTop="1" thickBot="1">
      <c r="A88" s="16" t="s">
        <v>253</v>
      </c>
      <c r="B88" s="14" t="s">
        <v>113</v>
      </c>
      <c r="C88" s="17" t="s">
        <v>254</v>
      </c>
      <c r="D88" s="655">
        <v>19433.686123509822</v>
      </c>
    </row>
    <row r="89" spans="1:4" ht="30" customHeight="1" thickTop="1" thickBot="1">
      <c r="A89" s="16" t="s">
        <v>251</v>
      </c>
      <c r="B89" s="14" t="s">
        <v>113</v>
      </c>
      <c r="C89" s="17" t="s">
        <v>252</v>
      </c>
      <c r="D89" s="655">
        <v>9729.770217555546</v>
      </c>
    </row>
    <row r="90" spans="1:4" ht="30" customHeight="1" thickTop="1" thickBot="1">
      <c r="A90" s="16" t="s">
        <v>257</v>
      </c>
      <c r="B90" s="14" t="s">
        <v>113</v>
      </c>
      <c r="C90" s="17" t="s">
        <v>258</v>
      </c>
      <c r="D90" s="655">
        <v>2600.5022217830278</v>
      </c>
    </row>
    <row r="91" spans="1:4" ht="30" customHeight="1" thickTop="1" thickBot="1">
      <c r="A91" s="16" t="s">
        <v>259</v>
      </c>
      <c r="B91" s="14" t="s">
        <v>113</v>
      </c>
      <c r="C91" s="17" t="s">
        <v>260</v>
      </c>
      <c r="D91" s="655">
        <v>63835.00061605349</v>
      </c>
    </row>
    <row r="92" spans="1:4" ht="30" customHeight="1" thickTop="1" thickBot="1">
      <c r="A92" s="16" t="s">
        <v>261</v>
      </c>
      <c r="B92" s="14" t="s">
        <v>113</v>
      </c>
      <c r="C92" s="17" t="s">
        <v>262</v>
      </c>
      <c r="D92" s="655">
        <v>2105.1684652529275</v>
      </c>
    </row>
    <row r="93" spans="1:4" ht="30" customHeight="1" thickTop="1" thickBot="1">
      <c r="A93" s="16" t="s">
        <v>263</v>
      </c>
      <c r="B93" s="14" t="s">
        <v>113</v>
      </c>
      <c r="C93" s="17" t="s">
        <v>264</v>
      </c>
      <c r="D93" s="655">
        <v>4520.4408369049506</v>
      </c>
    </row>
    <row r="94" spans="1:4" ht="30" customHeight="1" thickTop="1" thickBot="1">
      <c r="A94" s="16" t="s">
        <v>265</v>
      </c>
      <c r="B94" s="14" t="s">
        <v>113</v>
      </c>
      <c r="C94" s="17" t="s">
        <v>266</v>
      </c>
      <c r="D94" s="655">
        <v>10835.946232663731</v>
      </c>
    </row>
    <row r="95" spans="1:4" ht="30" customHeight="1" thickTop="1" thickBot="1">
      <c r="A95" s="16" t="s">
        <v>267</v>
      </c>
      <c r="B95" s="14" t="s">
        <v>113</v>
      </c>
      <c r="C95" s="17" t="s">
        <v>268</v>
      </c>
      <c r="D95" s="655">
        <v>29843.858830938552</v>
      </c>
    </row>
    <row r="96" spans="1:4" ht="30" customHeight="1" thickTop="1" thickBot="1">
      <c r="A96" s="16" t="s">
        <v>269</v>
      </c>
      <c r="B96" s="14" t="s">
        <v>113</v>
      </c>
      <c r="C96" s="17" t="s">
        <v>270</v>
      </c>
      <c r="D96" s="655">
        <v>158523.70184160056</v>
      </c>
    </row>
    <row r="97" spans="1:4" ht="30" customHeight="1" thickTop="1" thickBot="1">
      <c r="A97" s="16" t="s">
        <v>271</v>
      </c>
      <c r="B97" s="14" t="s">
        <v>113</v>
      </c>
      <c r="C97" s="17" t="s">
        <v>272</v>
      </c>
      <c r="D97" s="655">
        <v>151695.96293734328</v>
      </c>
    </row>
    <row r="98" spans="1:4" ht="30" customHeight="1" thickTop="1" thickBot="1">
      <c r="A98" s="16" t="s">
        <v>273</v>
      </c>
      <c r="B98" s="14" t="s">
        <v>113</v>
      </c>
      <c r="C98" s="17" t="s">
        <v>274</v>
      </c>
      <c r="D98" s="655">
        <v>7677.6732262165579</v>
      </c>
    </row>
    <row r="99" spans="1:4" ht="30" customHeight="1" thickTop="1" thickBot="1">
      <c r="A99" s="16" t="s">
        <v>275</v>
      </c>
      <c r="B99" s="14" t="s">
        <v>113</v>
      </c>
      <c r="C99" s="17" t="s">
        <v>276</v>
      </c>
      <c r="D99" s="655">
        <v>13585.711276756623</v>
      </c>
    </row>
    <row r="100" spans="1:4" ht="30" customHeight="1" thickTop="1" thickBot="1">
      <c r="A100" s="16" t="s">
        <v>277</v>
      </c>
      <c r="B100" s="14" t="s">
        <v>113</v>
      </c>
      <c r="C100" s="17" t="s">
        <v>278</v>
      </c>
      <c r="D100" s="655">
        <v>358010.24520904472</v>
      </c>
    </row>
    <row r="101" spans="1:4" ht="30" customHeight="1" thickTop="1" thickBot="1">
      <c r="A101" s="16" t="s">
        <v>279</v>
      </c>
      <c r="B101" s="14" t="s">
        <v>113</v>
      </c>
      <c r="C101" s="17" t="s">
        <v>1905</v>
      </c>
      <c r="D101" s="655">
        <v>393443.92419050256</v>
      </c>
    </row>
    <row r="102" spans="1:4" ht="30" customHeight="1" thickTop="1" thickBot="1">
      <c r="A102" s="16" t="s">
        <v>280</v>
      </c>
      <c r="B102" s="14" t="s">
        <v>113</v>
      </c>
      <c r="C102" s="17" t="s">
        <v>281</v>
      </c>
      <c r="D102" s="655">
        <v>499716.76873345935</v>
      </c>
    </row>
    <row r="103" spans="1:4" ht="30" customHeight="1" thickTop="1" thickBot="1">
      <c r="A103" s="16" t="s">
        <v>282</v>
      </c>
      <c r="B103" s="14" t="s">
        <v>113</v>
      </c>
      <c r="C103" s="17" t="s">
        <v>283</v>
      </c>
      <c r="D103" s="655">
        <v>577450.49096453108</v>
      </c>
    </row>
    <row r="104" spans="1:4" ht="30" customHeight="1" thickTop="1" thickBot="1">
      <c r="A104" s="16" t="s">
        <v>284</v>
      </c>
      <c r="B104" s="14" t="s">
        <v>113</v>
      </c>
      <c r="C104" s="17" t="s">
        <v>285</v>
      </c>
      <c r="D104" s="655">
        <v>776559.57375353179</v>
      </c>
    </row>
    <row r="105" spans="1:4" ht="30" customHeight="1" thickTop="1" thickBot="1">
      <c r="A105" s="16" t="s">
        <v>286</v>
      </c>
      <c r="B105" s="14" t="s">
        <v>113</v>
      </c>
      <c r="C105" s="17" t="s">
        <v>287</v>
      </c>
      <c r="D105" s="655">
        <v>247142.17342587365</v>
      </c>
    </row>
    <row r="106" spans="1:4" ht="30" customHeight="1" thickTop="1" thickBot="1">
      <c r="A106" s="16" t="s">
        <v>288</v>
      </c>
      <c r="B106" s="14" t="s">
        <v>113</v>
      </c>
      <c r="C106" s="17" t="s">
        <v>289</v>
      </c>
      <c r="D106" s="655">
        <v>10945.298035224185</v>
      </c>
    </row>
    <row r="107" spans="1:4" ht="30" customHeight="1" thickTop="1" thickBot="1">
      <c r="A107" s="16" t="s">
        <v>290</v>
      </c>
      <c r="B107" s="14" t="s">
        <v>113</v>
      </c>
      <c r="C107" s="17" t="s">
        <v>291</v>
      </c>
      <c r="D107" s="655">
        <v>544309.29944354424</v>
      </c>
    </row>
    <row r="108" spans="1:4" ht="30" customHeight="1" thickTop="1" thickBot="1">
      <c r="A108" s="16" t="s">
        <v>292</v>
      </c>
      <c r="B108" s="14" t="s">
        <v>113</v>
      </c>
      <c r="C108" s="17" t="s">
        <v>293</v>
      </c>
      <c r="D108" s="655">
        <v>4003.9280329192038</v>
      </c>
    </row>
    <row r="109" spans="1:4" ht="30" customHeight="1" thickTop="1" thickBot="1">
      <c r="A109" s="16" t="s">
        <v>294</v>
      </c>
      <c r="B109" s="14" t="s">
        <v>113</v>
      </c>
      <c r="C109" s="17" t="s">
        <v>1906</v>
      </c>
      <c r="D109" s="655">
        <v>632871.85106682964</v>
      </c>
    </row>
    <row r="110" spans="1:4" ht="30" customHeight="1" thickTop="1" thickBot="1">
      <c r="A110" s="16" t="s">
        <v>295</v>
      </c>
      <c r="B110" s="14" t="s">
        <v>113</v>
      </c>
      <c r="C110" s="17" t="s">
        <v>296</v>
      </c>
      <c r="D110" s="655">
        <v>2352.8353435179774</v>
      </c>
    </row>
    <row r="111" spans="1:4" ht="30" customHeight="1" thickTop="1" thickBot="1">
      <c r="A111" s="16" t="s">
        <v>297</v>
      </c>
      <c r="B111" s="14" t="s">
        <v>113</v>
      </c>
      <c r="C111" s="17" t="s">
        <v>298</v>
      </c>
      <c r="D111" s="655">
        <v>98653.211982120862</v>
      </c>
    </row>
    <row r="112" spans="1:4" ht="30" customHeight="1" thickTop="1" thickBot="1">
      <c r="A112" s="16" t="s">
        <v>299</v>
      </c>
      <c r="B112" s="14" t="s">
        <v>113</v>
      </c>
      <c r="C112" s="17" t="s">
        <v>300</v>
      </c>
      <c r="D112" s="655">
        <v>1051363.8031018197</v>
      </c>
    </row>
    <row r="113" spans="1:12" ht="30" customHeight="1" thickTop="1" thickBot="1">
      <c r="A113" s="16" t="s">
        <v>301</v>
      </c>
      <c r="B113" s="14" t="s">
        <v>113</v>
      </c>
      <c r="C113" s="17" t="s">
        <v>302</v>
      </c>
      <c r="D113" s="655">
        <v>2600.5022217830278</v>
      </c>
    </row>
    <row r="114" spans="1:12" ht="30" customHeight="1" thickTop="1" thickBot="1">
      <c r="A114" s="16" t="s">
        <v>305</v>
      </c>
      <c r="B114" s="14" t="s">
        <v>113</v>
      </c>
      <c r="C114" s="17" t="s">
        <v>306</v>
      </c>
      <c r="D114" s="655">
        <v>125073.33689843709</v>
      </c>
    </row>
    <row r="115" spans="1:12" ht="30" customHeight="1" thickTop="1" thickBot="1">
      <c r="A115" s="16" t="s">
        <v>303</v>
      </c>
      <c r="B115" s="14" t="s">
        <v>113</v>
      </c>
      <c r="C115" s="17" t="s">
        <v>304</v>
      </c>
      <c r="D115" s="655">
        <v>142227.70096410706</v>
      </c>
    </row>
    <row r="116" spans="1:12" ht="30" customHeight="1" thickTop="1" thickBot="1">
      <c r="A116" s="16" t="s">
        <v>309</v>
      </c>
      <c r="B116" s="14" t="s">
        <v>113</v>
      </c>
      <c r="C116" s="17" t="s">
        <v>1907</v>
      </c>
      <c r="D116" s="655">
        <v>117091.74014442693</v>
      </c>
      <c r="E116" s="222"/>
      <c r="G116" s="222"/>
      <c r="H116" s="222"/>
      <c r="I116" s="222"/>
      <c r="J116" s="222"/>
      <c r="K116" s="222"/>
      <c r="L116" s="222"/>
    </row>
    <row r="117" spans="1:12" ht="30" customHeight="1" thickTop="1" thickBot="1">
      <c r="A117" s="16" t="s">
        <v>310</v>
      </c>
      <c r="B117" s="14" t="s">
        <v>113</v>
      </c>
      <c r="C117" s="17" t="s">
        <v>311</v>
      </c>
      <c r="D117" s="655">
        <v>114874.14207322994</v>
      </c>
      <c r="E117" s="222"/>
      <c r="G117" s="222"/>
      <c r="H117" s="222"/>
      <c r="I117" s="222"/>
      <c r="J117" s="222"/>
      <c r="K117" s="222"/>
      <c r="L117" s="222"/>
    </row>
    <row r="118" spans="1:12" ht="30" customHeight="1" thickTop="1" thickBot="1">
      <c r="A118" s="16" t="s">
        <v>313</v>
      </c>
      <c r="B118" s="14" t="s">
        <v>113</v>
      </c>
      <c r="C118" s="17" t="s">
        <v>1909</v>
      </c>
      <c r="D118" s="655">
        <v>165946.23568879004</v>
      </c>
      <c r="E118" s="222"/>
      <c r="G118" s="222"/>
      <c r="H118" s="222"/>
      <c r="I118" s="222"/>
      <c r="J118" s="222"/>
      <c r="K118" s="222"/>
      <c r="L118" s="222"/>
    </row>
    <row r="119" spans="1:12" ht="30" customHeight="1" thickTop="1" thickBot="1">
      <c r="A119" s="16" t="s">
        <v>318</v>
      </c>
      <c r="B119" s="14" t="s">
        <v>113</v>
      </c>
      <c r="C119" s="17" t="s">
        <v>319</v>
      </c>
      <c r="D119" s="655">
        <v>188845.9946771008</v>
      </c>
      <c r="E119" s="222"/>
      <c r="G119" s="222"/>
      <c r="H119" s="222"/>
      <c r="I119" s="222"/>
      <c r="J119" s="222"/>
      <c r="K119" s="222"/>
      <c r="L119" s="222"/>
    </row>
    <row r="120" spans="1:12" ht="30" customHeight="1" thickTop="1" thickBot="1">
      <c r="A120" s="16" t="s">
        <v>314</v>
      </c>
      <c r="B120" s="14" t="s">
        <v>113</v>
      </c>
      <c r="C120" s="17" t="s">
        <v>315</v>
      </c>
      <c r="D120" s="655">
        <v>171430.74522852129</v>
      </c>
      <c r="E120" s="222"/>
      <c r="G120" s="222"/>
      <c r="H120" s="222"/>
      <c r="I120" s="222"/>
      <c r="J120" s="222"/>
      <c r="K120" s="222"/>
      <c r="L120" s="222"/>
    </row>
    <row r="121" spans="1:12" ht="30" customHeight="1" thickTop="1" thickBot="1">
      <c r="A121" s="16" t="s">
        <v>1648</v>
      </c>
      <c r="B121" s="14" t="s">
        <v>113</v>
      </c>
      <c r="C121" s="17" t="s">
        <v>1649</v>
      </c>
      <c r="D121" s="655">
        <v>116384.23279078736</v>
      </c>
      <c r="E121" s="222"/>
    </row>
    <row r="122" spans="1:12" ht="30" customHeight="1" thickTop="1" thickBot="1">
      <c r="A122" s="16" t="s">
        <v>322</v>
      </c>
      <c r="B122" s="14" t="s">
        <v>113</v>
      </c>
      <c r="C122" s="17" t="s">
        <v>323</v>
      </c>
      <c r="D122" s="655">
        <v>128569.55568299354</v>
      </c>
    </row>
    <row r="123" spans="1:12" ht="30" customHeight="1" thickTop="1" thickBot="1">
      <c r="A123" s="16" t="s">
        <v>320</v>
      </c>
      <c r="B123" s="14" t="s">
        <v>113</v>
      </c>
      <c r="C123" s="17" t="s">
        <v>321</v>
      </c>
      <c r="D123" s="655">
        <v>55725.047609636305</v>
      </c>
    </row>
    <row r="124" spans="1:12" ht="30" customHeight="1" thickTop="1" thickBot="1">
      <c r="A124" s="16" t="s">
        <v>312</v>
      </c>
      <c r="B124" s="14" t="s">
        <v>113</v>
      </c>
      <c r="C124" s="17" t="s">
        <v>1908</v>
      </c>
      <c r="D124" s="655">
        <v>164827.20928419131</v>
      </c>
    </row>
    <row r="125" spans="1:12" ht="30" customHeight="1" thickTop="1" thickBot="1">
      <c r="A125" s="16" t="s">
        <v>316</v>
      </c>
      <c r="B125" s="14" t="s">
        <v>113</v>
      </c>
      <c r="C125" s="17" t="s">
        <v>317</v>
      </c>
      <c r="D125" s="655">
        <v>167843.33313041835</v>
      </c>
    </row>
    <row r="126" spans="1:12" ht="30" customHeight="1" thickTop="1" thickBot="1">
      <c r="A126" s="16" t="s">
        <v>307</v>
      </c>
      <c r="B126" s="14" t="s">
        <v>113</v>
      </c>
      <c r="C126" s="17" t="s">
        <v>308</v>
      </c>
      <c r="D126" s="655">
        <v>145204.39456588475</v>
      </c>
    </row>
    <row r="127" spans="1:12" ht="30" customHeight="1" thickTop="1" thickBot="1">
      <c r="A127" s="16" t="s">
        <v>324</v>
      </c>
      <c r="B127" s="14" t="s">
        <v>113</v>
      </c>
      <c r="C127" s="17" t="s">
        <v>325</v>
      </c>
      <c r="D127" s="655">
        <v>4337.1215530555837</v>
      </c>
    </row>
    <row r="128" spans="1:12" ht="30" customHeight="1" thickTop="1" thickBot="1">
      <c r="A128" s="16" t="s">
        <v>326</v>
      </c>
      <c r="B128" s="14" t="s">
        <v>113</v>
      </c>
      <c r="C128" s="17" t="s">
        <v>327</v>
      </c>
      <c r="D128" s="655">
        <v>92026.36993285043</v>
      </c>
    </row>
    <row r="129" spans="1:4" ht="30" customHeight="1" thickTop="1" thickBot="1">
      <c r="A129" s="16" t="s">
        <v>328</v>
      </c>
      <c r="B129" s="14" t="s">
        <v>113</v>
      </c>
      <c r="C129" s="17" t="s">
        <v>329</v>
      </c>
      <c r="D129" s="655">
        <v>83.564254639902543</v>
      </c>
    </row>
    <row r="130" spans="1:4" ht="30" customHeight="1" thickTop="1" thickBot="1">
      <c r="A130" s="16" t="s">
        <v>330</v>
      </c>
      <c r="B130" s="14" t="s">
        <v>113</v>
      </c>
      <c r="C130" s="17" t="s">
        <v>331</v>
      </c>
      <c r="D130" s="655">
        <v>2769.6551103779061</v>
      </c>
    </row>
    <row r="131" spans="1:4" ht="30" customHeight="1" thickTop="1" thickBot="1">
      <c r="A131" s="16" t="s">
        <v>332</v>
      </c>
      <c r="B131" s="14" t="s">
        <v>113</v>
      </c>
      <c r="C131" s="17" t="s">
        <v>333</v>
      </c>
      <c r="D131" s="655">
        <v>2524.7023755164901</v>
      </c>
    </row>
    <row r="132" spans="1:4" ht="30" customHeight="1" thickTop="1" thickBot="1">
      <c r="A132" s="16" t="s">
        <v>334</v>
      </c>
      <c r="B132" s="14" t="s">
        <v>113</v>
      </c>
      <c r="C132" s="17" t="s">
        <v>1676</v>
      </c>
      <c r="D132" s="655">
        <v>4682.0721423572668</v>
      </c>
    </row>
    <row r="133" spans="1:4" ht="30" customHeight="1" thickTop="1" thickBot="1">
      <c r="A133" s="16" t="s">
        <v>335</v>
      </c>
      <c r="B133" s="14" t="s">
        <v>92</v>
      </c>
      <c r="C133" s="17" t="s">
        <v>1910</v>
      </c>
      <c r="D133" s="655">
        <v>216778.16059368724</v>
      </c>
    </row>
    <row r="134" spans="1:4" ht="30" customHeight="1" thickTop="1" thickBot="1">
      <c r="A134" s="16" t="s">
        <v>336</v>
      </c>
      <c r="B134" s="14" t="s">
        <v>113</v>
      </c>
      <c r="C134" s="17" t="s">
        <v>337</v>
      </c>
      <c r="D134" s="655">
        <v>59099.476416661775</v>
      </c>
    </row>
    <row r="135" spans="1:4" ht="30" customHeight="1" thickTop="1" thickBot="1">
      <c r="A135" s="16" t="s">
        <v>338</v>
      </c>
      <c r="B135" s="14" t="s">
        <v>339</v>
      </c>
      <c r="C135" s="17" t="s">
        <v>340</v>
      </c>
      <c r="D135" s="655">
        <v>460100.78530297318</v>
      </c>
    </row>
    <row r="136" spans="1:4" ht="30" customHeight="1" thickTop="1" thickBot="1">
      <c r="A136" s="16" t="s">
        <v>352</v>
      </c>
      <c r="B136" s="14" t="s">
        <v>339</v>
      </c>
      <c r="C136" s="17" t="s">
        <v>353</v>
      </c>
      <c r="D136" s="655">
        <v>953.08564906330412</v>
      </c>
    </row>
    <row r="137" spans="1:4" ht="30" customHeight="1" thickTop="1" thickBot="1">
      <c r="A137" s="16" t="s">
        <v>343</v>
      </c>
      <c r="B137" s="14" t="s">
        <v>344</v>
      </c>
      <c r="C137" s="17" t="s">
        <v>345</v>
      </c>
      <c r="D137" s="655">
        <v>0.31226810387674842</v>
      </c>
    </row>
    <row r="138" spans="1:4" ht="30" customHeight="1" thickTop="1" thickBot="1">
      <c r="A138" s="16" t="s">
        <v>346</v>
      </c>
      <c r="B138" s="14" t="s">
        <v>344</v>
      </c>
      <c r="C138" s="17" t="s">
        <v>347</v>
      </c>
      <c r="D138" s="655">
        <v>0.47112334503701325</v>
      </c>
    </row>
    <row r="139" spans="1:4" ht="30" customHeight="1" thickTop="1" thickBot="1">
      <c r="A139" s="16" t="s">
        <v>350</v>
      </c>
      <c r="B139" s="14" t="s">
        <v>339</v>
      </c>
      <c r="C139" s="17" t="s">
        <v>351</v>
      </c>
      <c r="D139" s="655">
        <v>1320.3502500761776</v>
      </c>
    </row>
    <row r="140" spans="1:4" ht="30" customHeight="1" thickTop="1" thickBot="1">
      <c r="A140" s="16" t="s">
        <v>348</v>
      </c>
      <c r="B140" s="14" t="s">
        <v>339</v>
      </c>
      <c r="C140" s="17" t="s">
        <v>349</v>
      </c>
      <c r="D140" s="655">
        <v>1298.8844315290949</v>
      </c>
    </row>
    <row r="141" spans="1:4" ht="30" customHeight="1" thickTop="1" thickBot="1">
      <c r="A141" s="16" t="s">
        <v>356</v>
      </c>
      <c r="B141" s="14" t="s">
        <v>113</v>
      </c>
      <c r="C141" s="17" t="s">
        <v>357</v>
      </c>
      <c r="D141" s="655">
        <v>62221.329136448418</v>
      </c>
    </row>
    <row r="142" spans="1:4" ht="30" customHeight="1" thickTop="1" thickBot="1">
      <c r="A142" s="16" t="s">
        <v>341</v>
      </c>
      <c r="B142" s="14" t="s">
        <v>339</v>
      </c>
      <c r="C142" s="17" t="s">
        <v>342</v>
      </c>
      <c r="D142" s="655">
        <v>346191.65674508241</v>
      </c>
    </row>
    <row r="143" spans="1:4" ht="30" customHeight="1" thickTop="1" thickBot="1">
      <c r="A143" s="16" t="s">
        <v>354</v>
      </c>
      <c r="B143" s="14" t="s">
        <v>113</v>
      </c>
      <c r="C143" s="17" t="s">
        <v>355</v>
      </c>
      <c r="D143" s="655">
        <v>42732.351713363052</v>
      </c>
    </row>
    <row r="144" spans="1:4" ht="30" customHeight="1" thickTop="1" thickBot="1">
      <c r="A144" s="16" t="s">
        <v>359</v>
      </c>
      <c r="B144" s="14" t="s">
        <v>113</v>
      </c>
      <c r="C144" s="17" t="s">
        <v>360</v>
      </c>
      <c r="D144" s="655">
        <v>169670.4337533495</v>
      </c>
    </row>
    <row r="145" spans="1:4" ht="68.25" customHeight="1" thickTop="1" thickBot="1">
      <c r="A145" s="16" t="s">
        <v>358</v>
      </c>
      <c r="B145" s="14" t="s">
        <v>113</v>
      </c>
      <c r="C145" s="17" t="s">
        <v>2197</v>
      </c>
      <c r="D145" s="655">
        <v>297387.69805005292</v>
      </c>
    </row>
    <row r="146" spans="1:4" ht="30" customHeight="1" thickTop="1" thickBot="1">
      <c r="A146" s="16" t="s">
        <v>361</v>
      </c>
      <c r="B146" s="14" t="s">
        <v>113</v>
      </c>
      <c r="C146" s="17" t="s">
        <v>1911</v>
      </c>
      <c r="D146" s="655">
        <v>23847.822895798981</v>
      </c>
    </row>
    <row r="147" spans="1:4" ht="30" customHeight="1" thickTop="1" thickBot="1">
      <c r="A147" s="16" t="s">
        <v>362</v>
      </c>
      <c r="B147" s="14" t="s">
        <v>113</v>
      </c>
      <c r="C147" s="17" t="s">
        <v>1912</v>
      </c>
      <c r="D147" s="655">
        <v>6503.8570972964872</v>
      </c>
    </row>
    <row r="148" spans="1:4" ht="30" customHeight="1" thickTop="1" thickBot="1">
      <c r="A148" s="16" t="s">
        <v>367</v>
      </c>
      <c r="B148" s="14" t="s">
        <v>113</v>
      </c>
      <c r="C148" s="17" t="s">
        <v>368</v>
      </c>
      <c r="D148" s="655">
        <v>2600.5022217830278</v>
      </c>
    </row>
    <row r="149" spans="1:4" ht="30" customHeight="1" thickTop="1" thickBot="1">
      <c r="A149" s="16" t="s">
        <v>363</v>
      </c>
      <c r="B149" s="14" t="s">
        <v>113</v>
      </c>
      <c r="C149" s="17" t="s">
        <v>364</v>
      </c>
      <c r="D149" s="655">
        <v>5820.1716392286808</v>
      </c>
    </row>
    <row r="150" spans="1:4" ht="30" customHeight="1" thickTop="1" thickBot="1">
      <c r="A150" s="16" t="s">
        <v>158</v>
      </c>
      <c r="B150" s="14" t="s">
        <v>113</v>
      </c>
      <c r="C150" s="17" t="s">
        <v>159</v>
      </c>
      <c r="D150" s="655">
        <v>34549.529517974508</v>
      </c>
    </row>
    <row r="151" spans="1:4" ht="30" customHeight="1" thickTop="1" thickBot="1">
      <c r="A151" s="16" t="s">
        <v>369</v>
      </c>
      <c r="B151" s="14" t="s">
        <v>113</v>
      </c>
      <c r="C151" s="17" t="s">
        <v>370</v>
      </c>
      <c r="D151" s="655">
        <v>111959.69741713724</v>
      </c>
    </row>
    <row r="152" spans="1:4" ht="30" customHeight="1" thickTop="1" thickBot="1">
      <c r="A152" s="16" t="s">
        <v>371</v>
      </c>
      <c r="B152" s="14" t="s">
        <v>113</v>
      </c>
      <c r="C152" s="17" t="s">
        <v>372</v>
      </c>
      <c r="D152" s="655">
        <v>106658.45371880197</v>
      </c>
    </row>
    <row r="153" spans="1:4" ht="30" customHeight="1" thickTop="1" thickBot="1">
      <c r="A153" s="16" t="s">
        <v>365</v>
      </c>
      <c r="B153" s="14" t="s">
        <v>113</v>
      </c>
      <c r="C153" s="17" t="s">
        <v>366</v>
      </c>
      <c r="D153" s="655">
        <v>112019.07726537941</v>
      </c>
    </row>
    <row r="154" spans="1:4" ht="30" customHeight="1" thickTop="1" thickBot="1">
      <c r="A154" s="16" t="s">
        <v>373</v>
      </c>
      <c r="B154" s="14" t="s">
        <v>113</v>
      </c>
      <c r="C154" s="17" t="s">
        <v>374</v>
      </c>
      <c r="D154" s="655">
        <v>83210.833572848467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5"/>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4" sqref="E4"/>
    </sheetView>
  </sheetViews>
  <sheetFormatPr baseColWidth="10" defaultRowHeight="15"/>
  <cols>
    <col min="1" max="1" width="11.5703125" customWidth="1"/>
    <col min="2" max="2" width="9.140625"/>
    <col min="3" max="3" width="77.42578125" style="205" customWidth="1"/>
    <col min="4" max="4" width="17.140625" style="189" customWidth="1"/>
  </cols>
  <sheetData>
    <row r="1" spans="1:4" ht="81.75" customHeight="1" thickTop="1" thickBot="1">
      <c r="A1" s="686" t="s">
        <v>1850</v>
      </c>
      <c r="B1" s="687"/>
      <c r="C1" s="687"/>
      <c r="D1" s="688"/>
    </row>
    <row r="2" spans="1:4" ht="50.25" customHeight="1" thickTop="1" thickBot="1">
      <c r="A2" s="685" t="s">
        <v>375</v>
      </c>
      <c r="B2" s="685"/>
      <c r="C2" s="685"/>
      <c r="D2" s="685"/>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2" t="s">
        <v>742</v>
      </c>
      <c r="B6" s="662" t="s">
        <v>377</v>
      </c>
      <c r="C6" s="663" t="s">
        <v>2239</v>
      </c>
      <c r="D6" s="654">
        <v>4494.4914000741292</v>
      </c>
    </row>
    <row r="7" spans="1:4" ht="16.5" thickTop="1" thickBot="1">
      <c r="A7" s="662" t="s">
        <v>747</v>
      </c>
      <c r="B7" s="662" t="s">
        <v>377</v>
      </c>
      <c r="C7" s="663" t="s">
        <v>748</v>
      </c>
      <c r="D7" s="654">
        <v>4150.9497409922424</v>
      </c>
    </row>
    <row r="8" spans="1:4" ht="16.5" thickTop="1" thickBot="1">
      <c r="A8" s="662" t="s">
        <v>743</v>
      </c>
      <c r="B8" s="662" t="s">
        <v>377</v>
      </c>
      <c r="C8" s="663" t="s">
        <v>744</v>
      </c>
      <c r="D8" s="654">
        <v>4192.0309293044957</v>
      </c>
    </row>
    <row r="9" spans="1:4" ht="16.5" thickTop="1" thickBot="1">
      <c r="A9" s="662" t="s">
        <v>745</v>
      </c>
      <c r="B9" s="662" t="s">
        <v>377</v>
      </c>
      <c r="C9" s="663" t="s">
        <v>746</v>
      </c>
      <c r="D9" s="654">
        <v>3636.4322576551081</v>
      </c>
    </row>
    <row r="10" spans="1:4" ht="16.5" thickTop="1" thickBot="1">
      <c r="A10" s="662" t="s">
        <v>1668</v>
      </c>
      <c r="B10" s="662" t="s">
        <v>377</v>
      </c>
      <c r="C10" s="663" t="s">
        <v>1667</v>
      </c>
      <c r="D10" s="654">
        <v>3826.1155500394166</v>
      </c>
    </row>
    <row r="11" spans="1:4" ht="16.5" thickTop="1" thickBot="1">
      <c r="A11" s="662" t="s">
        <v>751</v>
      </c>
      <c r="B11" s="662" t="s">
        <v>377</v>
      </c>
      <c r="C11" s="663" t="s">
        <v>752</v>
      </c>
      <c r="D11" s="654">
        <v>11261.001432748568</v>
      </c>
    </row>
    <row r="12" spans="1:4" ht="16.5" thickTop="1" thickBot="1">
      <c r="A12" s="662" t="s">
        <v>749</v>
      </c>
      <c r="B12" s="662" t="s">
        <v>377</v>
      </c>
      <c r="C12" s="663" t="s">
        <v>750</v>
      </c>
      <c r="D12" s="654">
        <v>14402.585489626066</v>
      </c>
    </row>
    <row r="13" spans="1:4" ht="16.5" thickTop="1" thickBot="1">
      <c r="A13" s="662" t="s">
        <v>753</v>
      </c>
      <c r="B13" s="662" t="s">
        <v>92</v>
      </c>
      <c r="C13" s="663" t="s">
        <v>1935</v>
      </c>
      <c r="D13" s="654">
        <v>1047.3058917223445</v>
      </c>
    </row>
    <row r="14" spans="1:4" ht="16.5" thickTop="1" thickBot="1">
      <c r="A14" s="662" t="s">
        <v>755</v>
      </c>
      <c r="B14" s="662" t="s">
        <v>233</v>
      </c>
      <c r="C14" s="663" t="s">
        <v>1937</v>
      </c>
      <c r="D14" s="654">
        <v>53739.89066726427</v>
      </c>
    </row>
    <row r="15" spans="1:4" ht="16.5" thickTop="1" thickBot="1">
      <c r="A15" s="662" t="s">
        <v>756</v>
      </c>
      <c r="B15" s="662" t="s">
        <v>92</v>
      </c>
      <c r="C15" s="663" t="s">
        <v>1938</v>
      </c>
      <c r="D15" s="654">
        <v>1053.2932752802512</v>
      </c>
    </row>
    <row r="16" spans="1:4" ht="16.5" thickTop="1" thickBot="1">
      <c r="A16" s="662" t="s">
        <v>754</v>
      </c>
      <c r="B16" s="662" t="s">
        <v>233</v>
      </c>
      <c r="C16" s="663" t="s">
        <v>1936</v>
      </c>
      <c r="D16" s="654">
        <v>56849.255715286599</v>
      </c>
    </row>
    <row r="17" spans="1:4" ht="16.5" thickTop="1" thickBot="1">
      <c r="A17" s="662" t="s">
        <v>776</v>
      </c>
      <c r="B17" s="662" t="s">
        <v>422</v>
      </c>
      <c r="C17" s="663" t="s">
        <v>777</v>
      </c>
      <c r="D17" s="654">
        <v>9983.4314877639627</v>
      </c>
    </row>
    <row r="18" spans="1:4" ht="16.5" thickTop="1" thickBot="1">
      <c r="A18" s="662" t="s">
        <v>757</v>
      </c>
      <c r="B18" s="662" t="s">
        <v>387</v>
      </c>
      <c r="C18" s="663" t="s">
        <v>1939</v>
      </c>
      <c r="D18" s="654">
        <v>76482.983083061496</v>
      </c>
    </row>
    <row r="19" spans="1:4" ht="16.5" thickTop="1" thickBot="1">
      <c r="A19" s="662" t="s">
        <v>758</v>
      </c>
      <c r="B19" s="662" t="s">
        <v>387</v>
      </c>
      <c r="C19" s="663" t="s">
        <v>2240</v>
      </c>
      <c r="D19" s="654">
        <v>90684.36657648749</v>
      </c>
    </row>
    <row r="20" spans="1:4" ht="16.5" thickTop="1" thickBot="1">
      <c r="A20" s="662" t="s">
        <v>761</v>
      </c>
      <c r="B20" s="662" t="s">
        <v>387</v>
      </c>
      <c r="C20" s="663" t="s">
        <v>762</v>
      </c>
      <c r="D20" s="654">
        <v>90684.36657648749</v>
      </c>
    </row>
    <row r="21" spans="1:4" ht="16.5" thickTop="1" thickBot="1">
      <c r="A21" s="662" t="s">
        <v>759</v>
      </c>
      <c r="B21" s="662" t="s">
        <v>387</v>
      </c>
      <c r="C21" s="663" t="s">
        <v>2241</v>
      </c>
      <c r="D21" s="654">
        <v>90684.36657648749</v>
      </c>
    </row>
    <row r="22" spans="1:4" ht="16.5" thickTop="1" thickBot="1">
      <c r="A22" s="662" t="s">
        <v>760</v>
      </c>
      <c r="B22" s="662" t="s">
        <v>387</v>
      </c>
      <c r="C22" s="663" t="s">
        <v>2242</v>
      </c>
      <c r="D22" s="654">
        <v>86741.282324659143</v>
      </c>
    </row>
    <row r="23" spans="1:4" ht="16.5" thickTop="1" thickBot="1">
      <c r="A23" s="662" t="s">
        <v>763</v>
      </c>
      <c r="B23" s="662" t="s">
        <v>387</v>
      </c>
      <c r="C23" s="663" t="s">
        <v>764</v>
      </c>
      <c r="D23" s="654">
        <v>79077.585757725654</v>
      </c>
    </row>
    <row r="24" spans="1:4" ht="16.5" thickTop="1" thickBot="1">
      <c r="A24" s="662" t="s">
        <v>772</v>
      </c>
      <c r="B24" s="662" t="s">
        <v>387</v>
      </c>
      <c r="C24" s="663" t="s">
        <v>773</v>
      </c>
      <c r="D24" s="654">
        <v>30678.448322375694</v>
      </c>
    </row>
    <row r="25" spans="1:4" ht="16.5" thickTop="1" thickBot="1">
      <c r="A25" s="662" t="s">
        <v>765</v>
      </c>
      <c r="B25" s="662" t="s">
        <v>387</v>
      </c>
      <c r="C25" s="663" t="s">
        <v>766</v>
      </c>
      <c r="D25" s="654">
        <v>56859.319275499074</v>
      </c>
    </row>
    <row r="26" spans="1:4" ht="16.5" thickTop="1" thickBot="1">
      <c r="A26" s="662" t="s">
        <v>768</v>
      </c>
      <c r="B26" s="662" t="s">
        <v>387</v>
      </c>
      <c r="C26" s="663" t="s">
        <v>2002</v>
      </c>
      <c r="D26" s="654">
        <v>56018.925931337006</v>
      </c>
    </row>
    <row r="27" spans="1:4" ht="16.5" thickTop="1" thickBot="1">
      <c r="A27" s="662" t="s">
        <v>767</v>
      </c>
      <c r="B27" s="662" t="s">
        <v>387</v>
      </c>
      <c r="C27" s="663" t="s">
        <v>2004</v>
      </c>
      <c r="D27" s="654">
        <v>56465.065861842704</v>
      </c>
    </row>
    <row r="28" spans="1:4" ht="16.5" thickTop="1" thickBot="1">
      <c r="A28" s="662" t="s">
        <v>770</v>
      </c>
      <c r="B28" s="662" t="s">
        <v>387</v>
      </c>
      <c r="C28" s="663" t="s">
        <v>2003</v>
      </c>
      <c r="D28" s="654">
        <v>56815.219551492693</v>
      </c>
    </row>
    <row r="29" spans="1:4" ht="16.5" thickTop="1" thickBot="1">
      <c r="A29" s="662" t="s">
        <v>769</v>
      </c>
      <c r="B29" s="662" t="s">
        <v>387</v>
      </c>
      <c r="C29" s="663" t="s">
        <v>2001</v>
      </c>
      <c r="D29" s="654">
        <v>74494.135395660443</v>
      </c>
    </row>
    <row r="30" spans="1:4" ht="16.5" thickTop="1" thickBot="1">
      <c r="A30" s="662" t="s">
        <v>771</v>
      </c>
      <c r="B30" s="662" t="s">
        <v>387</v>
      </c>
      <c r="C30" s="663" t="s">
        <v>2243</v>
      </c>
      <c r="D30" s="654">
        <v>72706.498577286315</v>
      </c>
    </row>
    <row r="31" spans="1:4" ht="16.5" thickTop="1" thickBot="1">
      <c r="A31" s="662" t="s">
        <v>774</v>
      </c>
      <c r="B31" s="662" t="s">
        <v>422</v>
      </c>
      <c r="C31" s="663" t="s">
        <v>775</v>
      </c>
      <c r="D31" s="654">
        <v>40.673038277185327</v>
      </c>
    </row>
    <row r="32" spans="1:4" ht="16.5" thickTop="1" thickBot="1">
      <c r="A32" s="662" t="s">
        <v>779</v>
      </c>
      <c r="B32" s="662" t="s">
        <v>144</v>
      </c>
      <c r="C32" s="663" t="s">
        <v>1941</v>
      </c>
      <c r="D32" s="654">
        <v>552.8019778019202</v>
      </c>
    </row>
    <row r="33" spans="1:4" ht="16.5" thickTop="1" thickBot="1">
      <c r="A33" s="662" t="s">
        <v>780</v>
      </c>
      <c r="B33" s="662" t="s">
        <v>377</v>
      </c>
      <c r="C33" s="663" t="s">
        <v>781</v>
      </c>
      <c r="D33" s="654">
        <v>5621.1523060058626</v>
      </c>
    </row>
    <row r="34" spans="1:4" ht="16.5" thickTop="1" thickBot="1">
      <c r="A34" s="662" t="s">
        <v>786</v>
      </c>
      <c r="B34" s="662" t="s">
        <v>377</v>
      </c>
      <c r="C34" s="663" t="s">
        <v>787</v>
      </c>
      <c r="D34" s="654">
        <v>88479.273359064144</v>
      </c>
    </row>
    <row r="35" spans="1:4" ht="16.5" thickTop="1" thickBot="1">
      <c r="A35" s="662" t="s">
        <v>782</v>
      </c>
      <c r="B35" s="662" t="s">
        <v>377</v>
      </c>
      <c r="C35" s="663" t="s">
        <v>783</v>
      </c>
      <c r="D35" s="654">
        <v>3553.0347835331795</v>
      </c>
    </row>
    <row r="36" spans="1:4" ht="16.5" thickTop="1" thickBot="1">
      <c r="A36" s="662" t="s">
        <v>784</v>
      </c>
      <c r="B36" s="662" t="s">
        <v>377</v>
      </c>
      <c r="C36" s="663" t="s">
        <v>785</v>
      </c>
      <c r="D36" s="654">
        <v>5534.3512155045437</v>
      </c>
    </row>
    <row r="37" spans="1:4" ht="16.5" thickTop="1" thickBot="1">
      <c r="A37" s="662" t="s">
        <v>898</v>
      </c>
      <c r="B37" s="662" t="s">
        <v>377</v>
      </c>
      <c r="C37" s="663" t="s">
        <v>899</v>
      </c>
      <c r="D37" s="654">
        <v>3270.8788897254803</v>
      </c>
    </row>
    <row r="38" spans="1:4" ht="16.5" thickTop="1" thickBot="1">
      <c r="A38" s="662" t="s">
        <v>788</v>
      </c>
      <c r="B38" s="662" t="s">
        <v>377</v>
      </c>
      <c r="C38" s="663" t="s">
        <v>789</v>
      </c>
      <c r="D38" s="654">
        <v>4888.1645308545549</v>
      </c>
    </row>
    <row r="39" spans="1:4" ht="16.5" thickTop="1" thickBot="1">
      <c r="A39" s="662" t="s">
        <v>917</v>
      </c>
      <c r="B39" s="662" t="s">
        <v>92</v>
      </c>
      <c r="C39" s="663" t="s">
        <v>2244</v>
      </c>
      <c r="D39" s="654">
        <v>252642.86644806381</v>
      </c>
    </row>
    <row r="40" spans="1:4" ht="16.5" thickTop="1" thickBot="1">
      <c r="A40" s="662" t="s">
        <v>896</v>
      </c>
      <c r="B40" s="662" t="s">
        <v>92</v>
      </c>
      <c r="C40" s="663" t="s">
        <v>897</v>
      </c>
      <c r="D40" s="654">
        <v>56470.070136185714</v>
      </c>
    </row>
    <row r="41" spans="1:4" ht="16.5" thickTop="1" thickBot="1">
      <c r="A41" s="662" t="s">
        <v>827</v>
      </c>
      <c r="B41" s="662" t="s">
        <v>92</v>
      </c>
      <c r="C41" s="663" t="s">
        <v>828</v>
      </c>
      <c r="D41" s="654">
        <v>780.68454316239729</v>
      </c>
    </row>
    <row r="42" spans="1:4" ht="16.5" thickTop="1" thickBot="1">
      <c r="A42" s="662" t="s">
        <v>432</v>
      </c>
      <c r="B42" s="662" t="s">
        <v>92</v>
      </c>
      <c r="C42" s="663" t="s">
        <v>433</v>
      </c>
      <c r="D42" s="654">
        <v>11158.804213098345</v>
      </c>
    </row>
    <row r="43" spans="1:4" ht="16.5" thickTop="1" thickBot="1">
      <c r="A43" s="662" t="s">
        <v>376</v>
      </c>
      <c r="B43" s="662" t="s">
        <v>377</v>
      </c>
      <c r="C43" s="663" t="s">
        <v>378</v>
      </c>
      <c r="D43" s="654">
        <v>5520.3747386515279</v>
      </c>
    </row>
    <row r="44" spans="1:4" ht="16.5" thickTop="1" thickBot="1">
      <c r="A44" s="662" t="s">
        <v>379</v>
      </c>
      <c r="B44" s="662" t="s">
        <v>144</v>
      </c>
      <c r="C44" s="663" t="s">
        <v>2245</v>
      </c>
      <c r="D44" s="654">
        <v>13488.368258366852</v>
      </c>
    </row>
    <row r="45" spans="1:4" ht="16.5" thickTop="1" thickBot="1">
      <c r="A45" s="662" t="s">
        <v>778</v>
      </c>
      <c r="B45" s="662" t="s">
        <v>377</v>
      </c>
      <c r="C45" s="663" t="s">
        <v>1940</v>
      </c>
      <c r="D45" s="654">
        <v>5348.9119372113801</v>
      </c>
    </row>
    <row r="46" spans="1:4" ht="16.5" thickTop="1" thickBot="1">
      <c r="A46" s="662" t="s">
        <v>913</v>
      </c>
      <c r="B46" s="662" t="s">
        <v>92</v>
      </c>
      <c r="C46" s="663" t="s">
        <v>1954</v>
      </c>
      <c r="D46" s="654">
        <v>47340.889573557048</v>
      </c>
    </row>
    <row r="47" spans="1:4" ht="16.5" thickTop="1" thickBot="1">
      <c r="A47" s="662" t="s">
        <v>914</v>
      </c>
      <c r="B47" s="662" t="s">
        <v>92</v>
      </c>
      <c r="C47" s="663" t="s">
        <v>1955</v>
      </c>
      <c r="D47" s="654">
        <v>63951.431885931488</v>
      </c>
    </row>
    <row r="48" spans="1:4" ht="16.5" thickTop="1" thickBot="1">
      <c r="A48" s="662" t="s">
        <v>797</v>
      </c>
      <c r="B48" s="662" t="s">
        <v>387</v>
      </c>
      <c r="C48" s="663" t="s">
        <v>798</v>
      </c>
      <c r="D48" s="654">
        <v>50542.439743412848</v>
      </c>
    </row>
    <row r="49" spans="1:4" ht="16.5" thickTop="1" thickBot="1">
      <c r="A49" s="662" t="s">
        <v>800</v>
      </c>
      <c r="B49" s="662" t="s">
        <v>387</v>
      </c>
      <c r="C49" s="663" t="s">
        <v>801</v>
      </c>
      <c r="D49" s="654">
        <v>46160.406099957472</v>
      </c>
    </row>
    <row r="50" spans="1:4" ht="16.5" thickTop="1" thickBot="1">
      <c r="A50" s="662" t="s">
        <v>799</v>
      </c>
      <c r="B50" s="662" t="s">
        <v>387</v>
      </c>
      <c r="C50" s="663" t="s">
        <v>1943</v>
      </c>
      <c r="D50" s="654">
        <v>37435.749936746033</v>
      </c>
    </row>
    <row r="51" spans="1:4" ht="16.5" thickTop="1" thickBot="1">
      <c r="A51" s="662" t="s">
        <v>796</v>
      </c>
      <c r="B51" s="662" t="s">
        <v>387</v>
      </c>
      <c r="C51" s="663" t="s">
        <v>1942</v>
      </c>
      <c r="D51" s="654">
        <v>49281.747689660981</v>
      </c>
    </row>
    <row r="52" spans="1:4" ht="16.5" thickTop="1" thickBot="1">
      <c r="A52" s="662" t="s">
        <v>802</v>
      </c>
      <c r="B52" s="662" t="s">
        <v>387</v>
      </c>
      <c r="C52" s="663" t="s">
        <v>803</v>
      </c>
      <c r="D52" s="654">
        <v>67130.920659109193</v>
      </c>
    </row>
    <row r="53" spans="1:4" ht="16.5" thickTop="1" thickBot="1">
      <c r="A53" s="662" t="s">
        <v>380</v>
      </c>
      <c r="B53" s="662" t="s">
        <v>144</v>
      </c>
      <c r="C53" s="663" t="s">
        <v>381</v>
      </c>
      <c r="D53" s="654">
        <v>34472.983707093088</v>
      </c>
    </row>
    <row r="54" spans="1:4" ht="16.5" thickTop="1" thickBot="1">
      <c r="A54" s="662" t="s">
        <v>794</v>
      </c>
      <c r="B54" s="662" t="s">
        <v>377</v>
      </c>
      <c r="C54" s="663" t="s">
        <v>795</v>
      </c>
      <c r="D54" s="654">
        <v>2796.0724037221125</v>
      </c>
    </row>
    <row r="55" spans="1:4" ht="16.5" thickTop="1" thickBot="1">
      <c r="A55" s="662" t="s">
        <v>790</v>
      </c>
      <c r="B55" s="662" t="s">
        <v>422</v>
      </c>
      <c r="C55" s="663" t="s">
        <v>791</v>
      </c>
      <c r="D55" s="654">
        <v>2960.8073931070849</v>
      </c>
    </row>
    <row r="56" spans="1:4" ht="16.5" thickTop="1" thickBot="1">
      <c r="A56" s="662" t="s">
        <v>792</v>
      </c>
      <c r="B56" s="662" t="s">
        <v>606</v>
      </c>
      <c r="C56" s="663" t="s">
        <v>793</v>
      </c>
      <c r="D56" s="654">
        <v>9371.6571747662947</v>
      </c>
    </row>
    <row r="57" spans="1:4" ht="16.5" thickTop="1" thickBot="1">
      <c r="A57" s="662" t="s">
        <v>382</v>
      </c>
      <c r="B57" s="662" t="s">
        <v>377</v>
      </c>
      <c r="C57" s="663" t="s">
        <v>383</v>
      </c>
      <c r="D57" s="654">
        <v>2855.7750173247196</v>
      </c>
    </row>
    <row r="58" spans="1:4" ht="16.5" thickTop="1" thickBot="1">
      <c r="A58" s="662" t="s">
        <v>384</v>
      </c>
      <c r="B58" s="662" t="s">
        <v>377</v>
      </c>
      <c r="C58" s="663" t="s">
        <v>385</v>
      </c>
      <c r="D58" s="654">
        <v>2674.8130293818117</v>
      </c>
    </row>
    <row r="59" spans="1:4" ht="16.5" thickTop="1" thickBot="1">
      <c r="A59" s="662" t="s">
        <v>386</v>
      </c>
      <c r="B59" s="662" t="s">
        <v>387</v>
      </c>
      <c r="C59" s="663" t="s">
        <v>2246</v>
      </c>
      <c r="D59" s="654">
        <v>28309.822351040231</v>
      </c>
    </row>
    <row r="60" spans="1:4" ht="16.5" thickTop="1" thickBot="1">
      <c r="A60" s="662" t="s">
        <v>388</v>
      </c>
      <c r="B60" s="662" t="s">
        <v>377</v>
      </c>
      <c r="C60" s="663" t="s">
        <v>389</v>
      </c>
      <c r="D60" s="654">
        <v>8865.8528073951711</v>
      </c>
    </row>
    <row r="61" spans="1:4" ht="16.5" thickTop="1" thickBot="1">
      <c r="A61" s="662" t="s">
        <v>390</v>
      </c>
      <c r="B61" s="662" t="s">
        <v>233</v>
      </c>
      <c r="C61" s="663" t="s">
        <v>391</v>
      </c>
      <c r="D61" s="654">
        <v>72195.976005685676</v>
      </c>
    </row>
    <row r="62" spans="1:4" ht="16.5" thickTop="1" thickBot="1">
      <c r="A62" s="662" t="s">
        <v>398</v>
      </c>
      <c r="B62" s="662" t="s">
        <v>233</v>
      </c>
      <c r="C62" s="663" t="s">
        <v>399</v>
      </c>
      <c r="D62" s="654">
        <v>3810.7797561130883</v>
      </c>
    </row>
    <row r="63" spans="1:4" ht="16.5" thickTop="1" thickBot="1">
      <c r="A63" s="662" t="s">
        <v>392</v>
      </c>
      <c r="B63" s="662" t="s">
        <v>387</v>
      </c>
      <c r="C63" s="663" t="s">
        <v>393</v>
      </c>
      <c r="D63" s="654">
        <v>23688.005885678656</v>
      </c>
    </row>
    <row r="64" spans="1:4" ht="16.5" thickTop="1" thickBot="1">
      <c r="A64" s="662" t="s">
        <v>400</v>
      </c>
      <c r="B64" s="662" t="s">
        <v>92</v>
      </c>
      <c r="C64" s="663" t="s">
        <v>401</v>
      </c>
      <c r="D64" s="654">
        <v>31576.048972045686</v>
      </c>
    </row>
    <row r="65" spans="1:4" ht="16.5" thickTop="1" thickBot="1">
      <c r="A65" s="662" t="s">
        <v>394</v>
      </c>
      <c r="B65" s="662" t="s">
        <v>92</v>
      </c>
      <c r="C65" s="663" t="s">
        <v>395</v>
      </c>
      <c r="D65" s="654">
        <v>61024.808030566579</v>
      </c>
    </row>
    <row r="66" spans="1:4" ht="16.5" thickTop="1" thickBot="1">
      <c r="A66" s="662" t="s">
        <v>396</v>
      </c>
      <c r="B66" s="662" t="s">
        <v>92</v>
      </c>
      <c r="C66" s="663" t="s">
        <v>397</v>
      </c>
      <c r="D66" s="654">
        <v>55609.381087888563</v>
      </c>
    </row>
    <row r="67" spans="1:4" ht="16.5" thickTop="1" thickBot="1">
      <c r="A67" s="662" t="s">
        <v>918</v>
      </c>
      <c r="B67" s="662" t="s">
        <v>144</v>
      </c>
      <c r="C67" s="663" t="s">
        <v>919</v>
      </c>
      <c r="D67" s="654">
        <v>9227.7931602317658</v>
      </c>
    </row>
    <row r="68" spans="1:4" ht="16.5" thickTop="1" thickBot="1">
      <c r="A68" s="662" t="s">
        <v>402</v>
      </c>
      <c r="B68" s="662" t="s">
        <v>377</v>
      </c>
      <c r="C68" s="663" t="s">
        <v>403</v>
      </c>
      <c r="D68" s="654">
        <v>1259.2829054327744</v>
      </c>
    </row>
    <row r="69" spans="1:4" ht="16.5" thickTop="1" thickBot="1">
      <c r="A69" s="662" t="s">
        <v>404</v>
      </c>
      <c r="B69" s="662" t="s">
        <v>377</v>
      </c>
      <c r="C69" s="663" t="s">
        <v>405</v>
      </c>
      <c r="D69" s="654">
        <v>6573.8348230765459</v>
      </c>
    </row>
    <row r="70" spans="1:4" ht="16.5" thickTop="1" thickBot="1">
      <c r="A70" s="662" t="s">
        <v>406</v>
      </c>
      <c r="B70" s="662" t="s">
        <v>144</v>
      </c>
      <c r="C70" s="663" t="s">
        <v>407</v>
      </c>
      <c r="D70" s="654">
        <v>30085.207570100843</v>
      </c>
    </row>
    <row r="71" spans="1:4" ht="16.5" thickTop="1" thickBot="1">
      <c r="A71" s="662" t="s">
        <v>408</v>
      </c>
      <c r="B71" s="662" t="s">
        <v>92</v>
      </c>
      <c r="C71" s="663" t="s">
        <v>409</v>
      </c>
      <c r="D71" s="654">
        <v>7477.3938215787703</v>
      </c>
    </row>
    <row r="72" spans="1:4" ht="16.5" thickTop="1" thickBot="1">
      <c r="A72" s="662" t="s">
        <v>410</v>
      </c>
      <c r="B72" s="662" t="s">
        <v>92</v>
      </c>
      <c r="C72" s="663" t="s">
        <v>411</v>
      </c>
      <c r="D72" s="654">
        <v>13100828.399655942</v>
      </c>
    </row>
    <row r="73" spans="1:4" ht="16.5" thickTop="1" thickBot="1">
      <c r="A73" s="662" t="s">
        <v>810</v>
      </c>
      <c r="B73" s="662" t="s">
        <v>377</v>
      </c>
      <c r="C73" s="663" t="s">
        <v>811</v>
      </c>
      <c r="D73" s="654">
        <v>2172.3040299025179</v>
      </c>
    </row>
    <row r="74" spans="1:4" ht="16.5" thickTop="1" thickBot="1">
      <c r="A74" s="662" t="s">
        <v>805</v>
      </c>
      <c r="B74" s="662" t="s">
        <v>377</v>
      </c>
      <c r="C74" s="663" t="s">
        <v>806</v>
      </c>
      <c r="D74" s="654">
        <v>2253.5791238420943</v>
      </c>
    </row>
    <row r="75" spans="1:4" ht="16.5" thickTop="1" thickBot="1">
      <c r="A75" s="662" t="s">
        <v>808</v>
      </c>
      <c r="B75" s="662" t="s">
        <v>377</v>
      </c>
      <c r="C75" s="663" t="s">
        <v>809</v>
      </c>
      <c r="D75" s="654">
        <v>2664.5055330052555</v>
      </c>
    </row>
    <row r="76" spans="1:4" ht="16.5" thickTop="1" thickBot="1">
      <c r="A76" s="662" t="s">
        <v>822</v>
      </c>
      <c r="B76" s="662" t="s">
        <v>377</v>
      </c>
      <c r="C76" s="663" t="s">
        <v>823</v>
      </c>
      <c r="D76" s="654">
        <v>2157.5698136365727</v>
      </c>
    </row>
    <row r="77" spans="1:4" ht="16.5" thickTop="1" thickBot="1">
      <c r="A77" s="662" t="s">
        <v>807</v>
      </c>
      <c r="B77" s="662" t="s">
        <v>377</v>
      </c>
      <c r="C77" s="663" t="s">
        <v>2037</v>
      </c>
      <c r="D77" s="654">
        <v>2151.3961007148305</v>
      </c>
    </row>
    <row r="78" spans="1:4" ht="16.5" thickTop="1" thickBot="1">
      <c r="A78" s="662" t="s">
        <v>817</v>
      </c>
      <c r="B78" s="662" t="s">
        <v>377</v>
      </c>
      <c r="C78" s="663" t="s">
        <v>818</v>
      </c>
      <c r="D78" s="654">
        <v>3122.2288723884399</v>
      </c>
    </row>
    <row r="79" spans="1:4" ht="16.5" thickTop="1" thickBot="1">
      <c r="A79" s="662" t="s">
        <v>819</v>
      </c>
      <c r="B79" s="662" t="s">
        <v>377</v>
      </c>
      <c r="C79" s="663" t="s">
        <v>2023</v>
      </c>
      <c r="D79" s="654">
        <v>3161.2693105253538</v>
      </c>
    </row>
    <row r="80" spans="1:4" ht="16.5" thickTop="1" thickBot="1">
      <c r="A80" s="662" t="s">
        <v>820</v>
      </c>
      <c r="B80" s="662" t="s">
        <v>377</v>
      </c>
      <c r="C80" s="663" t="s">
        <v>2024</v>
      </c>
      <c r="D80" s="654">
        <v>3061.893649813208</v>
      </c>
    </row>
    <row r="81" spans="1:4" ht="16.5" thickTop="1" thickBot="1">
      <c r="A81" s="662" t="s">
        <v>812</v>
      </c>
      <c r="B81" s="662" t="s">
        <v>377</v>
      </c>
      <c r="C81" s="663" t="s">
        <v>2247</v>
      </c>
      <c r="D81" s="654">
        <v>3394.684991884485</v>
      </c>
    </row>
    <row r="82" spans="1:4" ht="16.5" thickTop="1" thickBot="1">
      <c r="A82" s="662" t="s">
        <v>813</v>
      </c>
      <c r="B82" s="662" t="s">
        <v>377</v>
      </c>
      <c r="C82" s="663" t="s">
        <v>2248</v>
      </c>
      <c r="D82" s="654">
        <v>3417.2077755587452</v>
      </c>
    </row>
    <row r="83" spans="1:4" ht="16.5" thickTop="1" thickBot="1">
      <c r="A83" s="662" t="s">
        <v>814</v>
      </c>
      <c r="B83" s="662" t="s">
        <v>377</v>
      </c>
      <c r="C83" s="663" t="s">
        <v>2249</v>
      </c>
      <c r="D83" s="654">
        <v>3670.3069360003606</v>
      </c>
    </row>
    <row r="84" spans="1:4" ht="16.5" thickTop="1" thickBot="1">
      <c r="A84" s="662" t="s">
        <v>815</v>
      </c>
      <c r="B84" s="662" t="s">
        <v>377</v>
      </c>
      <c r="C84" s="663" t="s">
        <v>2250</v>
      </c>
      <c r="D84" s="654">
        <v>3824.7526838353642</v>
      </c>
    </row>
    <row r="85" spans="1:4" ht="16.5" thickTop="1" thickBot="1">
      <c r="A85" s="662" t="s">
        <v>821</v>
      </c>
      <c r="B85" s="662" t="s">
        <v>377</v>
      </c>
      <c r="C85" s="663" t="s">
        <v>1944</v>
      </c>
      <c r="D85" s="654">
        <v>3912.5351089862156</v>
      </c>
    </row>
    <row r="86" spans="1:4" ht="16.5" thickTop="1" thickBot="1">
      <c r="A86" s="662" t="s">
        <v>816</v>
      </c>
      <c r="B86" s="662" t="s">
        <v>377</v>
      </c>
      <c r="C86" s="663" t="s">
        <v>2251</v>
      </c>
      <c r="D86" s="654">
        <v>3564.720296493706</v>
      </c>
    </row>
    <row r="87" spans="1:4" ht="16.5" thickTop="1" thickBot="1">
      <c r="A87" s="662" t="s">
        <v>804</v>
      </c>
      <c r="B87" s="662" t="s">
        <v>377</v>
      </c>
      <c r="C87" s="663" t="s">
        <v>2252</v>
      </c>
      <c r="D87" s="654">
        <v>580.44207669201626</v>
      </c>
    </row>
    <row r="88" spans="1:4" ht="16.5" thickTop="1" thickBot="1">
      <c r="A88" s="662" t="s">
        <v>826</v>
      </c>
      <c r="B88" s="662" t="s">
        <v>377</v>
      </c>
      <c r="C88" s="663" t="s">
        <v>1945</v>
      </c>
      <c r="D88" s="654">
        <v>782.10774458902472</v>
      </c>
    </row>
    <row r="89" spans="1:4" ht="16.5" thickTop="1" thickBot="1">
      <c r="A89" s="662" t="s">
        <v>824</v>
      </c>
      <c r="B89" s="662" t="s">
        <v>377</v>
      </c>
      <c r="C89" s="663" t="s">
        <v>825</v>
      </c>
      <c r="D89" s="654">
        <v>471.05327666770177</v>
      </c>
    </row>
    <row r="90" spans="1:4" ht="16.5" thickTop="1" thickBot="1">
      <c r="A90" s="662" t="s">
        <v>915</v>
      </c>
      <c r="B90" s="662" t="s">
        <v>233</v>
      </c>
      <c r="C90" s="663" t="s">
        <v>916</v>
      </c>
      <c r="D90" s="654">
        <v>5826.0010340409917</v>
      </c>
    </row>
    <row r="91" spans="1:4" ht="16.5" thickTop="1" thickBot="1">
      <c r="A91" s="662" t="s">
        <v>412</v>
      </c>
      <c r="B91" s="662" t="s">
        <v>377</v>
      </c>
      <c r="C91" s="663" t="s">
        <v>2253</v>
      </c>
      <c r="D91" s="654">
        <v>5306.8989868984345</v>
      </c>
    </row>
    <row r="92" spans="1:4" ht="16.5" thickTop="1" thickBot="1">
      <c r="A92" s="662" t="s">
        <v>413</v>
      </c>
      <c r="B92" s="662" t="s">
        <v>144</v>
      </c>
      <c r="C92" s="663" t="s">
        <v>414</v>
      </c>
      <c r="D92" s="654">
        <v>33996.967194020428</v>
      </c>
    </row>
    <row r="93" spans="1:4" ht="16.5" thickTop="1" thickBot="1">
      <c r="A93" s="662" t="s">
        <v>415</v>
      </c>
      <c r="B93" s="662" t="s">
        <v>144</v>
      </c>
      <c r="C93" s="663" t="s">
        <v>416</v>
      </c>
      <c r="D93" s="654">
        <v>1822.2905309167522</v>
      </c>
    </row>
    <row r="94" spans="1:4" ht="16.5" thickTop="1" thickBot="1">
      <c r="A94" s="662" t="s">
        <v>417</v>
      </c>
      <c r="B94" s="662" t="s">
        <v>144</v>
      </c>
      <c r="C94" s="663" t="s">
        <v>418</v>
      </c>
      <c r="D94" s="654">
        <v>736.61662140158683</v>
      </c>
    </row>
    <row r="95" spans="1:4" ht="16.5" thickTop="1" thickBot="1">
      <c r="A95" s="662" t="s">
        <v>419</v>
      </c>
      <c r="B95" s="662" t="s">
        <v>377</v>
      </c>
      <c r="C95" s="663" t="s">
        <v>420</v>
      </c>
      <c r="D95" s="654">
        <v>3557.5492778341027</v>
      </c>
    </row>
    <row r="96" spans="1:4" ht="16.5" thickTop="1" thickBot="1">
      <c r="A96" s="662" t="s">
        <v>436</v>
      </c>
      <c r="B96" s="662" t="s">
        <v>377</v>
      </c>
      <c r="C96" s="663" t="s">
        <v>437</v>
      </c>
      <c r="D96" s="654">
        <v>3731.3289153737278</v>
      </c>
    </row>
    <row r="97" spans="1:4" ht="16.5" thickTop="1" thickBot="1">
      <c r="A97" s="662" t="s">
        <v>434</v>
      </c>
      <c r="B97" s="662" t="s">
        <v>377</v>
      </c>
      <c r="C97" s="663" t="s">
        <v>435</v>
      </c>
      <c r="D97" s="654">
        <v>3550.9691894426628</v>
      </c>
    </row>
    <row r="98" spans="1:4" ht="16.5" thickTop="1" thickBot="1">
      <c r="A98" s="662" t="s">
        <v>421</v>
      </c>
      <c r="B98" s="662" t="s">
        <v>422</v>
      </c>
      <c r="C98" s="663" t="s">
        <v>423</v>
      </c>
      <c r="D98" s="654">
        <v>2750.9170398336164</v>
      </c>
    </row>
    <row r="99" spans="1:4" ht="16.5" thickTop="1" thickBot="1">
      <c r="A99" s="662" t="s">
        <v>835</v>
      </c>
      <c r="B99" s="662" t="s">
        <v>387</v>
      </c>
      <c r="C99" s="663" t="s">
        <v>2254</v>
      </c>
      <c r="D99" s="654">
        <v>417724.81452602107</v>
      </c>
    </row>
    <row r="100" spans="1:4" ht="16.5" thickTop="1" thickBot="1">
      <c r="A100" s="662" t="s">
        <v>836</v>
      </c>
      <c r="B100" s="662" t="s">
        <v>387</v>
      </c>
      <c r="C100" s="663" t="s">
        <v>2255</v>
      </c>
      <c r="D100" s="654">
        <v>425966.41939285048</v>
      </c>
    </row>
    <row r="101" spans="1:4" ht="16.5" thickTop="1" thickBot="1">
      <c r="A101" s="662" t="s">
        <v>837</v>
      </c>
      <c r="B101" s="662" t="s">
        <v>387</v>
      </c>
      <c r="C101" s="663" t="s">
        <v>2256</v>
      </c>
      <c r="D101" s="654">
        <v>621825.20458796655</v>
      </c>
    </row>
    <row r="102" spans="1:4" ht="16.5" thickTop="1" thickBot="1">
      <c r="A102" s="662" t="s">
        <v>838</v>
      </c>
      <c r="B102" s="662" t="s">
        <v>387</v>
      </c>
      <c r="C102" s="663" t="s">
        <v>2257</v>
      </c>
      <c r="D102" s="654">
        <v>507505.93776905886</v>
      </c>
    </row>
    <row r="103" spans="1:4" ht="16.5" thickTop="1" thickBot="1">
      <c r="A103" s="662" t="s">
        <v>839</v>
      </c>
      <c r="B103" s="662" t="s">
        <v>387</v>
      </c>
      <c r="C103" s="663" t="s">
        <v>2258</v>
      </c>
      <c r="D103" s="654">
        <v>535009.45085299585</v>
      </c>
    </row>
    <row r="104" spans="1:4" ht="16.5" thickTop="1" thickBot="1">
      <c r="A104" s="662" t="s">
        <v>833</v>
      </c>
      <c r="B104" s="662" t="s">
        <v>387</v>
      </c>
      <c r="C104" s="663" t="s">
        <v>2006</v>
      </c>
      <c r="D104" s="654">
        <v>417658.96843154548</v>
      </c>
    </row>
    <row r="105" spans="1:4" ht="16.5" thickTop="1" thickBot="1">
      <c r="A105" s="662" t="s">
        <v>832</v>
      </c>
      <c r="B105" s="662" t="s">
        <v>387</v>
      </c>
      <c r="C105" s="663" t="s">
        <v>2007</v>
      </c>
      <c r="D105" s="654">
        <v>443192.35331120121</v>
      </c>
    </row>
    <row r="106" spans="1:4" ht="16.5" thickTop="1" thickBot="1">
      <c r="A106" s="662" t="s">
        <v>1661</v>
      </c>
      <c r="B106" s="662" t="s">
        <v>387</v>
      </c>
      <c r="C106" s="663" t="s">
        <v>2005</v>
      </c>
      <c r="D106" s="654">
        <v>417800.18188426102</v>
      </c>
    </row>
    <row r="107" spans="1:4" ht="16.5" thickTop="1" thickBot="1">
      <c r="A107" s="662" t="s">
        <v>829</v>
      </c>
      <c r="B107" s="662" t="s">
        <v>387</v>
      </c>
      <c r="C107" s="663" t="s">
        <v>2005</v>
      </c>
      <c r="D107" s="654">
        <v>428447.57410341949</v>
      </c>
    </row>
    <row r="108" spans="1:4" ht="16.5" thickTop="1" thickBot="1">
      <c r="A108" s="662" t="s">
        <v>831</v>
      </c>
      <c r="B108" s="662" t="s">
        <v>387</v>
      </c>
      <c r="C108" s="663" t="s">
        <v>2008</v>
      </c>
      <c r="D108" s="654">
        <v>348254.18997565366</v>
      </c>
    </row>
    <row r="109" spans="1:4" ht="16.5" thickTop="1" thickBot="1">
      <c r="A109" s="662" t="s">
        <v>830</v>
      </c>
      <c r="B109" s="662" t="s">
        <v>387</v>
      </c>
      <c r="C109" s="663" t="s">
        <v>2009</v>
      </c>
      <c r="D109" s="654">
        <v>621110.32514508581</v>
      </c>
    </row>
    <row r="110" spans="1:4" ht="16.5" thickTop="1" thickBot="1">
      <c r="A110" s="662" t="s">
        <v>834</v>
      </c>
      <c r="B110" s="662" t="s">
        <v>387</v>
      </c>
      <c r="C110" s="663" t="s">
        <v>2010</v>
      </c>
      <c r="D110" s="654">
        <v>415213.73156290594</v>
      </c>
    </row>
    <row r="111" spans="1:4" ht="16.5" thickTop="1" thickBot="1">
      <c r="A111" s="662" t="s">
        <v>424</v>
      </c>
      <c r="B111" s="662" t="s">
        <v>144</v>
      </c>
      <c r="C111" s="663" t="s">
        <v>425</v>
      </c>
      <c r="D111" s="654">
        <v>1471.1029574055574</v>
      </c>
    </row>
    <row r="112" spans="1:4" ht="16.5" thickTop="1" thickBot="1">
      <c r="A112" s="662" t="s">
        <v>426</v>
      </c>
      <c r="B112" s="662" t="s">
        <v>233</v>
      </c>
      <c r="C112" s="663" t="s">
        <v>427</v>
      </c>
      <c r="D112" s="654">
        <v>806.45575060527358</v>
      </c>
    </row>
    <row r="113" spans="1:4" ht="16.5" thickTop="1" thickBot="1">
      <c r="A113" s="662" t="s">
        <v>428</v>
      </c>
      <c r="B113" s="662" t="s">
        <v>92</v>
      </c>
      <c r="C113" s="663" t="s">
        <v>427</v>
      </c>
      <c r="D113" s="654">
        <v>620.31539194933225</v>
      </c>
    </row>
    <row r="114" spans="1:4" ht="16.5" thickTop="1" thickBot="1">
      <c r="A114" s="662" t="s">
        <v>429</v>
      </c>
      <c r="B114" s="662" t="s">
        <v>144</v>
      </c>
      <c r="C114" s="663" t="s">
        <v>2259</v>
      </c>
      <c r="D114" s="654">
        <v>21006.475156472974</v>
      </c>
    </row>
    <row r="115" spans="1:4" ht="16.5" thickTop="1" thickBot="1">
      <c r="A115" s="662" t="s">
        <v>430</v>
      </c>
      <c r="B115" s="662" t="s">
        <v>92</v>
      </c>
      <c r="C115" s="663" t="s">
        <v>431</v>
      </c>
      <c r="D115" s="654">
        <v>28849.435737837914</v>
      </c>
    </row>
    <row r="116" spans="1:4" ht="16.5" thickTop="1" thickBot="1">
      <c r="A116" s="662" t="s">
        <v>438</v>
      </c>
      <c r="B116" s="662" t="s">
        <v>92</v>
      </c>
      <c r="C116" s="663" t="s">
        <v>1913</v>
      </c>
      <c r="D116" s="654">
        <v>245775.75933073374</v>
      </c>
    </row>
    <row r="117" spans="1:4" ht="16.5" thickTop="1" thickBot="1">
      <c r="A117" s="662" t="s">
        <v>440</v>
      </c>
      <c r="B117" s="662" t="s">
        <v>92</v>
      </c>
      <c r="C117" s="663" t="s">
        <v>441</v>
      </c>
      <c r="D117" s="654">
        <v>164466.33971536855</v>
      </c>
    </row>
    <row r="118" spans="1:4" ht="16.5" thickTop="1" thickBot="1">
      <c r="A118" s="662" t="s">
        <v>439</v>
      </c>
      <c r="B118" s="662" t="s">
        <v>92</v>
      </c>
      <c r="C118" s="663" t="s">
        <v>2260</v>
      </c>
      <c r="D118" s="654">
        <v>245187.94570813247</v>
      </c>
    </row>
    <row r="119" spans="1:4" ht="16.5" thickTop="1" thickBot="1">
      <c r="A119" s="662" t="s">
        <v>443</v>
      </c>
      <c r="B119" s="662" t="s">
        <v>387</v>
      </c>
      <c r="C119" s="663" t="s">
        <v>2261</v>
      </c>
      <c r="D119" s="654">
        <v>5520.9499702310322</v>
      </c>
    </row>
    <row r="120" spans="1:4" ht="16.5" thickTop="1" thickBot="1">
      <c r="A120" s="662" t="s">
        <v>442</v>
      </c>
      <c r="B120" s="662" t="s">
        <v>387</v>
      </c>
      <c r="C120" s="663" t="s">
        <v>2262</v>
      </c>
      <c r="D120" s="654">
        <v>3160.8524781529081</v>
      </c>
    </row>
    <row r="121" spans="1:4" ht="16.5" thickTop="1" thickBot="1">
      <c r="A121" s="662" t="s">
        <v>840</v>
      </c>
      <c r="B121" s="662" t="s">
        <v>606</v>
      </c>
      <c r="C121" s="663" t="s">
        <v>2263</v>
      </c>
      <c r="D121" s="654">
        <v>17683.029665927821</v>
      </c>
    </row>
    <row r="122" spans="1:4" ht="16.5" thickTop="1" thickBot="1">
      <c r="A122" s="662" t="s">
        <v>841</v>
      </c>
      <c r="B122" s="662" t="s">
        <v>606</v>
      </c>
      <c r="C122" s="663" t="s">
        <v>1946</v>
      </c>
      <c r="D122" s="654">
        <v>34518.77972262905</v>
      </c>
    </row>
    <row r="123" spans="1:4" ht="16.5" thickTop="1" thickBot="1">
      <c r="A123" s="662" t="s">
        <v>444</v>
      </c>
      <c r="B123" s="662" t="s">
        <v>387</v>
      </c>
      <c r="C123" s="663" t="s">
        <v>1914</v>
      </c>
      <c r="D123" s="654">
        <v>3269.8565299543307</v>
      </c>
    </row>
    <row r="124" spans="1:4" ht="16.5" thickTop="1" thickBot="1">
      <c r="A124" s="662" t="s">
        <v>445</v>
      </c>
      <c r="B124" s="662" t="s">
        <v>144</v>
      </c>
      <c r="C124" s="663" t="s">
        <v>446</v>
      </c>
      <c r="D124" s="654">
        <v>11462.636385529695</v>
      </c>
    </row>
    <row r="125" spans="1:4" ht="16.5" thickTop="1" thickBot="1">
      <c r="A125" s="662" t="s">
        <v>865</v>
      </c>
      <c r="B125" s="662" t="s">
        <v>422</v>
      </c>
      <c r="C125" s="663" t="s">
        <v>1947</v>
      </c>
      <c r="D125" s="654">
        <v>2566.1067809565143</v>
      </c>
    </row>
    <row r="126" spans="1:4" ht="16.5" thickTop="1" thickBot="1">
      <c r="A126" s="662" t="s">
        <v>866</v>
      </c>
      <c r="B126" s="662" t="s">
        <v>422</v>
      </c>
      <c r="C126" s="663" t="s">
        <v>1948</v>
      </c>
      <c r="D126" s="654">
        <v>2368.1656632750528</v>
      </c>
    </row>
    <row r="127" spans="1:4" ht="16.5" thickTop="1" thickBot="1">
      <c r="A127" s="662" t="s">
        <v>864</v>
      </c>
      <c r="B127" s="662" t="s">
        <v>422</v>
      </c>
      <c r="C127" s="663" t="s">
        <v>2264</v>
      </c>
      <c r="D127" s="654">
        <v>2268.7900025629069</v>
      </c>
    </row>
    <row r="128" spans="1:4" ht="16.5" thickTop="1" thickBot="1">
      <c r="A128" s="662" t="s">
        <v>846</v>
      </c>
      <c r="B128" s="662" t="s">
        <v>422</v>
      </c>
      <c r="C128" s="663" t="s">
        <v>847</v>
      </c>
      <c r="D128" s="654">
        <v>2363.9599241831793</v>
      </c>
    </row>
    <row r="129" spans="1:4" ht="16.5" thickTop="1" thickBot="1">
      <c r="A129" s="662" t="s">
        <v>848</v>
      </c>
      <c r="B129" s="662" t="s">
        <v>422</v>
      </c>
      <c r="C129" s="663" t="s">
        <v>849</v>
      </c>
      <c r="D129" s="654">
        <v>1833.2324406520847</v>
      </c>
    </row>
    <row r="130" spans="1:4" ht="16.5" thickTop="1" thickBot="1">
      <c r="A130" s="662" t="s">
        <v>850</v>
      </c>
      <c r="B130" s="662" t="s">
        <v>422</v>
      </c>
      <c r="C130" s="663" t="s">
        <v>851</v>
      </c>
      <c r="D130" s="654">
        <v>2314.2720938271068</v>
      </c>
    </row>
    <row r="131" spans="1:4" ht="16.5" thickTop="1" thickBot="1">
      <c r="A131" s="662" t="s">
        <v>852</v>
      </c>
      <c r="B131" s="662" t="s">
        <v>422</v>
      </c>
      <c r="C131" s="663" t="s">
        <v>853</v>
      </c>
      <c r="D131" s="654">
        <v>2566.1067809565143</v>
      </c>
    </row>
    <row r="132" spans="1:4" ht="16.5" thickTop="1" thickBot="1">
      <c r="A132" s="662" t="s">
        <v>854</v>
      </c>
      <c r="B132" s="662" t="s">
        <v>422</v>
      </c>
      <c r="C132" s="663" t="s">
        <v>855</v>
      </c>
      <c r="D132" s="654">
        <v>2363.9599241831793</v>
      </c>
    </row>
    <row r="133" spans="1:4" ht="16.5" thickTop="1" thickBot="1">
      <c r="A133" s="662" t="s">
        <v>858</v>
      </c>
      <c r="B133" s="662" t="s">
        <v>422</v>
      </c>
      <c r="C133" s="663" t="s">
        <v>859</v>
      </c>
      <c r="D133" s="654">
        <v>2333.792312895564</v>
      </c>
    </row>
    <row r="134" spans="1:4" ht="16.5" thickTop="1" thickBot="1">
      <c r="A134" s="662" t="s">
        <v>856</v>
      </c>
      <c r="B134" s="662" t="s">
        <v>422</v>
      </c>
      <c r="C134" s="663" t="s">
        <v>857</v>
      </c>
      <c r="D134" s="654">
        <v>2434.9425389775693</v>
      </c>
    </row>
    <row r="135" spans="1:4" ht="16.5" thickTop="1" thickBot="1">
      <c r="A135" s="662" t="s">
        <v>860</v>
      </c>
      <c r="B135" s="662" t="s">
        <v>422</v>
      </c>
      <c r="C135" s="663" t="s">
        <v>861</v>
      </c>
      <c r="D135" s="654">
        <v>2566.1067809565143</v>
      </c>
    </row>
    <row r="136" spans="1:4" ht="16.5" thickTop="1" thickBot="1">
      <c r="A136" s="662" t="s">
        <v>862</v>
      </c>
      <c r="B136" s="662" t="s">
        <v>422</v>
      </c>
      <c r="C136" s="663" t="s">
        <v>863</v>
      </c>
      <c r="D136" s="654">
        <v>2470.433846374764</v>
      </c>
    </row>
    <row r="137" spans="1:4" ht="16.5" thickTop="1" thickBot="1">
      <c r="A137" s="662" t="s">
        <v>845</v>
      </c>
      <c r="B137" s="662" t="s">
        <v>377</v>
      </c>
      <c r="C137" s="663" t="s">
        <v>2265</v>
      </c>
      <c r="D137" s="654">
        <v>5393.6201791331896</v>
      </c>
    </row>
    <row r="138" spans="1:4" ht="31.5" thickTop="1" thickBot="1">
      <c r="A138" s="662" t="s">
        <v>842</v>
      </c>
      <c r="B138" s="662" t="s">
        <v>843</v>
      </c>
      <c r="C138" s="663" t="s">
        <v>844</v>
      </c>
      <c r="D138" s="654">
        <v>1.5966324733402266E-2</v>
      </c>
    </row>
    <row r="139" spans="1:4" ht="16.5" thickTop="1" thickBot="1">
      <c r="A139" s="662" t="s">
        <v>447</v>
      </c>
      <c r="B139" s="662" t="s">
        <v>377</v>
      </c>
      <c r="C139" s="663" t="s">
        <v>448</v>
      </c>
      <c r="D139" s="654">
        <v>4456.6895450390803</v>
      </c>
    </row>
    <row r="140" spans="1:4" ht="16.5" thickTop="1" thickBot="1">
      <c r="A140" s="662" t="s">
        <v>449</v>
      </c>
      <c r="B140" s="662" t="s">
        <v>450</v>
      </c>
      <c r="C140" s="663" t="s">
        <v>2266</v>
      </c>
      <c r="D140" s="654">
        <v>400.62457464088044</v>
      </c>
    </row>
    <row r="141" spans="1:4" ht="16.5" thickTop="1" thickBot="1">
      <c r="A141" s="662" t="s">
        <v>451</v>
      </c>
      <c r="B141" s="662" t="s">
        <v>144</v>
      </c>
      <c r="C141" s="663" t="s">
        <v>2267</v>
      </c>
      <c r="D141" s="654">
        <v>3566.8882475147561</v>
      </c>
    </row>
    <row r="142" spans="1:4" ht="16.5" thickTop="1" thickBot="1">
      <c r="A142" s="662" t="s">
        <v>452</v>
      </c>
      <c r="B142" s="662" t="s">
        <v>92</v>
      </c>
      <c r="C142" s="663" t="s">
        <v>2268</v>
      </c>
      <c r="D142" s="654">
        <v>3092.3043765564944</v>
      </c>
    </row>
    <row r="143" spans="1:4" ht="16.5" thickTop="1" thickBot="1">
      <c r="A143" s="662" t="s">
        <v>453</v>
      </c>
      <c r="B143" s="662" t="s">
        <v>454</v>
      </c>
      <c r="C143" s="663" t="s">
        <v>455</v>
      </c>
      <c r="D143" s="654">
        <v>0</v>
      </c>
    </row>
    <row r="144" spans="1:4" ht="16.5" thickTop="1" thickBot="1">
      <c r="A144" s="662" t="s">
        <v>456</v>
      </c>
      <c r="B144" s="662" t="s">
        <v>422</v>
      </c>
      <c r="C144" s="663" t="s">
        <v>457</v>
      </c>
      <c r="D144" s="654">
        <v>16236.950766671571</v>
      </c>
    </row>
    <row r="145" spans="1:4" ht="16.5" thickTop="1" thickBot="1">
      <c r="A145" s="662" t="s">
        <v>873</v>
      </c>
      <c r="B145" s="662" t="s">
        <v>233</v>
      </c>
      <c r="C145" s="663" t="s">
        <v>875</v>
      </c>
      <c r="D145" s="654">
        <v>11145.601772472826</v>
      </c>
    </row>
    <row r="146" spans="1:4" ht="31.5" thickTop="1" thickBot="1">
      <c r="A146" s="662" t="s">
        <v>867</v>
      </c>
      <c r="B146" s="662" t="s">
        <v>233</v>
      </c>
      <c r="C146" s="663" t="s">
        <v>2269</v>
      </c>
      <c r="D146" s="654">
        <v>4882.6144186592619</v>
      </c>
    </row>
    <row r="147" spans="1:4" ht="16.5" thickTop="1" thickBot="1">
      <c r="A147" s="662" t="s">
        <v>868</v>
      </c>
      <c r="B147" s="662" t="s">
        <v>233</v>
      </c>
      <c r="C147" s="663" t="s">
        <v>2270</v>
      </c>
      <c r="D147" s="654">
        <v>16016.274859714276</v>
      </c>
    </row>
    <row r="148" spans="1:4" ht="16.5" thickTop="1" thickBot="1">
      <c r="A148" s="662" t="s">
        <v>1691</v>
      </c>
      <c r="B148" s="662" t="s">
        <v>233</v>
      </c>
      <c r="C148" s="663" t="s">
        <v>1949</v>
      </c>
      <c r="D148" s="654">
        <v>3657.3378851375041</v>
      </c>
    </row>
    <row r="149" spans="1:4" ht="16.5" thickTop="1" thickBot="1">
      <c r="A149" s="662" t="s">
        <v>869</v>
      </c>
      <c r="B149" s="662" t="s">
        <v>144</v>
      </c>
      <c r="C149" s="663" t="s">
        <v>2271</v>
      </c>
      <c r="D149" s="654">
        <v>19269.427910779312</v>
      </c>
    </row>
    <row r="150" spans="1:4" ht="16.5" thickTop="1" thickBot="1">
      <c r="A150" s="662" t="s">
        <v>870</v>
      </c>
      <c r="B150" s="662" t="s">
        <v>233</v>
      </c>
      <c r="C150" s="663" t="s">
        <v>871</v>
      </c>
      <c r="D150" s="654">
        <v>6032.4700544403149</v>
      </c>
    </row>
    <row r="151" spans="1:4" ht="16.5" thickTop="1" thickBot="1">
      <c r="A151" s="662" t="s">
        <v>872</v>
      </c>
      <c r="B151" s="662" t="s">
        <v>450</v>
      </c>
      <c r="C151" s="663" t="s">
        <v>2272</v>
      </c>
      <c r="D151" s="654">
        <v>124863.16232555814</v>
      </c>
    </row>
    <row r="152" spans="1:4" ht="16.5" thickTop="1" thickBot="1">
      <c r="A152" s="662" t="s">
        <v>458</v>
      </c>
      <c r="B152" s="662" t="s">
        <v>92</v>
      </c>
      <c r="C152" s="663" t="s">
        <v>459</v>
      </c>
      <c r="D152" s="654">
        <v>788.59242870802689</v>
      </c>
    </row>
    <row r="153" spans="1:4" ht="16.5" thickTop="1" thickBot="1">
      <c r="A153" s="662" t="s">
        <v>460</v>
      </c>
      <c r="B153" s="662" t="s">
        <v>377</v>
      </c>
      <c r="C153" s="663" t="s">
        <v>461</v>
      </c>
      <c r="D153" s="654">
        <v>23329.094117762877</v>
      </c>
    </row>
    <row r="154" spans="1:4" ht="16.5" thickTop="1" thickBot="1">
      <c r="A154" s="662" t="s">
        <v>462</v>
      </c>
      <c r="B154" s="662" t="s">
        <v>377</v>
      </c>
      <c r="C154" s="663" t="s">
        <v>463</v>
      </c>
      <c r="D154" s="654">
        <v>2647.3455933844198</v>
      </c>
    </row>
    <row r="155" spans="1:4" ht="16.5" thickTop="1" thickBot="1">
      <c r="A155" s="662" t="s">
        <v>909</v>
      </c>
      <c r="B155" s="662" t="s">
        <v>144</v>
      </c>
      <c r="C155" s="663" t="s">
        <v>2273</v>
      </c>
      <c r="D155" s="654">
        <v>73554.720535118497</v>
      </c>
    </row>
    <row r="156" spans="1:4" ht="16.5" thickTop="1" thickBot="1">
      <c r="A156" s="662" t="s">
        <v>910</v>
      </c>
      <c r="B156" s="662" t="s">
        <v>144</v>
      </c>
      <c r="C156" s="663" t="s">
        <v>2274</v>
      </c>
      <c r="D156" s="654">
        <v>17201.45128575329</v>
      </c>
    </row>
    <row r="157" spans="1:4" ht="16.5" thickTop="1" thickBot="1">
      <c r="A157" s="662" t="s">
        <v>911</v>
      </c>
      <c r="B157" s="662" t="s">
        <v>144</v>
      </c>
      <c r="C157" s="663" t="s">
        <v>2275</v>
      </c>
      <c r="D157" s="654">
        <v>28660.571341118353</v>
      </c>
    </row>
    <row r="158" spans="1:4" ht="16.5" thickTop="1" thickBot="1">
      <c r="A158" s="662" t="s">
        <v>912</v>
      </c>
      <c r="B158" s="662" t="s">
        <v>144</v>
      </c>
      <c r="C158" s="663" t="s">
        <v>2276</v>
      </c>
      <c r="D158" s="654">
        <v>59760.391164103363</v>
      </c>
    </row>
    <row r="159" spans="1:4" ht="16.5" thickTop="1" thickBot="1">
      <c r="A159" s="662" t="s">
        <v>466</v>
      </c>
      <c r="B159" s="662" t="s">
        <v>233</v>
      </c>
      <c r="C159" s="663" t="s">
        <v>467</v>
      </c>
      <c r="D159" s="654">
        <v>4509.7585349080655</v>
      </c>
    </row>
    <row r="160" spans="1:4" ht="16.5" thickTop="1" thickBot="1">
      <c r="A160" s="662" t="s">
        <v>902</v>
      </c>
      <c r="B160" s="662" t="s">
        <v>233</v>
      </c>
      <c r="C160" s="663" t="s">
        <v>467</v>
      </c>
      <c r="D160" s="654">
        <v>4509.7585349080655</v>
      </c>
    </row>
    <row r="161" spans="1:4" ht="16.5" thickTop="1" thickBot="1">
      <c r="A161" s="662" t="s">
        <v>468</v>
      </c>
      <c r="B161" s="662" t="s">
        <v>233</v>
      </c>
      <c r="C161" s="663" t="s">
        <v>469</v>
      </c>
      <c r="D161" s="654">
        <v>4509.7585349080655</v>
      </c>
    </row>
    <row r="162" spans="1:4" ht="16.5" thickTop="1" thickBot="1">
      <c r="A162" s="662" t="s">
        <v>903</v>
      </c>
      <c r="B162" s="662" t="s">
        <v>233</v>
      </c>
      <c r="C162" s="663" t="s">
        <v>469</v>
      </c>
      <c r="D162" s="654">
        <v>4509.7585349080655</v>
      </c>
    </row>
    <row r="163" spans="1:4" ht="16.5" thickTop="1" thickBot="1">
      <c r="A163" s="662" t="s">
        <v>894</v>
      </c>
      <c r="B163" s="662" t="s">
        <v>233</v>
      </c>
      <c r="C163" s="663" t="s">
        <v>895</v>
      </c>
      <c r="D163" s="654">
        <v>6355.7597939636325</v>
      </c>
    </row>
    <row r="164" spans="1:4" ht="16.5" thickTop="1" thickBot="1">
      <c r="A164" s="662" t="s">
        <v>900</v>
      </c>
      <c r="B164" s="662" t="s">
        <v>233</v>
      </c>
      <c r="C164" s="663" t="s">
        <v>895</v>
      </c>
      <c r="D164" s="654">
        <v>6307.3157821661262</v>
      </c>
    </row>
    <row r="165" spans="1:4" ht="16.5" thickTop="1" thickBot="1">
      <c r="A165" s="662" t="s">
        <v>907</v>
      </c>
      <c r="B165" s="662" t="s">
        <v>874</v>
      </c>
      <c r="C165" s="663" t="s">
        <v>908</v>
      </c>
      <c r="D165" s="654">
        <v>9206.2651837073263</v>
      </c>
    </row>
    <row r="166" spans="1:4" ht="16.5" thickTop="1" thickBot="1">
      <c r="A166" s="662" t="s">
        <v>905</v>
      </c>
      <c r="B166" s="662" t="s">
        <v>233</v>
      </c>
      <c r="C166" s="663" t="s">
        <v>906</v>
      </c>
      <c r="D166" s="654">
        <v>5864.1233805227712</v>
      </c>
    </row>
    <row r="167" spans="1:4" ht="16.5" thickTop="1" thickBot="1">
      <c r="A167" s="662" t="s">
        <v>470</v>
      </c>
      <c r="B167" s="662" t="s">
        <v>233</v>
      </c>
      <c r="C167" s="663" t="s">
        <v>471</v>
      </c>
      <c r="D167" s="654">
        <v>10969.418355615679</v>
      </c>
    </row>
    <row r="168" spans="1:4" ht="16.5" thickTop="1" thickBot="1">
      <c r="A168" s="662" t="s">
        <v>904</v>
      </c>
      <c r="B168" s="662" t="s">
        <v>233</v>
      </c>
      <c r="C168" s="663" t="s">
        <v>471</v>
      </c>
      <c r="D168" s="654">
        <v>10470.765486685092</v>
      </c>
    </row>
    <row r="169" spans="1:4" ht="16.5" thickTop="1" thickBot="1">
      <c r="A169" s="662" t="s">
        <v>464</v>
      </c>
      <c r="B169" s="662" t="s">
        <v>233</v>
      </c>
      <c r="C169" s="663" t="s">
        <v>465</v>
      </c>
      <c r="D169" s="654">
        <v>9438.8625916796318</v>
      </c>
    </row>
    <row r="170" spans="1:4" ht="16.5" thickTop="1" thickBot="1">
      <c r="A170" s="662" t="s">
        <v>901</v>
      </c>
      <c r="B170" s="662" t="s">
        <v>233</v>
      </c>
      <c r="C170" s="663" t="s">
        <v>465</v>
      </c>
      <c r="D170" s="654">
        <v>9273.8280122826764</v>
      </c>
    </row>
    <row r="171" spans="1:4" ht="16.5" thickTop="1" thickBot="1">
      <c r="A171" s="662" t="s">
        <v>877</v>
      </c>
      <c r="B171" s="662" t="s">
        <v>233</v>
      </c>
      <c r="C171" s="663" t="s">
        <v>878</v>
      </c>
      <c r="D171" s="654">
        <v>10226.836589335524</v>
      </c>
    </row>
    <row r="172" spans="1:4" ht="16.5" thickTop="1" thickBot="1">
      <c r="A172" s="662" t="s">
        <v>890</v>
      </c>
      <c r="B172" s="662" t="s">
        <v>874</v>
      </c>
      <c r="C172" s="663" t="s">
        <v>891</v>
      </c>
      <c r="D172" s="654">
        <v>14591.472527430657</v>
      </c>
    </row>
    <row r="173" spans="1:4" ht="16.5" thickTop="1" thickBot="1">
      <c r="A173" s="662" t="s">
        <v>892</v>
      </c>
      <c r="B173" s="662" t="s">
        <v>874</v>
      </c>
      <c r="C173" s="663" t="s">
        <v>893</v>
      </c>
      <c r="D173" s="654">
        <v>4580.4253279126833</v>
      </c>
    </row>
    <row r="174" spans="1:4" ht="16.5" thickTop="1" thickBot="1">
      <c r="A174" s="662" t="s">
        <v>879</v>
      </c>
      <c r="B174" s="662" t="s">
        <v>233</v>
      </c>
      <c r="C174" s="663" t="s">
        <v>880</v>
      </c>
      <c r="D174" s="654">
        <v>5725.8818304388751</v>
      </c>
    </row>
    <row r="175" spans="1:4" ht="16.5" thickTop="1" thickBot="1">
      <c r="A175" s="662" t="s">
        <v>881</v>
      </c>
      <c r="B175" s="662" t="s">
        <v>233</v>
      </c>
      <c r="C175" s="663" t="s">
        <v>882</v>
      </c>
      <c r="D175" s="654">
        <v>3512.5615080796797</v>
      </c>
    </row>
    <row r="176" spans="1:4" ht="31.5" thickTop="1" thickBot="1">
      <c r="A176" s="662" t="s">
        <v>887</v>
      </c>
      <c r="B176" s="662" t="s">
        <v>233</v>
      </c>
      <c r="C176" s="663" t="s">
        <v>1952</v>
      </c>
      <c r="D176" s="654">
        <v>3345.5575696572214</v>
      </c>
    </row>
    <row r="177" spans="1:4" ht="31.5" thickTop="1" thickBot="1">
      <c r="A177" s="662" t="s">
        <v>883</v>
      </c>
      <c r="B177" s="662" t="s">
        <v>233</v>
      </c>
      <c r="C177" s="663" t="s">
        <v>1951</v>
      </c>
      <c r="D177" s="654">
        <v>7828.4383430444259</v>
      </c>
    </row>
    <row r="178" spans="1:4" ht="16.5" thickTop="1" thickBot="1">
      <c r="A178" s="662" t="s">
        <v>884</v>
      </c>
      <c r="B178" s="662" t="s">
        <v>233</v>
      </c>
      <c r="C178" s="663" t="s">
        <v>2277</v>
      </c>
      <c r="D178" s="654">
        <v>7586.9874296905691</v>
      </c>
    </row>
    <row r="179" spans="1:4" ht="31.5" thickTop="1" thickBot="1">
      <c r="A179" s="662" t="s">
        <v>889</v>
      </c>
      <c r="B179" s="662" t="s">
        <v>233</v>
      </c>
      <c r="C179" s="663" t="s">
        <v>1953</v>
      </c>
      <c r="D179" s="654">
        <v>5790.884159936837</v>
      </c>
    </row>
    <row r="180" spans="1:4" ht="31.5" thickTop="1" thickBot="1">
      <c r="A180" s="662" t="s">
        <v>876</v>
      </c>
      <c r="B180" s="662" t="s">
        <v>233</v>
      </c>
      <c r="C180" s="663" t="s">
        <v>1950</v>
      </c>
      <c r="D180" s="654">
        <v>6552.4832525463935</v>
      </c>
    </row>
    <row r="181" spans="1:4" ht="16.5" thickTop="1" thickBot="1">
      <c r="A181" s="662" t="s">
        <v>885</v>
      </c>
      <c r="B181" s="662" t="s">
        <v>233</v>
      </c>
      <c r="C181" s="663" t="s">
        <v>886</v>
      </c>
      <c r="D181" s="654">
        <v>9338.274051028493</v>
      </c>
    </row>
    <row r="182" spans="1:4" ht="16.5" thickTop="1" thickBot="1">
      <c r="A182" s="662" t="s">
        <v>888</v>
      </c>
      <c r="B182" s="662" t="s">
        <v>233</v>
      </c>
      <c r="C182" s="663" t="s">
        <v>886</v>
      </c>
      <c r="D182" s="654">
        <v>6747.4086110332664</v>
      </c>
    </row>
    <row r="183" spans="1:4" ht="16.5" thickTop="1" thickBot="1">
      <c r="A183" s="662" t="s">
        <v>472</v>
      </c>
      <c r="B183" s="662" t="s">
        <v>377</v>
      </c>
      <c r="C183" s="663" t="s">
        <v>473</v>
      </c>
      <c r="D183" s="654">
        <v>6714.699396240323</v>
      </c>
    </row>
    <row r="184" spans="1:4" ht="16.5" thickTop="1" thickBot="1">
      <c r="A184" s="662" t="s">
        <v>476</v>
      </c>
      <c r="B184" s="662" t="s">
        <v>92</v>
      </c>
      <c r="C184" s="663" t="s">
        <v>477</v>
      </c>
      <c r="D184" s="654">
        <v>12069.908219911871</v>
      </c>
    </row>
    <row r="185" spans="1:4" ht="16.5" thickTop="1" thickBot="1">
      <c r="A185" s="662" t="s">
        <v>474</v>
      </c>
      <c r="B185" s="662" t="s">
        <v>387</v>
      </c>
      <c r="C185" s="663" t="s">
        <v>475</v>
      </c>
      <c r="D185" s="654">
        <v>72911.381613585268</v>
      </c>
    </row>
    <row r="186" spans="1:4" ht="16.5" thickTop="1" thickBot="1">
      <c r="A186" s="662" t="s">
        <v>478</v>
      </c>
      <c r="B186" s="662" t="s">
        <v>144</v>
      </c>
      <c r="C186" s="663" t="s">
        <v>1915</v>
      </c>
      <c r="D186" s="654">
        <v>1992.6831146871045</v>
      </c>
    </row>
    <row r="187" spans="1:4" ht="16.5" thickTop="1" thickBot="1">
      <c r="A187" s="662" t="s">
        <v>1455</v>
      </c>
      <c r="B187" s="662" t="s">
        <v>377</v>
      </c>
      <c r="C187" s="663" t="s">
        <v>1454</v>
      </c>
      <c r="D187" s="654">
        <v>12597.25147015016</v>
      </c>
    </row>
    <row r="188" spans="1:4" ht="16.5" thickTop="1" thickBot="1">
      <c r="A188" s="662" t="s">
        <v>1709</v>
      </c>
      <c r="B188" s="662" t="s">
        <v>377</v>
      </c>
      <c r="C188" s="663" t="s">
        <v>1708</v>
      </c>
      <c r="D188" s="654">
        <v>12597.25147015016</v>
      </c>
    </row>
    <row r="189" spans="1:4" ht="16.5" thickTop="1" thickBot="1">
      <c r="A189" s="662" t="s">
        <v>479</v>
      </c>
      <c r="B189" s="662" t="s">
        <v>377</v>
      </c>
      <c r="C189" s="663" t="s">
        <v>480</v>
      </c>
      <c r="D189" s="654">
        <v>31520.550572988937</v>
      </c>
    </row>
    <row r="190" spans="1:4" ht="16.5" thickTop="1" thickBot="1">
      <c r="A190" s="662" t="s">
        <v>1666</v>
      </c>
      <c r="B190" s="662" t="s">
        <v>144</v>
      </c>
      <c r="C190" s="663" t="s">
        <v>1665</v>
      </c>
      <c r="D190" s="654">
        <v>839977.19720171113</v>
      </c>
    </row>
    <row r="191" spans="1:4" ht="16.5" thickTop="1" thickBot="1">
      <c r="A191" s="662" t="s">
        <v>488</v>
      </c>
      <c r="B191" s="662" t="s">
        <v>92</v>
      </c>
      <c r="C191" s="663" t="s">
        <v>489</v>
      </c>
      <c r="D191" s="654">
        <v>854163.1543867921</v>
      </c>
    </row>
    <row r="192" spans="1:4" ht="16.5" thickTop="1" thickBot="1">
      <c r="A192" s="662" t="s">
        <v>490</v>
      </c>
      <c r="B192" s="662" t="s">
        <v>92</v>
      </c>
      <c r="C192" s="663" t="s">
        <v>491</v>
      </c>
      <c r="D192" s="654">
        <v>395788.23268938711</v>
      </c>
    </row>
    <row r="193" spans="1:4" ht="16.5" thickTop="1" thickBot="1">
      <c r="A193" s="662" t="s">
        <v>481</v>
      </c>
      <c r="B193" s="662" t="s">
        <v>233</v>
      </c>
      <c r="C193" s="663" t="s">
        <v>482</v>
      </c>
      <c r="D193" s="654">
        <v>1819.7420846873581</v>
      </c>
    </row>
    <row r="194" spans="1:4" ht="16.5" thickTop="1" thickBot="1">
      <c r="A194" s="662" t="s">
        <v>492</v>
      </c>
      <c r="B194" s="662" t="s">
        <v>92</v>
      </c>
      <c r="C194" s="663" t="s">
        <v>493</v>
      </c>
      <c r="D194" s="654">
        <v>1081.5547480361604</v>
      </c>
    </row>
    <row r="195" spans="1:4" ht="16.5" thickTop="1" thickBot="1">
      <c r="A195" s="662" t="s">
        <v>483</v>
      </c>
      <c r="B195" s="662" t="s">
        <v>422</v>
      </c>
      <c r="C195" s="663" t="s">
        <v>2278</v>
      </c>
      <c r="D195" s="654">
        <v>801.2045076253961</v>
      </c>
    </row>
    <row r="196" spans="1:4" ht="16.5" thickTop="1" thickBot="1">
      <c r="A196" s="662" t="s">
        <v>484</v>
      </c>
      <c r="B196" s="662" t="s">
        <v>92</v>
      </c>
      <c r="C196" s="663" t="s">
        <v>485</v>
      </c>
      <c r="D196" s="654">
        <v>24279.062865060336</v>
      </c>
    </row>
    <row r="197" spans="1:4" ht="16.5" thickTop="1" thickBot="1">
      <c r="A197" s="662" t="s">
        <v>486</v>
      </c>
      <c r="B197" s="662" t="s">
        <v>144</v>
      </c>
      <c r="C197" s="663" t="s">
        <v>487</v>
      </c>
      <c r="D197" s="654">
        <v>691.00247225240025</v>
      </c>
    </row>
    <row r="198" spans="1:4" ht="16.5" thickTop="1" thickBot="1">
      <c r="A198" s="662" t="s">
        <v>494</v>
      </c>
      <c r="B198" s="662" t="s">
        <v>92</v>
      </c>
      <c r="C198" s="663" t="s">
        <v>495</v>
      </c>
      <c r="D198" s="654">
        <v>16119.705672703994</v>
      </c>
    </row>
    <row r="199" spans="1:4" ht="16.5" thickTop="1" thickBot="1">
      <c r="A199" s="662" t="s">
        <v>925</v>
      </c>
      <c r="B199" s="662" t="s">
        <v>92</v>
      </c>
      <c r="C199" s="663" t="s">
        <v>926</v>
      </c>
      <c r="D199" s="654">
        <v>126298.25207660542</v>
      </c>
    </row>
    <row r="200" spans="1:4" ht="31.5" thickTop="1" thickBot="1">
      <c r="A200" s="662" t="s">
        <v>929</v>
      </c>
      <c r="B200" s="662" t="s">
        <v>92</v>
      </c>
      <c r="C200" s="663" t="s">
        <v>930</v>
      </c>
      <c r="D200" s="654">
        <v>164891.06674636493</v>
      </c>
    </row>
    <row r="201" spans="1:4" ht="16.5" thickTop="1" thickBot="1">
      <c r="A201" s="662" t="s">
        <v>927</v>
      </c>
      <c r="B201" s="662" t="s">
        <v>92</v>
      </c>
      <c r="C201" s="663" t="s">
        <v>928</v>
      </c>
      <c r="D201" s="654">
        <v>58624.881922724322</v>
      </c>
    </row>
    <row r="202" spans="1:4" ht="16.5" thickTop="1" thickBot="1">
      <c r="A202" s="662" t="s">
        <v>931</v>
      </c>
      <c r="B202" s="662" t="s">
        <v>233</v>
      </c>
      <c r="C202" s="663" t="s">
        <v>932</v>
      </c>
      <c r="D202" s="654">
        <v>14856.182631856884</v>
      </c>
    </row>
    <row r="203" spans="1:4" ht="16.5" thickTop="1" thickBot="1">
      <c r="A203" s="662" t="s">
        <v>920</v>
      </c>
      <c r="B203" s="662" t="s">
        <v>233</v>
      </c>
      <c r="C203" s="663" t="s">
        <v>2279</v>
      </c>
      <c r="D203" s="654">
        <v>19307.395837496948</v>
      </c>
    </row>
    <row r="204" spans="1:4" ht="16.5" thickTop="1" thickBot="1">
      <c r="A204" s="662" t="s">
        <v>923</v>
      </c>
      <c r="B204" s="662" t="s">
        <v>92</v>
      </c>
      <c r="C204" s="663" t="s">
        <v>924</v>
      </c>
      <c r="D204" s="654">
        <v>175424.90647590783</v>
      </c>
    </row>
    <row r="205" spans="1:4" ht="16.5" thickTop="1" thickBot="1">
      <c r="A205" s="662" t="s">
        <v>921</v>
      </c>
      <c r="B205" s="662" t="s">
        <v>92</v>
      </c>
      <c r="C205" s="663" t="s">
        <v>922</v>
      </c>
      <c r="D205" s="654">
        <v>132610.21073892104</v>
      </c>
    </row>
    <row r="206" spans="1:4" ht="16.5" thickTop="1" thickBot="1">
      <c r="A206" s="662" t="s">
        <v>496</v>
      </c>
      <c r="B206" s="662" t="s">
        <v>144</v>
      </c>
      <c r="C206" s="663" t="s">
        <v>1916</v>
      </c>
      <c r="D206" s="654">
        <v>102259.33484660293</v>
      </c>
    </row>
    <row r="207" spans="1:4" ht="16.5" thickTop="1" thickBot="1">
      <c r="A207" s="662" t="s">
        <v>505</v>
      </c>
      <c r="B207" s="662" t="s">
        <v>144</v>
      </c>
      <c r="C207" s="663" t="s">
        <v>506</v>
      </c>
      <c r="D207" s="654">
        <v>65827.084786551364</v>
      </c>
    </row>
    <row r="208" spans="1:4" ht="16.5" thickTop="1" thickBot="1">
      <c r="A208" s="662" t="s">
        <v>507</v>
      </c>
      <c r="B208" s="662" t="s">
        <v>144</v>
      </c>
      <c r="C208" s="663" t="s">
        <v>508</v>
      </c>
      <c r="D208" s="654">
        <v>5555.7774469685874</v>
      </c>
    </row>
    <row r="209" spans="1:4" ht="16.5" thickTop="1" thickBot="1">
      <c r="A209" s="662" t="s">
        <v>509</v>
      </c>
      <c r="B209" s="662" t="s">
        <v>233</v>
      </c>
      <c r="C209" s="663" t="s">
        <v>510</v>
      </c>
      <c r="D209" s="654">
        <v>9680.9964150600281</v>
      </c>
    </row>
    <row r="210" spans="1:4" ht="16.5" thickTop="1" thickBot="1">
      <c r="A210" s="662" t="s">
        <v>512</v>
      </c>
      <c r="B210" s="662" t="s">
        <v>233</v>
      </c>
      <c r="C210" s="663" t="s">
        <v>1918</v>
      </c>
      <c r="D210" s="654">
        <v>7900.8470819497261</v>
      </c>
    </row>
    <row r="211" spans="1:4" ht="16.5" thickTop="1" thickBot="1">
      <c r="A211" s="662" t="s">
        <v>511</v>
      </c>
      <c r="B211" s="662" t="s">
        <v>233</v>
      </c>
      <c r="C211" s="663" t="s">
        <v>1917</v>
      </c>
      <c r="D211" s="654">
        <v>5840.8852458909014</v>
      </c>
    </row>
    <row r="212" spans="1:4" ht="16.5" thickTop="1" thickBot="1">
      <c r="A212" s="662" t="s">
        <v>519</v>
      </c>
      <c r="B212" s="662" t="s">
        <v>387</v>
      </c>
      <c r="C212" s="663" t="s">
        <v>520</v>
      </c>
      <c r="D212" s="654">
        <v>23677.452545424105</v>
      </c>
    </row>
    <row r="213" spans="1:4" ht="16.5" thickTop="1" thickBot="1">
      <c r="A213" s="662" t="s">
        <v>515</v>
      </c>
      <c r="B213" s="662" t="s">
        <v>387</v>
      </c>
      <c r="C213" s="663" t="s">
        <v>516</v>
      </c>
      <c r="D213" s="654">
        <v>49630.781628562581</v>
      </c>
    </row>
    <row r="214" spans="1:4" ht="16.5" thickTop="1" thickBot="1">
      <c r="A214" s="662" t="s">
        <v>513</v>
      </c>
      <c r="B214" s="662" t="s">
        <v>387</v>
      </c>
      <c r="C214" s="663" t="s">
        <v>514</v>
      </c>
      <c r="D214" s="654">
        <v>38661.529390011186</v>
      </c>
    </row>
    <row r="215" spans="1:4" ht="16.5" thickTop="1" thickBot="1">
      <c r="A215" s="662" t="s">
        <v>521</v>
      </c>
      <c r="B215" s="662" t="s">
        <v>387</v>
      </c>
      <c r="C215" s="663" t="s">
        <v>522</v>
      </c>
      <c r="D215" s="654">
        <v>60542.022142129696</v>
      </c>
    </row>
    <row r="216" spans="1:4" ht="16.5" thickTop="1" thickBot="1">
      <c r="A216" s="662" t="s">
        <v>525</v>
      </c>
      <c r="B216" s="662" t="s">
        <v>387</v>
      </c>
      <c r="C216" s="663" t="s">
        <v>526</v>
      </c>
      <c r="D216" s="654">
        <v>55360.054653423256</v>
      </c>
    </row>
    <row r="217" spans="1:4" ht="16.5" thickTop="1" thickBot="1">
      <c r="A217" s="662" t="s">
        <v>527</v>
      </c>
      <c r="B217" s="662" t="s">
        <v>387</v>
      </c>
      <c r="C217" s="663" t="s">
        <v>528</v>
      </c>
      <c r="D217" s="654">
        <v>55086.771586464864</v>
      </c>
    </row>
    <row r="218" spans="1:4" ht="16.5" thickTop="1" thickBot="1">
      <c r="A218" s="662" t="s">
        <v>529</v>
      </c>
      <c r="B218" s="662" t="s">
        <v>387</v>
      </c>
      <c r="C218" s="663" t="s">
        <v>530</v>
      </c>
      <c r="D218" s="654">
        <v>54234.980208932189</v>
      </c>
    </row>
    <row r="219" spans="1:4" ht="16.5" thickTop="1" thickBot="1">
      <c r="A219" s="662" t="s">
        <v>531</v>
      </c>
      <c r="B219" s="662" t="s">
        <v>387</v>
      </c>
      <c r="C219" s="663" t="s">
        <v>532</v>
      </c>
      <c r="D219" s="654">
        <v>48123.377075135228</v>
      </c>
    </row>
    <row r="220" spans="1:4" ht="16.5" thickTop="1" thickBot="1">
      <c r="A220" s="662" t="s">
        <v>523</v>
      </c>
      <c r="B220" s="662" t="s">
        <v>387</v>
      </c>
      <c r="C220" s="663" t="s">
        <v>524</v>
      </c>
      <c r="D220" s="654">
        <v>6807.5266832638199</v>
      </c>
    </row>
    <row r="221" spans="1:4" ht="16.5" thickTop="1" thickBot="1">
      <c r="A221" s="662" t="s">
        <v>533</v>
      </c>
      <c r="B221" s="662" t="s">
        <v>387</v>
      </c>
      <c r="C221" s="663" t="s">
        <v>534</v>
      </c>
      <c r="D221" s="654">
        <v>21969.548478196826</v>
      </c>
    </row>
    <row r="222" spans="1:4" ht="16.5" thickTop="1" thickBot="1">
      <c r="A222" s="662" t="s">
        <v>540</v>
      </c>
      <c r="B222" s="662" t="s">
        <v>387</v>
      </c>
      <c r="C222" s="663" t="s">
        <v>541</v>
      </c>
      <c r="D222" s="654">
        <v>26295.304984042366</v>
      </c>
    </row>
    <row r="223" spans="1:4" ht="16.5" thickTop="1" thickBot="1">
      <c r="A223" s="662" t="s">
        <v>551</v>
      </c>
      <c r="B223" s="662" t="s">
        <v>387</v>
      </c>
      <c r="C223" s="663" t="s">
        <v>1856</v>
      </c>
      <c r="D223" s="654">
        <v>8184.6847998815447</v>
      </c>
    </row>
    <row r="224" spans="1:4" ht="16.5" thickTop="1" thickBot="1">
      <c r="A224" s="662" t="s">
        <v>535</v>
      </c>
      <c r="B224" s="662" t="s">
        <v>387</v>
      </c>
      <c r="C224" s="663" t="s">
        <v>2280</v>
      </c>
      <c r="D224" s="654">
        <v>53828.693467502795</v>
      </c>
    </row>
    <row r="225" spans="1:4" ht="16.5" thickTop="1" thickBot="1">
      <c r="A225" s="662" t="s">
        <v>536</v>
      </c>
      <c r="B225" s="662" t="s">
        <v>387</v>
      </c>
      <c r="C225" s="663" t="s">
        <v>2281</v>
      </c>
      <c r="D225" s="654">
        <v>53906.774343776626</v>
      </c>
    </row>
    <row r="226" spans="1:4" ht="16.5" thickTop="1" thickBot="1">
      <c r="A226" s="662" t="s">
        <v>537</v>
      </c>
      <c r="B226" s="662" t="s">
        <v>387</v>
      </c>
      <c r="C226" s="663" t="s">
        <v>1919</v>
      </c>
      <c r="D226" s="654">
        <v>54006.150004488773</v>
      </c>
    </row>
    <row r="227" spans="1:4" ht="16.5" thickTop="1" thickBot="1">
      <c r="A227" s="662" t="s">
        <v>538</v>
      </c>
      <c r="B227" s="662" t="s">
        <v>387</v>
      </c>
      <c r="C227" s="663" t="s">
        <v>2282</v>
      </c>
      <c r="D227" s="654">
        <v>53940.491085803958</v>
      </c>
    </row>
    <row r="228" spans="1:4" ht="16.5" thickTop="1" thickBot="1">
      <c r="A228" s="662" t="s">
        <v>539</v>
      </c>
      <c r="B228" s="662" t="s">
        <v>387</v>
      </c>
      <c r="C228" s="663" t="s">
        <v>2283</v>
      </c>
      <c r="D228" s="654">
        <v>49084.392951182781</v>
      </c>
    </row>
    <row r="229" spans="1:4" ht="16.5" thickTop="1" thickBot="1">
      <c r="A229" s="662" t="s">
        <v>542</v>
      </c>
      <c r="B229" s="662" t="s">
        <v>387</v>
      </c>
      <c r="C229" s="663" t="s">
        <v>543</v>
      </c>
      <c r="D229" s="654">
        <v>73139.169592126069</v>
      </c>
    </row>
    <row r="230" spans="1:4" ht="16.5" thickTop="1" thickBot="1">
      <c r="A230" s="662" t="s">
        <v>544</v>
      </c>
      <c r="B230" s="662" t="s">
        <v>387</v>
      </c>
      <c r="C230" s="663" t="s">
        <v>545</v>
      </c>
      <c r="D230" s="654">
        <v>72896.054136455306</v>
      </c>
    </row>
    <row r="231" spans="1:4" ht="16.5" thickTop="1" thickBot="1">
      <c r="A231" s="662" t="s">
        <v>517</v>
      </c>
      <c r="B231" s="662" t="s">
        <v>387</v>
      </c>
      <c r="C231" s="663" t="s">
        <v>518</v>
      </c>
      <c r="D231" s="654">
        <v>53238.031158710357</v>
      </c>
    </row>
    <row r="232" spans="1:4" ht="16.5" thickTop="1" thickBot="1">
      <c r="A232" s="662" t="s">
        <v>546</v>
      </c>
      <c r="B232" s="662" t="s">
        <v>387</v>
      </c>
      <c r="C232" s="663" t="s">
        <v>547</v>
      </c>
      <c r="D232" s="654">
        <v>60232.966017664243</v>
      </c>
    </row>
    <row r="233" spans="1:4" ht="16.5" thickTop="1" thickBot="1">
      <c r="A233" s="662" t="s">
        <v>548</v>
      </c>
      <c r="B233" s="662" t="s">
        <v>387</v>
      </c>
      <c r="C233" s="663" t="s">
        <v>549</v>
      </c>
      <c r="D233" s="654">
        <v>36487.255592548114</v>
      </c>
    </row>
    <row r="234" spans="1:4" ht="16.5" thickTop="1" thickBot="1">
      <c r="A234" s="662" t="s">
        <v>550</v>
      </c>
      <c r="B234" s="662" t="s">
        <v>387</v>
      </c>
      <c r="C234" s="663" t="s">
        <v>2284</v>
      </c>
      <c r="D234" s="654">
        <v>24997.705436202832</v>
      </c>
    </row>
    <row r="235" spans="1:4" ht="16.5" thickTop="1" thickBot="1">
      <c r="A235" s="662" t="s">
        <v>552</v>
      </c>
      <c r="B235" s="662" t="s">
        <v>144</v>
      </c>
      <c r="C235" s="663" t="s">
        <v>553</v>
      </c>
      <c r="D235" s="654">
        <v>734.26024627948789</v>
      </c>
    </row>
    <row r="236" spans="1:4" ht="16.5" thickTop="1" thickBot="1">
      <c r="A236" s="662" t="s">
        <v>556</v>
      </c>
      <c r="B236" s="662" t="s">
        <v>387</v>
      </c>
      <c r="C236" s="663" t="s">
        <v>2285</v>
      </c>
      <c r="D236" s="654">
        <v>296454.01826108363</v>
      </c>
    </row>
    <row r="237" spans="1:4" ht="16.5" thickTop="1" thickBot="1">
      <c r="A237" s="662" t="s">
        <v>557</v>
      </c>
      <c r="B237" s="662" t="s">
        <v>387</v>
      </c>
      <c r="C237" s="663" t="s">
        <v>2286</v>
      </c>
      <c r="D237" s="654">
        <v>310787.65157231683</v>
      </c>
    </row>
    <row r="238" spans="1:4" ht="16.5" thickTop="1" thickBot="1">
      <c r="A238" s="662" t="s">
        <v>558</v>
      </c>
      <c r="B238" s="662" t="s">
        <v>387</v>
      </c>
      <c r="C238" s="663" t="s">
        <v>2287</v>
      </c>
      <c r="D238" s="654">
        <v>310780.55331083731</v>
      </c>
    </row>
    <row r="239" spans="1:4" ht="16.5" thickTop="1" thickBot="1">
      <c r="A239" s="662" t="s">
        <v>570</v>
      </c>
      <c r="B239" s="662" t="s">
        <v>571</v>
      </c>
      <c r="C239" s="663" t="s">
        <v>572</v>
      </c>
      <c r="D239" s="654">
        <v>242466.89472893413</v>
      </c>
    </row>
    <row r="240" spans="1:4" ht="16.5" thickTop="1" thickBot="1">
      <c r="A240" s="662" t="s">
        <v>559</v>
      </c>
      <c r="B240" s="662" t="s">
        <v>387</v>
      </c>
      <c r="C240" s="663" t="s">
        <v>1920</v>
      </c>
      <c r="D240" s="654">
        <v>237355.2607211016</v>
      </c>
    </row>
    <row r="241" spans="1:4" ht="16.5" thickTop="1" thickBot="1">
      <c r="A241" s="662" t="s">
        <v>560</v>
      </c>
      <c r="B241" s="662" t="s">
        <v>387</v>
      </c>
      <c r="C241" s="663" t="s">
        <v>2011</v>
      </c>
      <c r="D241" s="654">
        <v>267500.7135938959</v>
      </c>
    </row>
    <row r="242" spans="1:4" ht="16.5" thickTop="1" thickBot="1">
      <c r="A242" s="664" t="s">
        <v>2013</v>
      </c>
      <c r="B242" s="662" t="s">
        <v>387</v>
      </c>
      <c r="C242" s="663" t="s">
        <v>2012</v>
      </c>
      <c r="D242" s="654">
        <v>429567.36928691785</v>
      </c>
    </row>
    <row r="243" spans="1:4" ht="16.5" thickTop="1" thickBot="1">
      <c r="A243" s="662" t="s">
        <v>561</v>
      </c>
      <c r="B243" s="662" t="s">
        <v>387</v>
      </c>
      <c r="C243" s="663" t="s">
        <v>562</v>
      </c>
      <c r="D243" s="654">
        <v>495647.82225794822</v>
      </c>
    </row>
    <row r="244" spans="1:4" ht="16.5" thickTop="1" thickBot="1">
      <c r="A244" s="662" t="s">
        <v>563</v>
      </c>
      <c r="B244" s="662" t="s">
        <v>387</v>
      </c>
      <c r="C244" s="663" t="s">
        <v>564</v>
      </c>
      <c r="D244" s="654">
        <v>464544.99842823035</v>
      </c>
    </row>
    <row r="245" spans="1:4" ht="16.5" thickTop="1" thickBot="1">
      <c r="A245" s="662" t="s">
        <v>565</v>
      </c>
      <c r="B245" s="662" t="s">
        <v>387</v>
      </c>
      <c r="C245" s="663" t="s">
        <v>566</v>
      </c>
      <c r="D245" s="654">
        <v>475360.60682729178</v>
      </c>
    </row>
    <row r="246" spans="1:4" ht="16.5" thickTop="1" thickBot="1">
      <c r="A246" s="662" t="s">
        <v>567</v>
      </c>
      <c r="B246" s="662" t="s">
        <v>387</v>
      </c>
      <c r="C246" s="663" t="s">
        <v>2014</v>
      </c>
      <c r="D246" s="654">
        <v>242565.06984933093</v>
      </c>
    </row>
    <row r="247" spans="1:4" ht="16.5" thickTop="1" thickBot="1">
      <c r="A247" s="662" t="s">
        <v>568</v>
      </c>
      <c r="B247" s="662" t="s">
        <v>387</v>
      </c>
      <c r="C247" s="663" t="s">
        <v>569</v>
      </c>
      <c r="D247" s="654">
        <v>243513.38362438057</v>
      </c>
    </row>
    <row r="248" spans="1:4" ht="16.5" thickTop="1" thickBot="1">
      <c r="A248" s="662" t="s">
        <v>573</v>
      </c>
      <c r="B248" s="662" t="s">
        <v>387</v>
      </c>
      <c r="C248" s="663" t="s">
        <v>574</v>
      </c>
      <c r="D248" s="654">
        <v>248150.74780328345</v>
      </c>
    </row>
    <row r="249" spans="1:4" ht="16.5" thickTop="1" thickBot="1">
      <c r="A249" s="662" t="s">
        <v>575</v>
      </c>
      <c r="B249" s="662" t="s">
        <v>387</v>
      </c>
      <c r="C249" s="663" t="s">
        <v>576</v>
      </c>
      <c r="D249" s="654">
        <v>231072.72212745438</v>
      </c>
    </row>
    <row r="250" spans="1:4" ht="16.5" thickTop="1" thickBot="1">
      <c r="A250" s="662" t="s">
        <v>577</v>
      </c>
      <c r="B250" s="662" t="s">
        <v>387</v>
      </c>
      <c r="C250" s="663" t="s">
        <v>578</v>
      </c>
      <c r="D250" s="654">
        <v>316659.43931028567</v>
      </c>
    </row>
    <row r="251" spans="1:4" ht="16.5" thickTop="1" thickBot="1">
      <c r="A251" s="662" t="s">
        <v>579</v>
      </c>
      <c r="B251" s="662" t="s">
        <v>387</v>
      </c>
      <c r="C251" s="663" t="s">
        <v>580</v>
      </c>
      <c r="D251" s="654">
        <v>319188.19496233575</v>
      </c>
    </row>
    <row r="252" spans="1:4" ht="16.5" thickTop="1" thickBot="1">
      <c r="A252" s="662" t="s">
        <v>581</v>
      </c>
      <c r="B252" s="662" t="s">
        <v>387</v>
      </c>
      <c r="C252" s="663" t="s">
        <v>2288</v>
      </c>
      <c r="D252" s="654">
        <v>305941.93516683142</v>
      </c>
    </row>
    <row r="253" spans="1:4" ht="16.5" thickTop="1" thickBot="1">
      <c r="A253" s="662" t="s">
        <v>582</v>
      </c>
      <c r="B253" s="662" t="s">
        <v>387</v>
      </c>
      <c r="C253" s="663" t="s">
        <v>2289</v>
      </c>
      <c r="D253" s="654">
        <v>293754.22020663478</v>
      </c>
    </row>
    <row r="254" spans="1:4" ht="16.5" thickTop="1" thickBot="1">
      <c r="A254" s="662" t="s">
        <v>584</v>
      </c>
      <c r="B254" s="662" t="s">
        <v>233</v>
      </c>
      <c r="C254" s="663" t="s">
        <v>1921</v>
      </c>
      <c r="D254" s="654">
        <v>15638.53880668937</v>
      </c>
    </row>
    <row r="255" spans="1:4" ht="16.5" thickTop="1" thickBot="1">
      <c r="A255" s="662" t="s">
        <v>583</v>
      </c>
      <c r="B255" s="662" t="s">
        <v>387</v>
      </c>
      <c r="C255" s="663" t="s">
        <v>2290</v>
      </c>
      <c r="D255" s="654">
        <v>250542.86611640558</v>
      </c>
    </row>
    <row r="256" spans="1:4" ht="16.5" thickTop="1" thickBot="1">
      <c r="A256" s="662" t="s">
        <v>554</v>
      </c>
      <c r="B256" s="662" t="s">
        <v>387</v>
      </c>
      <c r="C256" s="663" t="s">
        <v>555</v>
      </c>
      <c r="D256" s="654">
        <v>543003.95023728407</v>
      </c>
    </row>
    <row r="257" spans="1:4" ht="16.5" thickTop="1" thickBot="1">
      <c r="A257" s="662" t="s">
        <v>585</v>
      </c>
      <c r="B257" s="662" t="s">
        <v>387</v>
      </c>
      <c r="C257" s="663" t="s">
        <v>586</v>
      </c>
      <c r="D257" s="654">
        <v>316511.53807080642</v>
      </c>
    </row>
    <row r="258" spans="1:4" ht="16.5" thickTop="1" thickBot="1">
      <c r="A258" s="662" t="s">
        <v>587</v>
      </c>
      <c r="B258" s="662" t="s">
        <v>387</v>
      </c>
      <c r="C258" s="663" t="s">
        <v>588</v>
      </c>
      <c r="D258" s="654">
        <v>310950.0502016659</v>
      </c>
    </row>
    <row r="259" spans="1:4" ht="16.5" thickTop="1" thickBot="1">
      <c r="A259" s="662" t="s">
        <v>497</v>
      </c>
      <c r="B259" s="662" t="s">
        <v>387</v>
      </c>
      <c r="C259" s="663" t="s">
        <v>498</v>
      </c>
      <c r="D259" s="654">
        <v>313139.86386807286</v>
      </c>
    </row>
    <row r="260" spans="1:4" ht="16.5" thickTop="1" thickBot="1">
      <c r="A260" s="662" t="s">
        <v>1669</v>
      </c>
      <c r="B260" s="662" t="s">
        <v>387</v>
      </c>
      <c r="C260" s="663" t="s">
        <v>1670</v>
      </c>
      <c r="D260" s="654">
        <v>304361.03552787891</v>
      </c>
    </row>
    <row r="261" spans="1:4" ht="16.5" thickTop="1" thickBot="1">
      <c r="A261" s="662" t="s">
        <v>499</v>
      </c>
      <c r="B261" s="662" t="s">
        <v>377</v>
      </c>
      <c r="C261" s="663" t="s">
        <v>500</v>
      </c>
      <c r="D261" s="654">
        <v>1739.1150221648411</v>
      </c>
    </row>
    <row r="262" spans="1:4" ht="31.5" thickTop="1" thickBot="1">
      <c r="A262" s="662" t="s">
        <v>589</v>
      </c>
      <c r="B262" s="662" t="s">
        <v>377</v>
      </c>
      <c r="C262" s="663" t="s">
        <v>2291</v>
      </c>
      <c r="D262" s="654">
        <v>1942.9960414789232</v>
      </c>
    </row>
    <row r="263" spans="1:4" ht="16.5" thickTop="1" thickBot="1">
      <c r="A263" s="662" t="s">
        <v>590</v>
      </c>
      <c r="B263" s="662" t="s">
        <v>233</v>
      </c>
      <c r="C263" s="663" t="s">
        <v>2292</v>
      </c>
      <c r="D263" s="654">
        <v>35228.231774897962</v>
      </c>
    </row>
    <row r="264" spans="1:4" ht="16.5" thickTop="1" thickBot="1">
      <c r="A264" s="662" t="s">
        <v>591</v>
      </c>
      <c r="B264" s="662" t="s">
        <v>377</v>
      </c>
      <c r="C264" s="663" t="s">
        <v>2293</v>
      </c>
      <c r="D264" s="654">
        <v>10407.266067627796</v>
      </c>
    </row>
    <row r="265" spans="1:4" ht="16.5" thickTop="1" thickBot="1">
      <c r="A265" s="662" t="s">
        <v>592</v>
      </c>
      <c r="B265" s="662" t="s">
        <v>144</v>
      </c>
      <c r="C265" s="663" t="s">
        <v>2294</v>
      </c>
      <c r="D265" s="654">
        <v>5401.6444613112399</v>
      </c>
    </row>
    <row r="266" spans="1:4" ht="16.5" thickTop="1" thickBot="1">
      <c r="A266" s="662" t="s">
        <v>593</v>
      </c>
      <c r="B266" s="662" t="s">
        <v>92</v>
      </c>
      <c r="C266" s="663" t="s">
        <v>2295</v>
      </c>
      <c r="D266" s="654">
        <v>42842.153279648817</v>
      </c>
    </row>
    <row r="267" spans="1:4" ht="16.5" thickTop="1" thickBot="1">
      <c r="A267" s="662" t="s">
        <v>594</v>
      </c>
      <c r="B267" s="662" t="s">
        <v>92</v>
      </c>
      <c r="C267" s="663" t="s">
        <v>2296</v>
      </c>
      <c r="D267" s="654">
        <v>39272.737687638473</v>
      </c>
    </row>
    <row r="268" spans="1:4" ht="16.5" thickTop="1" thickBot="1">
      <c r="A268" s="662" t="s">
        <v>595</v>
      </c>
      <c r="B268" s="662" t="s">
        <v>92</v>
      </c>
      <c r="C268" s="663" t="s">
        <v>2297</v>
      </c>
      <c r="D268" s="654">
        <v>51866.512315879867</v>
      </c>
    </row>
    <row r="269" spans="1:4" ht="16.5" thickTop="1" thickBot="1">
      <c r="A269" s="662" t="s">
        <v>596</v>
      </c>
      <c r="B269" s="662" t="s">
        <v>377</v>
      </c>
      <c r="C269" s="663" t="s">
        <v>597</v>
      </c>
      <c r="D269" s="654">
        <v>25816.051372061684</v>
      </c>
    </row>
    <row r="270" spans="1:4" ht="16.5" thickTop="1" thickBot="1">
      <c r="A270" s="662" t="s">
        <v>599</v>
      </c>
      <c r="B270" s="662" t="s">
        <v>144</v>
      </c>
      <c r="C270" s="663" t="s">
        <v>600</v>
      </c>
      <c r="D270" s="654">
        <v>147305.20585743556</v>
      </c>
    </row>
    <row r="271" spans="1:4" ht="16.5" thickTop="1" thickBot="1">
      <c r="A271" s="662" t="s">
        <v>601</v>
      </c>
      <c r="B271" s="662" t="s">
        <v>387</v>
      </c>
      <c r="C271" s="663" t="s">
        <v>1922</v>
      </c>
      <c r="D271" s="654">
        <v>52484.437130484235</v>
      </c>
    </row>
    <row r="272" spans="1:4" ht="16.5" thickTop="1" thickBot="1">
      <c r="A272" s="662" t="s">
        <v>598</v>
      </c>
      <c r="B272" s="662" t="s">
        <v>387</v>
      </c>
      <c r="C272" s="663" t="s">
        <v>2298</v>
      </c>
      <c r="D272" s="654">
        <v>54191.569016289308</v>
      </c>
    </row>
    <row r="273" spans="1:4" ht="16.5" thickTop="1" thickBot="1">
      <c r="A273" s="662" t="s">
        <v>602</v>
      </c>
      <c r="B273" s="662" t="s">
        <v>387</v>
      </c>
      <c r="C273" s="663" t="s">
        <v>2299</v>
      </c>
      <c r="D273" s="654">
        <v>55653.810881053738</v>
      </c>
    </row>
    <row r="274" spans="1:4" ht="16.5" thickTop="1" thickBot="1">
      <c r="A274" s="662" t="s">
        <v>603</v>
      </c>
      <c r="B274" s="662" t="s">
        <v>144</v>
      </c>
      <c r="C274" s="663" t="s">
        <v>2300</v>
      </c>
      <c r="D274" s="654">
        <v>40435.802113130354</v>
      </c>
    </row>
    <row r="275" spans="1:4" ht="16.5" thickTop="1" thickBot="1">
      <c r="A275" s="662" t="s">
        <v>604</v>
      </c>
      <c r="B275" s="662" t="s">
        <v>144</v>
      </c>
      <c r="C275" s="663" t="s">
        <v>2301</v>
      </c>
      <c r="D275" s="654">
        <v>37837.999155431491</v>
      </c>
    </row>
    <row r="276" spans="1:4" ht="16.5" thickTop="1" thickBot="1">
      <c r="A276" s="662" t="s">
        <v>605</v>
      </c>
      <c r="B276" s="662" t="s">
        <v>606</v>
      </c>
      <c r="C276" s="663" t="s">
        <v>2302</v>
      </c>
      <c r="D276" s="654">
        <v>80930.209550201122</v>
      </c>
    </row>
    <row r="277" spans="1:4" ht="16.5" thickTop="1" thickBot="1">
      <c r="A277" s="662" t="s">
        <v>607</v>
      </c>
      <c r="B277" s="662" t="s">
        <v>606</v>
      </c>
      <c r="C277" s="663" t="s">
        <v>1923</v>
      </c>
      <c r="D277" s="654">
        <v>42239.599123844724</v>
      </c>
    </row>
    <row r="278" spans="1:4" ht="16.5" thickTop="1" thickBot="1">
      <c r="A278" s="662" t="s">
        <v>608</v>
      </c>
      <c r="B278" s="662" t="s">
        <v>606</v>
      </c>
      <c r="C278" s="663" t="s">
        <v>609</v>
      </c>
      <c r="D278" s="654">
        <v>33897.817278813753</v>
      </c>
    </row>
    <row r="279" spans="1:4" ht="16.5" thickTop="1" thickBot="1">
      <c r="A279" s="662" t="s">
        <v>501</v>
      </c>
      <c r="B279" s="662" t="s">
        <v>141</v>
      </c>
      <c r="C279" s="663" t="s">
        <v>502</v>
      </c>
      <c r="D279" s="654">
        <v>43616.076048571507</v>
      </c>
    </row>
    <row r="280" spans="1:4" ht="16.5" thickTop="1" thickBot="1">
      <c r="A280" s="662" t="s">
        <v>503</v>
      </c>
      <c r="B280" s="662" t="s">
        <v>141</v>
      </c>
      <c r="C280" s="663" t="s">
        <v>504</v>
      </c>
      <c r="D280" s="654">
        <v>47974.53717930361</v>
      </c>
    </row>
    <row r="281" spans="1:4" ht="16.5" thickTop="1" thickBot="1">
      <c r="A281" s="662" t="s">
        <v>610</v>
      </c>
      <c r="B281" s="662" t="s">
        <v>92</v>
      </c>
      <c r="C281" s="663" t="s">
        <v>2303</v>
      </c>
      <c r="D281" s="654">
        <v>53618.605247390668</v>
      </c>
    </row>
    <row r="282" spans="1:4" ht="16.5" thickTop="1" thickBot="1">
      <c r="A282" s="662" t="s">
        <v>611</v>
      </c>
      <c r="B282" s="662" t="s">
        <v>377</v>
      </c>
      <c r="C282" s="663" t="s">
        <v>2304</v>
      </c>
      <c r="D282" s="654">
        <v>6040.6380864899047</v>
      </c>
    </row>
    <row r="283" spans="1:4" ht="16.5" thickTop="1" thickBot="1">
      <c r="A283" s="662" t="s">
        <v>612</v>
      </c>
      <c r="B283" s="662" t="s">
        <v>144</v>
      </c>
      <c r="C283" s="663" t="s">
        <v>2305</v>
      </c>
      <c r="D283" s="654">
        <v>4185.7421180728643</v>
      </c>
    </row>
    <row r="284" spans="1:4" ht="16.5" thickTop="1" thickBot="1">
      <c r="A284" s="662" t="s">
        <v>613</v>
      </c>
      <c r="B284" s="662" t="s">
        <v>92</v>
      </c>
      <c r="C284" s="663" t="s">
        <v>614</v>
      </c>
      <c r="D284" s="654">
        <v>11608.841533840327</v>
      </c>
    </row>
    <row r="285" spans="1:4" ht="16.5" thickTop="1" thickBot="1">
      <c r="A285" s="662" t="s">
        <v>615</v>
      </c>
      <c r="B285" s="662" t="s">
        <v>92</v>
      </c>
      <c r="C285" s="663" t="s">
        <v>2306</v>
      </c>
      <c r="D285" s="654">
        <v>104066.64263736291</v>
      </c>
    </row>
    <row r="286" spans="1:4" ht="16.5" thickTop="1" thickBot="1">
      <c r="A286" s="662" t="s">
        <v>616</v>
      </c>
      <c r="B286" s="662" t="s">
        <v>92</v>
      </c>
      <c r="C286" s="663" t="s">
        <v>617</v>
      </c>
      <c r="D286" s="654">
        <v>81918.774061218923</v>
      </c>
    </row>
    <row r="287" spans="1:4" ht="16.5" thickTop="1" thickBot="1">
      <c r="A287" s="662" t="s">
        <v>620</v>
      </c>
      <c r="B287" s="662" t="s">
        <v>92</v>
      </c>
      <c r="C287" s="663" t="s">
        <v>621</v>
      </c>
      <c r="D287" s="654">
        <v>21340.778112676395</v>
      </c>
    </row>
    <row r="288" spans="1:4" ht="16.5" thickTop="1" thickBot="1">
      <c r="A288" s="662" t="s">
        <v>618</v>
      </c>
      <c r="B288" s="662" t="s">
        <v>92</v>
      </c>
      <c r="C288" s="663" t="s">
        <v>2307</v>
      </c>
      <c r="D288" s="654">
        <v>22730.251602793825</v>
      </c>
    </row>
    <row r="289" spans="1:4" ht="16.5" thickTop="1" thickBot="1">
      <c r="A289" s="662" t="s">
        <v>619</v>
      </c>
      <c r="B289" s="662" t="s">
        <v>92</v>
      </c>
      <c r="C289" s="663" t="s">
        <v>2308</v>
      </c>
      <c r="D289" s="654">
        <v>147535.11832136349</v>
      </c>
    </row>
    <row r="290" spans="1:4" ht="16.5" thickTop="1" thickBot="1">
      <c r="A290" s="662" t="s">
        <v>622</v>
      </c>
      <c r="B290" s="662" t="s">
        <v>454</v>
      </c>
      <c r="C290" s="663" t="s">
        <v>623</v>
      </c>
      <c r="D290" s="654">
        <v>2483.4616455498353</v>
      </c>
    </row>
    <row r="291" spans="1:4" ht="16.5" thickTop="1" thickBot="1">
      <c r="A291" s="662" t="s">
        <v>624</v>
      </c>
      <c r="B291" s="662" t="s">
        <v>422</v>
      </c>
      <c r="C291" s="663" t="s">
        <v>1924</v>
      </c>
      <c r="D291" s="654">
        <v>47782.611758895247</v>
      </c>
    </row>
    <row r="292" spans="1:4" ht="16.5" thickTop="1" thickBot="1">
      <c r="A292" s="662" t="s">
        <v>625</v>
      </c>
      <c r="B292" s="662" t="s">
        <v>377</v>
      </c>
      <c r="C292" s="663" t="s">
        <v>2309</v>
      </c>
      <c r="D292" s="654">
        <v>3313.8028533723882</v>
      </c>
    </row>
    <row r="293" spans="1:4" ht="16.5" thickTop="1" thickBot="1">
      <c r="A293" s="662" t="s">
        <v>626</v>
      </c>
      <c r="B293" s="662" t="s">
        <v>377</v>
      </c>
      <c r="C293" s="663" t="s">
        <v>1925</v>
      </c>
      <c r="D293" s="654">
        <v>6762.9415330481979</v>
      </c>
    </row>
    <row r="294" spans="1:4" ht="16.5" thickTop="1" thickBot="1">
      <c r="A294" s="662" t="s">
        <v>627</v>
      </c>
      <c r="B294" s="662" t="s">
        <v>92</v>
      </c>
      <c r="C294" s="663" t="s">
        <v>628</v>
      </c>
      <c r="D294" s="654">
        <v>1525.379199856787</v>
      </c>
    </row>
    <row r="295" spans="1:4" ht="16.5" thickTop="1" thickBot="1">
      <c r="A295" s="662" t="s">
        <v>633</v>
      </c>
      <c r="B295" s="662" t="s">
        <v>92</v>
      </c>
      <c r="C295" s="663" t="s">
        <v>1926</v>
      </c>
      <c r="D295" s="654">
        <v>38585.578050574033</v>
      </c>
    </row>
    <row r="296" spans="1:4" ht="16.5" thickTop="1" thickBot="1">
      <c r="A296" s="662" t="s">
        <v>629</v>
      </c>
      <c r="B296" s="662" t="s">
        <v>92</v>
      </c>
      <c r="C296" s="663" t="s">
        <v>630</v>
      </c>
      <c r="D296" s="654">
        <v>43616.076048571507</v>
      </c>
    </row>
    <row r="297" spans="1:4" ht="16.5" thickTop="1" thickBot="1">
      <c r="A297" s="662" t="s">
        <v>631</v>
      </c>
      <c r="B297" s="662" t="s">
        <v>92</v>
      </c>
      <c r="C297" s="663" t="s">
        <v>632</v>
      </c>
      <c r="D297" s="654">
        <v>52027.078398157217</v>
      </c>
    </row>
    <row r="298" spans="1:4" ht="16.5" thickTop="1" thickBot="1">
      <c r="A298" s="662" t="s">
        <v>646</v>
      </c>
      <c r="B298" s="662" t="s">
        <v>144</v>
      </c>
      <c r="C298" s="663" t="s">
        <v>647</v>
      </c>
      <c r="D298" s="654">
        <v>3879.7741526078676</v>
      </c>
    </row>
    <row r="299" spans="1:4" ht="16.5" thickTop="1" thickBot="1">
      <c r="A299" s="662" t="s">
        <v>634</v>
      </c>
      <c r="B299" s="662" t="s">
        <v>377</v>
      </c>
      <c r="C299" s="663" t="s">
        <v>635</v>
      </c>
      <c r="D299" s="654">
        <v>31484.812525053934</v>
      </c>
    </row>
    <row r="300" spans="1:4" ht="16.5" thickTop="1" thickBot="1">
      <c r="A300" s="662" t="s">
        <v>650</v>
      </c>
      <c r="B300" s="662" t="s">
        <v>377</v>
      </c>
      <c r="C300" s="663" t="s">
        <v>651</v>
      </c>
      <c r="D300" s="654">
        <v>44217.08317289003</v>
      </c>
    </row>
    <row r="301" spans="1:4" ht="31.5" thickTop="1" thickBot="1">
      <c r="A301" s="662" t="s">
        <v>652</v>
      </c>
      <c r="B301" s="662" t="s">
        <v>92</v>
      </c>
      <c r="C301" s="663" t="s">
        <v>2310</v>
      </c>
      <c r="D301" s="654">
        <v>387814.41736103466</v>
      </c>
    </row>
    <row r="302" spans="1:4" ht="31.5" thickTop="1" thickBot="1">
      <c r="A302" s="662" t="s">
        <v>653</v>
      </c>
      <c r="B302" s="662" t="s">
        <v>92</v>
      </c>
      <c r="C302" s="663" t="s">
        <v>2311</v>
      </c>
      <c r="D302" s="654">
        <v>285290.29679146642</v>
      </c>
    </row>
    <row r="303" spans="1:4" ht="31.5" thickTop="1" thickBot="1">
      <c r="A303" s="662" t="s">
        <v>654</v>
      </c>
      <c r="B303" s="662" t="s">
        <v>92</v>
      </c>
      <c r="C303" s="663" t="s">
        <v>2312</v>
      </c>
      <c r="D303" s="654">
        <v>253010.02914803257</v>
      </c>
    </row>
    <row r="304" spans="1:4" ht="31.5" thickTop="1" thickBot="1">
      <c r="A304" s="662" t="s">
        <v>655</v>
      </c>
      <c r="B304" s="662" t="s">
        <v>92</v>
      </c>
      <c r="C304" s="663" t="s">
        <v>2313</v>
      </c>
      <c r="D304" s="654">
        <v>341523.65165351593</v>
      </c>
    </row>
    <row r="305" spans="1:4" ht="31.5" thickTop="1" thickBot="1">
      <c r="A305" s="662" t="s">
        <v>656</v>
      </c>
      <c r="B305" s="662" t="s">
        <v>92</v>
      </c>
      <c r="C305" s="663" t="s">
        <v>2314</v>
      </c>
      <c r="D305" s="654">
        <v>235344.73427233635</v>
      </c>
    </row>
    <row r="306" spans="1:4" ht="31.5" thickTop="1" thickBot="1">
      <c r="A306" s="662" t="s">
        <v>657</v>
      </c>
      <c r="B306" s="662" t="s">
        <v>233</v>
      </c>
      <c r="C306" s="663" t="s">
        <v>2315</v>
      </c>
      <c r="D306" s="654">
        <v>528448.99700522376</v>
      </c>
    </row>
    <row r="307" spans="1:4" ht="16.5" thickTop="1" thickBot="1">
      <c r="A307" s="662" t="s">
        <v>658</v>
      </c>
      <c r="B307" s="662" t="s">
        <v>92</v>
      </c>
      <c r="C307" s="663" t="s">
        <v>659</v>
      </c>
      <c r="D307" s="654">
        <v>175338.27024614948</v>
      </c>
    </row>
    <row r="308" spans="1:4" ht="16.5" thickTop="1" thickBot="1">
      <c r="A308" s="662" t="s">
        <v>636</v>
      </c>
      <c r="B308" s="662" t="s">
        <v>377</v>
      </c>
      <c r="C308" s="663" t="s">
        <v>637</v>
      </c>
      <c r="D308" s="654">
        <v>29500.474084209098</v>
      </c>
    </row>
    <row r="309" spans="1:4" ht="16.5" thickTop="1" thickBot="1">
      <c r="A309" s="662" t="s">
        <v>642</v>
      </c>
      <c r="B309" s="662" t="s">
        <v>377</v>
      </c>
      <c r="C309" s="663" t="s">
        <v>643</v>
      </c>
      <c r="D309" s="654">
        <v>6173.6924880918459</v>
      </c>
    </row>
    <row r="310" spans="1:4" ht="16.5" thickTop="1" thickBot="1">
      <c r="A310" s="662" t="s">
        <v>640</v>
      </c>
      <c r="B310" s="662" t="s">
        <v>377</v>
      </c>
      <c r="C310" s="663" t="s">
        <v>641</v>
      </c>
      <c r="D310" s="654">
        <v>21248.602422750209</v>
      </c>
    </row>
    <row r="311" spans="1:4" ht="16.5" thickTop="1" thickBot="1">
      <c r="A311" s="662" t="s">
        <v>638</v>
      </c>
      <c r="B311" s="662" t="s">
        <v>377</v>
      </c>
      <c r="C311" s="663" t="s">
        <v>639</v>
      </c>
      <c r="D311" s="654">
        <v>42546.957023502604</v>
      </c>
    </row>
    <row r="312" spans="1:4" ht="16.5" thickTop="1" thickBot="1">
      <c r="A312" s="662" t="s">
        <v>644</v>
      </c>
      <c r="B312" s="662" t="s">
        <v>377</v>
      </c>
      <c r="C312" s="663" t="s">
        <v>645</v>
      </c>
      <c r="D312" s="654">
        <v>15960.498703097042</v>
      </c>
    </row>
    <row r="313" spans="1:4" ht="16.5" thickTop="1" thickBot="1">
      <c r="A313" s="662" t="s">
        <v>660</v>
      </c>
      <c r="B313" s="662" t="s">
        <v>377</v>
      </c>
      <c r="C313" s="663" t="s">
        <v>661</v>
      </c>
      <c r="D313" s="654">
        <v>11961.529195677953</v>
      </c>
    </row>
    <row r="314" spans="1:4" ht="16.5" thickTop="1" thickBot="1">
      <c r="A314" s="662" t="s">
        <v>662</v>
      </c>
      <c r="B314" s="662" t="s">
        <v>377</v>
      </c>
      <c r="C314" s="663" t="s">
        <v>663</v>
      </c>
      <c r="D314" s="654">
        <v>12051.083116081863</v>
      </c>
    </row>
    <row r="315" spans="1:4" ht="16.5" thickTop="1" thickBot="1">
      <c r="A315" s="662" t="s">
        <v>667</v>
      </c>
      <c r="B315" s="662" t="s">
        <v>377</v>
      </c>
      <c r="C315" s="663" t="s">
        <v>2316</v>
      </c>
      <c r="D315" s="654">
        <v>11758.153942150246</v>
      </c>
    </row>
    <row r="316" spans="1:4" ht="16.5" thickTop="1" thickBot="1">
      <c r="A316" s="662" t="s">
        <v>664</v>
      </c>
      <c r="B316" s="662" t="s">
        <v>92</v>
      </c>
      <c r="C316" s="663" t="s">
        <v>2317</v>
      </c>
      <c r="D316" s="654">
        <v>41926.509624447237</v>
      </c>
    </row>
    <row r="317" spans="1:4" ht="16.5" thickTop="1" thickBot="1">
      <c r="A317" s="662" t="s">
        <v>665</v>
      </c>
      <c r="B317" s="662" t="s">
        <v>377</v>
      </c>
      <c r="C317" s="663" t="s">
        <v>666</v>
      </c>
      <c r="D317" s="654">
        <v>20440.952014611408</v>
      </c>
    </row>
    <row r="318" spans="1:4" ht="16.5" thickTop="1" thickBot="1">
      <c r="A318" s="662" t="s">
        <v>668</v>
      </c>
      <c r="B318" s="662" t="s">
        <v>606</v>
      </c>
      <c r="C318" s="663" t="s">
        <v>2318</v>
      </c>
      <c r="D318" s="654">
        <v>30650.073447456591</v>
      </c>
    </row>
    <row r="319" spans="1:4" ht="16.5" thickTop="1" thickBot="1">
      <c r="A319" s="662" t="s">
        <v>669</v>
      </c>
      <c r="B319" s="662" t="s">
        <v>92</v>
      </c>
      <c r="C319" s="663" t="s">
        <v>2319</v>
      </c>
      <c r="D319" s="654">
        <v>19726.661356194447</v>
      </c>
    </row>
    <row r="320" spans="1:4" ht="16.5" thickTop="1" thickBot="1">
      <c r="A320" s="662" t="s">
        <v>673</v>
      </c>
      <c r="B320" s="662" t="s">
        <v>92</v>
      </c>
      <c r="C320" s="663" t="s">
        <v>2320</v>
      </c>
      <c r="D320" s="654">
        <v>202353.15375719004</v>
      </c>
    </row>
    <row r="321" spans="1:4" ht="16.5" thickTop="1" thickBot="1">
      <c r="A321" s="662" t="s">
        <v>674</v>
      </c>
      <c r="B321" s="662" t="s">
        <v>92</v>
      </c>
      <c r="C321" s="663" t="s">
        <v>2321</v>
      </c>
      <c r="D321" s="654">
        <v>293453.97850334016</v>
      </c>
    </row>
    <row r="322" spans="1:4" ht="16.5" thickTop="1" thickBot="1">
      <c r="A322" s="662" t="s">
        <v>672</v>
      </c>
      <c r="B322" s="662" t="s">
        <v>92</v>
      </c>
      <c r="C322" s="663" t="s">
        <v>2322</v>
      </c>
      <c r="D322" s="654">
        <v>191878.58046066141</v>
      </c>
    </row>
    <row r="323" spans="1:4" ht="31.5" thickTop="1" thickBot="1">
      <c r="A323" s="662" t="s">
        <v>671</v>
      </c>
      <c r="B323" s="662" t="s">
        <v>92</v>
      </c>
      <c r="C323" s="663" t="s">
        <v>2323</v>
      </c>
      <c r="D323" s="654">
        <v>270988.26413445052</v>
      </c>
    </row>
    <row r="324" spans="1:4" ht="16.5" thickTop="1" thickBot="1">
      <c r="A324" s="662" t="s">
        <v>675</v>
      </c>
      <c r="B324" s="662" t="s">
        <v>92</v>
      </c>
      <c r="C324" s="663" t="s">
        <v>676</v>
      </c>
      <c r="D324" s="654">
        <v>452687.85293217172</v>
      </c>
    </row>
    <row r="325" spans="1:4" ht="16.5" thickTop="1" thickBot="1">
      <c r="A325" s="662" t="s">
        <v>678</v>
      </c>
      <c r="B325" s="662" t="s">
        <v>92</v>
      </c>
      <c r="C325" s="663" t="s">
        <v>679</v>
      </c>
      <c r="D325" s="654">
        <v>13923.541400724322</v>
      </c>
    </row>
    <row r="326" spans="1:4" ht="16.5" thickTop="1" thickBot="1">
      <c r="A326" s="662" t="s">
        <v>670</v>
      </c>
      <c r="B326" s="662" t="s">
        <v>92</v>
      </c>
      <c r="C326" s="663" t="s">
        <v>2324</v>
      </c>
      <c r="D326" s="654">
        <v>24641.071708869233</v>
      </c>
    </row>
    <row r="327" spans="1:4" ht="16.5" thickTop="1" thickBot="1">
      <c r="A327" s="662" t="s">
        <v>677</v>
      </c>
      <c r="B327" s="662" t="s">
        <v>92</v>
      </c>
      <c r="C327" s="663" t="s">
        <v>2325</v>
      </c>
      <c r="D327" s="654">
        <v>20910.598134003776</v>
      </c>
    </row>
    <row r="328" spans="1:4" ht="16.5" thickTop="1" thickBot="1">
      <c r="A328" s="662" t="s">
        <v>680</v>
      </c>
      <c r="B328" s="662" t="s">
        <v>92</v>
      </c>
      <c r="C328" s="663" t="s">
        <v>2326</v>
      </c>
      <c r="D328" s="654">
        <v>67009.463555199647</v>
      </c>
    </row>
    <row r="329" spans="1:4" ht="16.5" thickTop="1" thickBot="1">
      <c r="A329" s="662" t="s">
        <v>681</v>
      </c>
      <c r="B329" s="662" t="s">
        <v>92</v>
      </c>
      <c r="C329" s="663" t="s">
        <v>682</v>
      </c>
      <c r="D329" s="654">
        <v>5276.6937881495469</v>
      </c>
    </row>
    <row r="330" spans="1:4" ht="16.5" thickTop="1" thickBot="1">
      <c r="A330" s="662" t="s">
        <v>683</v>
      </c>
      <c r="B330" s="662" t="s">
        <v>92</v>
      </c>
      <c r="C330" s="663" t="s">
        <v>2327</v>
      </c>
      <c r="D330" s="654">
        <v>44061.231908946873</v>
      </c>
    </row>
    <row r="331" spans="1:4" ht="16.5" thickTop="1" thickBot="1">
      <c r="A331" s="662" t="s">
        <v>684</v>
      </c>
      <c r="B331" s="662" t="s">
        <v>92</v>
      </c>
      <c r="C331" s="663" t="s">
        <v>2328</v>
      </c>
      <c r="D331" s="654">
        <v>1276.3246283997296</v>
      </c>
    </row>
    <row r="332" spans="1:4" ht="16.5" thickTop="1" thickBot="1">
      <c r="A332" s="662" t="s">
        <v>686</v>
      </c>
      <c r="B332" s="662" t="s">
        <v>387</v>
      </c>
      <c r="C332" s="663" t="s">
        <v>687</v>
      </c>
      <c r="D332" s="654">
        <v>93635.336593511252</v>
      </c>
    </row>
    <row r="333" spans="1:4" ht="16.5" thickTop="1" thickBot="1">
      <c r="A333" s="662" t="s">
        <v>685</v>
      </c>
      <c r="B333" s="662" t="s">
        <v>387</v>
      </c>
      <c r="C333" s="663" t="s">
        <v>2329</v>
      </c>
      <c r="D333" s="654">
        <v>59916.349622442263</v>
      </c>
    </row>
    <row r="334" spans="1:4" ht="16.5" thickTop="1" thickBot="1">
      <c r="A334" s="662" t="s">
        <v>690</v>
      </c>
      <c r="B334" s="662" t="s">
        <v>92</v>
      </c>
      <c r="C334" s="663" t="s">
        <v>1929</v>
      </c>
      <c r="D334" s="654">
        <v>895.91334115093662</v>
      </c>
    </row>
    <row r="335" spans="1:4" ht="16.5" thickTop="1" thickBot="1">
      <c r="A335" s="662" t="s">
        <v>688</v>
      </c>
      <c r="B335" s="662" t="s">
        <v>92</v>
      </c>
      <c r="C335" s="663" t="s">
        <v>689</v>
      </c>
      <c r="D335" s="654">
        <v>23682.036729034262</v>
      </c>
    </row>
    <row r="336" spans="1:4" ht="16.5" thickTop="1" thickBot="1">
      <c r="A336" s="662" t="s">
        <v>691</v>
      </c>
      <c r="B336" s="662" t="s">
        <v>377</v>
      </c>
      <c r="C336" s="663" t="s">
        <v>692</v>
      </c>
      <c r="D336" s="654">
        <v>4441.018977071034</v>
      </c>
    </row>
    <row r="337" spans="1:4" ht="16.5" thickTop="1" thickBot="1">
      <c r="A337" s="662" t="s">
        <v>696</v>
      </c>
      <c r="B337" s="662" t="s">
        <v>92</v>
      </c>
      <c r="C337" s="663" t="s">
        <v>697</v>
      </c>
      <c r="D337" s="654">
        <v>329105.12946459523</v>
      </c>
    </row>
    <row r="338" spans="1:4" ht="16.5" thickTop="1" thickBot="1">
      <c r="A338" s="662" t="s">
        <v>694</v>
      </c>
      <c r="B338" s="662" t="s">
        <v>92</v>
      </c>
      <c r="C338" s="663" t="s">
        <v>695</v>
      </c>
      <c r="D338" s="654">
        <v>8734.2712492703413</v>
      </c>
    </row>
    <row r="339" spans="1:4" ht="16.5" thickTop="1" thickBot="1">
      <c r="A339" s="662" t="s">
        <v>693</v>
      </c>
      <c r="B339" s="662" t="s">
        <v>144</v>
      </c>
      <c r="C339" s="663" t="s">
        <v>2330</v>
      </c>
      <c r="D339" s="654">
        <v>247434.1652641395</v>
      </c>
    </row>
    <row r="340" spans="1:4" ht="31.5" thickTop="1" thickBot="1">
      <c r="A340" s="662" t="s">
        <v>648</v>
      </c>
      <c r="B340" s="662" t="s">
        <v>92</v>
      </c>
      <c r="C340" s="663" t="s">
        <v>1927</v>
      </c>
      <c r="D340" s="654">
        <v>1550500.0340348212</v>
      </c>
    </row>
    <row r="341" spans="1:4" ht="31.5" thickTop="1" thickBot="1">
      <c r="A341" s="662" t="s">
        <v>698</v>
      </c>
      <c r="B341" s="662" t="s">
        <v>92</v>
      </c>
      <c r="C341" s="663" t="s">
        <v>699</v>
      </c>
      <c r="D341" s="654">
        <v>1292619.2002747767</v>
      </c>
    </row>
    <row r="342" spans="1:4" ht="31.5" thickTop="1" thickBot="1">
      <c r="A342" s="662" t="s">
        <v>649</v>
      </c>
      <c r="B342" s="662" t="s">
        <v>92</v>
      </c>
      <c r="C342" s="663" t="s">
        <v>1928</v>
      </c>
      <c r="D342" s="654">
        <v>975974.14887682162</v>
      </c>
    </row>
    <row r="343" spans="1:4" ht="31.5" thickTop="1" thickBot="1">
      <c r="A343" s="662" t="s">
        <v>700</v>
      </c>
      <c r="B343" s="662" t="s">
        <v>92</v>
      </c>
      <c r="C343" s="663" t="s">
        <v>701</v>
      </c>
      <c r="D343" s="654">
        <v>792695.64593125996</v>
      </c>
    </row>
    <row r="344" spans="1:4" ht="16.5" thickTop="1" thickBot="1">
      <c r="A344" s="662" t="s">
        <v>737</v>
      </c>
      <c r="B344" s="662" t="s">
        <v>387</v>
      </c>
      <c r="C344" s="663" t="s">
        <v>2331</v>
      </c>
      <c r="D344" s="654">
        <v>79538.481505690012</v>
      </c>
    </row>
    <row r="345" spans="1:4" ht="16.5" thickTop="1" thickBot="1">
      <c r="A345" s="662" t="s">
        <v>702</v>
      </c>
      <c r="B345" s="662" t="s">
        <v>377</v>
      </c>
      <c r="C345" s="663" t="s">
        <v>2332</v>
      </c>
      <c r="D345" s="654">
        <v>53246.981526407522</v>
      </c>
    </row>
    <row r="346" spans="1:4" ht="16.5" thickTop="1" thickBot="1">
      <c r="A346" s="662" t="s">
        <v>703</v>
      </c>
      <c r="B346" s="662" t="s">
        <v>144</v>
      </c>
      <c r="C346" s="663" t="s">
        <v>2333</v>
      </c>
      <c r="D346" s="654">
        <v>50819.229812929101</v>
      </c>
    </row>
    <row r="347" spans="1:4" ht="16.5" thickTop="1" thickBot="1">
      <c r="A347" s="662" t="s">
        <v>708</v>
      </c>
      <c r="B347" s="662" t="s">
        <v>92</v>
      </c>
      <c r="C347" s="663" t="s">
        <v>2334</v>
      </c>
      <c r="D347" s="654">
        <v>61377.821171803902</v>
      </c>
    </row>
    <row r="348" spans="1:4" ht="16.5" thickTop="1" thickBot="1">
      <c r="A348" s="662" t="s">
        <v>713</v>
      </c>
      <c r="B348" s="662" t="s">
        <v>144</v>
      </c>
      <c r="C348" s="663" t="s">
        <v>1931</v>
      </c>
      <c r="D348" s="654">
        <v>11569.989713213845</v>
      </c>
    </row>
    <row r="349" spans="1:4" ht="16.5" thickTop="1" thickBot="1">
      <c r="A349" s="662" t="s">
        <v>704</v>
      </c>
      <c r="B349" s="662" t="s">
        <v>144</v>
      </c>
      <c r="C349" s="663" t="s">
        <v>2335</v>
      </c>
      <c r="D349" s="654">
        <v>4942.049681549167</v>
      </c>
    </row>
    <row r="350" spans="1:4" ht="16.5" thickTop="1" thickBot="1">
      <c r="A350" s="662" t="s">
        <v>705</v>
      </c>
      <c r="B350" s="662" t="s">
        <v>144</v>
      </c>
      <c r="C350" s="663" t="s">
        <v>2336</v>
      </c>
      <c r="D350" s="654">
        <v>13431.85091056959</v>
      </c>
    </row>
    <row r="351" spans="1:4" ht="16.5" thickTop="1" thickBot="1">
      <c r="A351" s="662" t="s">
        <v>736</v>
      </c>
      <c r="B351" s="662" t="s">
        <v>144</v>
      </c>
      <c r="C351" s="663" t="s">
        <v>1933</v>
      </c>
      <c r="D351" s="654">
        <v>169550.95590838458</v>
      </c>
    </row>
    <row r="352" spans="1:4" ht="16.5" thickTop="1" thickBot="1">
      <c r="A352" s="662" t="s">
        <v>709</v>
      </c>
      <c r="B352" s="662" t="s">
        <v>144</v>
      </c>
      <c r="C352" s="663" t="s">
        <v>710</v>
      </c>
      <c r="D352" s="654">
        <v>258217.12064314375</v>
      </c>
    </row>
    <row r="353" spans="1:4" ht="16.5" thickTop="1" thickBot="1">
      <c r="A353" s="662" t="s">
        <v>711</v>
      </c>
      <c r="B353" s="662" t="s">
        <v>144</v>
      </c>
      <c r="C353" s="663" t="s">
        <v>712</v>
      </c>
      <c r="D353" s="654">
        <v>658269.96154279308</v>
      </c>
    </row>
    <row r="354" spans="1:4" ht="16.5" thickTop="1" thickBot="1">
      <c r="A354" s="662" t="s">
        <v>707</v>
      </c>
      <c r="B354" s="662" t="s">
        <v>144</v>
      </c>
      <c r="C354" s="663" t="s">
        <v>2337</v>
      </c>
      <c r="D354" s="654">
        <v>15788.024486022843</v>
      </c>
    </row>
    <row r="355" spans="1:4" ht="16.5" thickTop="1" thickBot="1">
      <c r="A355" s="662" t="s">
        <v>706</v>
      </c>
      <c r="B355" s="662" t="s">
        <v>144</v>
      </c>
      <c r="C355" s="663" t="s">
        <v>1930</v>
      </c>
      <c r="D355" s="654">
        <v>3583.4005546204298</v>
      </c>
    </row>
    <row r="356" spans="1:4" ht="16.5" thickTop="1" thickBot="1">
      <c r="A356" s="662" t="s">
        <v>716</v>
      </c>
      <c r="B356" s="662" t="s">
        <v>144</v>
      </c>
      <c r="C356" s="663" t="s">
        <v>717</v>
      </c>
      <c r="D356" s="654">
        <v>30386.738397063265</v>
      </c>
    </row>
    <row r="357" spans="1:4" ht="16.5" thickTop="1" thickBot="1">
      <c r="A357" s="662" t="s">
        <v>714</v>
      </c>
      <c r="B357" s="662" t="s">
        <v>144</v>
      </c>
      <c r="C357" s="663" t="s">
        <v>2338</v>
      </c>
      <c r="D357" s="654">
        <v>278443.19257973047</v>
      </c>
    </row>
    <row r="358" spans="1:4" ht="16.5" thickTop="1" thickBot="1">
      <c r="A358" s="662" t="s">
        <v>715</v>
      </c>
      <c r="B358" s="662" t="s">
        <v>144</v>
      </c>
      <c r="C358" s="663" t="s">
        <v>2339</v>
      </c>
      <c r="D358" s="654">
        <v>291174.34917799826</v>
      </c>
    </row>
    <row r="359" spans="1:4" ht="16.5" thickTop="1" thickBot="1">
      <c r="A359" s="662" t="s">
        <v>718</v>
      </c>
      <c r="B359" s="662" t="s">
        <v>144</v>
      </c>
      <c r="C359" s="663" t="s">
        <v>719</v>
      </c>
      <c r="D359" s="654">
        <v>103318.6714700313</v>
      </c>
    </row>
    <row r="360" spans="1:4" ht="16.5" thickTop="1" thickBot="1">
      <c r="A360" s="662" t="s">
        <v>720</v>
      </c>
      <c r="B360" s="662" t="s">
        <v>144</v>
      </c>
      <c r="C360" s="663" t="s">
        <v>721</v>
      </c>
      <c r="D360" s="654">
        <v>130480.14154192009</v>
      </c>
    </row>
    <row r="361" spans="1:4" ht="16.5" thickTop="1" thickBot="1">
      <c r="A361" s="662" t="s">
        <v>722</v>
      </c>
      <c r="B361" s="662" t="s">
        <v>144</v>
      </c>
      <c r="C361" s="663" t="s">
        <v>723</v>
      </c>
      <c r="D361" s="654">
        <v>128456.83560188807</v>
      </c>
    </row>
    <row r="362" spans="1:4" ht="16.5" thickTop="1" thickBot="1">
      <c r="A362" s="662" t="s">
        <v>724</v>
      </c>
      <c r="B362" s="662" t="s">
        <v>144</v>
      </c>
      <c r="C362" s="663" t="s">
        <v>725</v>
      </c>
      <c r="D362" s="654">
        <v>175002.67676888409</v>
      </c>
    </row>
    <row r="363" spans="1:4" ht="16.5" thickTop="1" thickBot="1">
      <c r="A363" s="662" t="s">
        <v>726</v>
      </c>
      <c r="B363" s="662" t="s">
        <v>144</v>
      </c>
      <c r="C363" s="663" t="s">
        <v>2340</v>
      </c>
      <c r="D363" s="654">
        <v>144233.7159182505</v>
      </c>
    </row>
    <row r="364" spans="1:4" ht="16.5" thickTop="1" thickBot="1">
      <c r="A364" s="662" t="s">
        <v>738</v>
      </c>
      <c r="B364" s="662" t="s">
        <v>144</v>
      </c>
      <c r="C364" s="663" t="s">
        <v>2341</v>
      </c>
      <c r="D364" s="654">
        <v>115517.33245031195</v>
      </c>
    </row>
    <row r="365" spans="1:4" ht="16.5" thickTop="1" thickBot="1">
      <c r="A365" s="662" t="s">
        <v>727</v>
      </c>
      <c r="B365" s="662" t="s">
        <v>144</v>
      </c>
      <c r="C365" s="663" t="s">
        <v>728</v>
      </c>
      <c r="D365" s="654">
        <v>62535.647981339913</v>
      </c>
    </row>
    <row r="366" spans="1:4" ht="16.5" thickTop="1" thickBot="1">
      <c r="A366" s="662" t="s">
        <v>729</v>
      </c>
      <c r="B366" s="662" t="s">
        <v>144</v>
      </c>
      <c r="C366" s="663" t="s">
        <v>1932</v>
      </c>
      <c r="D366" s="654">
        <v>51392.868994290766</v>
      </c>
    </row>
    <row r="367" spans="1:4" ht="16.5" thickTop="1" thickBot="1">
      <c r="A367" s="662" t="s">
        <v>730</v>
      </c>
      <c r="B367" s="662" t="s">
        <v>92</v>
      </c>
      <c r="C367" s="663" t="s">
        <v>2342</v>
      </c>
      <c r="D367" s="654">
        <v>31571.079547330319</v>
      </c>
    </row>
    <row r="368" spans="1:4" ht="16.5" thickTop="1" thickBot="1">
      <c r="A368" s="662" t="s">
        <v>732</v>
      </c>
      <c r="B368" s="662" t="s">
        <v>92</v>
      </c>
      <c r="C368" s="663" t="s">
        <v>733</v>
      </c>
      <c r="D368" s="654">
        <v>3460.4273151416787</v>
      </c>
    </row>
    <row r="369" spans="1:4" ht="16.5" thickTop="1" thickBot="1">
      <c r="A369" s="662" t="s">
        <v>731</v>
      </c>
      <c r="B369" s="662" t="s">
        <v>92</v>
      </c>
      <c r="C369" s="663" t="s">
        <v>2343</v>
      </c>
      <c r="D369" s="654">
        <v>834.17171797533979</v>
      </c>
    </row>
    <row r="370" spans="1:4" ht="16.5" thickTop="1" thickBot="1">
      <c r="A370" s="662" t="s">
        <v>734</v>
      </c>
      <c r="B370" s="662" t="s">
        <v>92</v>
      </c>
      <c r="C370" s="663" t="s">
        <v>735</v>
      </c>
      <c r="D370" s="654">
        <v>50811.686359846877</v>
      </c>
    </row>
    <row r="371" spans="1:4" ht="16.5" thickTop="1" thickBot="1">
      <c r="A371" s="662" t="s">
        <v>741</v>
      </c>
      <c r="B371" s="662" t="s">
        <v>92</v>
      </c>
      <c r="C371" s="663" t="s">
        <v>1934</v>
      </c>
      <c r="D371" s="654">
        <v>30477.644267540127</v>
      </c>
    </row>
    <row r="372" spans="1:4" ht="16.5" thickTop="1" thickBot="1">
      <c r="A372" s="662" t="s">
        <v>739</v>
      </c>
      <c r="B372" s="662" t="s">
        <v>377</v>
      </c>
      <c r="C372" s="663" t="s">
        <v>740</v>
      </c>
      <c r="D372" s="654">
        <v>4965.2673646168469</v>
      </c>
    </row>
    <row r="373" spans="1:4" ht="16.5" thickTop="1" thickBot="1">
      <c r="A373" s="199"/>
      <c r="B373" s="199"/>
      <c r="C373" s="204"/>
      <c r="D373" s="653"/>
    </row>
    <row r="374" spans="1:4" ht="16.5" thickTop="1" thickBot="1">
      <c r="D374" s="653"/>
    </row>
    <row r="375"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386"/>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4" ht="99.75" customHeight="1" thickTop="1" thickBot="1">
      <c r="A1" s="686" t="s">
        <v>1850</v>
      </c>
      <c r="B1" s="687"/>
      <c r="C1" s="687"/>
      <c r="D1" s="688"/>
    </row>
    <row r="2" spans="1:4" ht="16.5" thickTop="1" thickBot="1">
      <c r="A2" s="685" t="s">
        <v>1409</v>
      </c>
      <c r="B2" s="685"/>
      <c r="C2" s="685"/>
      <c r="D2" s="685"/>
    </row>
    <row r="3" spans="1:4" ht="16.5" thickTop="1" thickBot="1">
      <c r="A3" s="689"/>
      <c r="B3" s="689"/>
      <c r="C3" s="689"/>
      <c r="D3" s="689"/>
    </row>
    <row r="4" spans="1:4" ht="16.5" thickTop="1" thickBot="1">
      <c r="A4" s="690"/>
      <c r="B4" s="690"/>
      <c r="C4" s="690"/>
      <c r="D4" s="690"/>
    </row>
    <row r="5" spans="1:4" ht="30" customHeight="1" thickTop="1" thickBot="1">
      <c r="A5" s="206"/>
      <c r="B5" s="106"/>
      <c r="C5" s="107"/>
      <c r="D5" s="194"/>
    </row>
    <row r="6" spans="1:4" ht="30" customHeight="1" thickTop="1" thickBot="1">
      <c r="A6" s="207" t="s">
        <v>1266</v>
      </c>
      <c r="B6" s="106" t="s">
        <v>339</v>
      </c>
      <c r="C6" s="108" t="s">
        <v>2026</v>
      </c>
      <c r="D6" s="656">
        <v>1321.310856573921</v>
      </c>
    </row>
    <row r="7" spans="1:4" ht="30" customHeight="1" thickTop="1" thickBot="1">
      <c r="A7" s="207" t="s">
        <v>1352</v>
      </c>
      <c r="B7" s="106" t="s">
        <v>339</v>
      </c>
      <c r="C7" s="108" t="s">
        <v>2025</v>
      </c>
      <c r="D7" s="656">
        <v>1503.5006663031743</v>
      </c>
    </row>
    <row r="8" spans="1:4" ht="30" customHeight="1" thickTop="1" thickBot="1">
      <c r="A8" s="207" t="s">
        <v>1364</v>
      </c>
      <c r="B8" s="106" t="s">
        <v>339</v>
      </c>
      <c r="C8" s="108" t="s">
        <v>2027</v>
      </c>
      <c r="D8" s="656">
        <v>1503.5006663031743</v>
      </c>
    </row>
    <row r="9" spans="1:4" ht="30" customHeight="1" thickTop="1" thickBot="1">
      <c r="A9" s="207" t="s">
        <v>1225</v>
      </c>
      <c r="B9" s="106" t="s">
        <v>1223</v>
      </c>
      <c r="C9" s="108" t="s">
        <v>1226</v>
      </c>
      <c r="D9" s="656">
        <v>1337.9323639292559</v>
      </c>
    </row>
    <row r="10" spans="1:4" ht="30" customHeight="1" thickTop="1" thickBot="1">
      <c r="A10" s="207" t="s">
        <v>1388</v>
      </c>
      <c r="B10" s="106" t="s">
        <v>339</v>
      </c>
      <c r="C10" s="108" t="s">
        <v>1389</v>
      </c>
      <c r="D10" s="656">
        <v>1321.2014117410952</v>
      </c>
    </row>
    <row r="11" spans="1:4" ht="30" customHeight="1" thickTop="1" thickBot="1">
      <c r="A11" s="207" t="s">
        <v>1329</v>
      </c>
      <c r="B11" s="106" t="s">
        <v>339</v>
      </c>
      <c r="C11" s="108" t="s">
        <v>1330</v>
      </c>
      <c r="D11" s="656">
        <v>1346.1236611885588</v>
      </c>
    </row>
    <row r="12" spans="1:4" ht="30" customHeight="1" thickTop="1" thickBot="1">
      <c r="A12" s="207" t="s">
        <v>1331</v>
      </c>
      <c r="B12" s="106" t="s">
        <v>339</v>
      </c>
      <c r="C12" s="108" t="s">
        <v>1332</v>
      </c>
      <c r="D12" s="656">
        <v>1346.1236611885588</v>
      </c>
    </row>
    <row r="13" spans="1:4" ht="30" customHeight="1" thickTop="1" thickBot="1">
      <c r="A13" s="207" t="s">
        <v>1333</v>
      </c>
      <c r="B13" s="106" t="s">
        <v>339</v>
      </c>
      <c r="C13" s="108" t="s">
        <v>1334</v>
      </c>
      <c r="D13" s="656">
        <v>1346.1233198845061</v>
      </c>
    </row>
    <row r="14" spans="1:4" ht="30" customHeight="1" thickTop="1" thickBot="1">
      <c r="A14" s="207" t="s">
        <v>1335</v>
      </c>
      <c r="B14" s="106" t="s">
        <v>339</v>
      </c>
      <c r="C14" s="108" t="s">
        <v>1336</v>
      </c>
      <c r="D14" s="656">
        <v>1346.1236611885588</v>
      </c>
    </row>
    <row r="15" spans="1:4" ht="30" customHeight="1" thickTop="1" thickBot="1">
      <c r="A15" s="207" t="s">
        <v>1317</v>
      </c>
      <c r="B15" s="106" t="s">
        <v>339</v>
      </c>
      <c r="C15" s="108" t="s">
        <v>1860</v>
      </c>
      <c r="D15" s="656">
        <v>1346.1236611885588</v>
      </c>
    </row>
    <row r="16" spans="1:4" ht="30" customHeight="1" thickTop="1" thickBot="1">
      <c r="A16" s="207" t="s">
        <v>1227</v>
      </c>
      <c r="B16" s="106" t="s">
        <v>339</v>
      </c>
      <c r="C16" s="108" t="s">
        <v>1228</v>
      </c>
      <c r="D16" s="656">
        <v>1290.8255786072161</v>
      </c>
    </row>
    <row r="17" spans="1:7" ht="30" customHeight="1" thickTop="1" thickBot="1">
      <c r="A17" s="207" t="s">
        <v>1229</v>
      </c>
      <c r="B17" s="106" t="s">
        <v>339</v>
      </c>
      <c r="C17" s="108" t="s">
        <v>1230</v>
      </c>
      <c r="D17" s="656">
        <v>1290.8255786072161</v>
      </c>
    </row>
    <row r="18" spans="1:7" ht="30" customHeight="1" thickTop="1" thickBot="1">
      <c r="A18" s="207" t="s">
        <v>1231</v>
      </c>
      <c r="B18" s="106" t="s">
        <v>339</v>
      </c>
      <c r="C18" s="108" t="s">
        <v>1232</v>
      </c>
      <c r="D18" s="656">
        <v>1288.7777542923905</v>
      </c>
    </row>
    <row r="19" spans="1:7" ht="30" customHeight="1" thickTop="1" thickBot="1">
      <c r="A19" s="207" t="s">
        <v>1235</v>
      </c>
      <c r="B19" s="106" t="s">
        <v>339</v>
      </c>
      <c r="C19" s="108" t="s">
        <v>1236</v>
      </c>
      <c r="D19" s="656">
        <v>1346.1236611885588</v>
      </c>
    </row>
    <row r="20" spans="1:7" ht="30" customHeight="1" thickTop="1" thickBot="1">
      <c r="A20" s="207" t="s">
        <v>1407</v>
      </c>
      <c r="B20" s="106" t="s">
        <v>339</v>
      </c>
      <c r="C20" s="108" t="s">
        <v>1869</v>
      </c>
      <c r="D20" s="656">
        <v>987.37470166413027</v>
      </c>
    </row>
    <row r="21" spans="1:7" ht="30" customHeight="1" thickTop="1" thickBot="1">
      <c r="A21" s="207" t="s">
        <v>1239</v>
      </c>
      <c r="B21" s="106" t="s">
        <v>339</v>
      </c>
      <c r="C21" s="108" t="s">
        <v>1240</v>
      </c>
      <c r="D21" s="656">
        <v>987.37470166413027</v>
      </c>
    </row>
    <row r="22" spans="1:7" ht="30" customHeight="1" thickTop="1" thickBot="1">
      <c r="A22" s="207" t="s">
        <v>1390</v>
      </c>
      <c r="B22" s="106" t="s">
        <v>339</v>
      </c>
      <c r="C22" s="108" t="s">
        <v>1391</v>
      </c>
      <c r="D22" s="656">
        <v>987.37470166413027</v>
      </c>
    </row>
    <row r="23" spans="1:7" ht="30" customHeight="1" thickTop="1" thickBot="1">
      <c r="A23" s="207" t="s">
        <v>1247</v>
      </c>
      <c r="B23" s="106" t="s">
        <v>339</v>
      </c>
      <c r="C23" s="108" t="s">
        <v>1248</v>
      </c>
      <c r="D23" s="656">
        <v>1368.816967637352</v>
      </c>
    </row>
    <row r="24" spans="1:7" ht="30" customHeight="1" thickTop="1" thickBot="1">
      <c r="A24" s="207" t="s">
        <v>1269</v>
      </c>
      <c r="B24" s="106" t="s">
        <v>339</v>
      </c>
      <c r="C24" s="108" t="s">
        <v>1270</v>
      </c>
      <c r="D24" s="656">
        <v>1337.591059876785</v>
      </c>
    </row>
    <row r="25" spans="1:7" ht="30" customHeight="1" thickTop="1" thickBot="1">
      <c r="A25" s="207" t="s">
        <v>1241</v>
      </c>
      <c r="B25" s="106" t="s">
        <v>339</v>
      </c>
      <c r="C25" s="108" t="s">
        <v>1242</v>
      </c>
      <c r="D25" s="656">
        <v>1337.591059876785</v>
      </c>
      <c r="G25">
        <f>+E25*F25</f>
        <v>0</v>
      </c>
    </row>
    <row r="26" spans="1:7" ht="30" customHeight="1" thickTop="1" thickBot="1">
      <c r="A26" s="207" t="s">
        <v>1246</v>
      </c>
      <c r="B26" s="106" t="s">
        <v>339</v>
      </c>
      <c r="C26" s="108" t="s">
        <v>1242</v>
      </c>
      <c r="D26" s="656">
        <v>1337.591059876785</v>
      </c>
    </row>
    <row r="27" spans="1:7" ht="30" customHeight="1" thickTop="1" thickBot="1">
      <c r="A27" s="207" t="s">
        <v>1303</v>
      </c>
      <c r="B27" s="106" t="s">
        <v>339</v>
      </c>
      <c r="C27" s="108" t="s">
        <v>1304</v>
      </c>
      <c r="D27" s="656">
        <v>1337.591059876785</v>
      </c>
    </row>
    <row r="28" spans="1:7" ht="30" customHeight="1" thickTop="1" thickBot="1">
      <c r="A28" s="207" t="s">
        <v>1249</v>
      </c>
      <c r="B28" s="106" t="s">
        <v>339</v>
      </c>
      <c r="C28" s="108" t="s">
        <v>1250</v>
      </c>
      <c r="D28" s="656">
        <v>1329.0584585650115</v>
      </c>
    </row>
    <row r="29" spans="1:7" ht="30" customHeight="1" thickTop="1" thickBot="1">
      <c r="A29" s="207" t="s">
        <v>1254</v>
      </c>
      <c r="B29" s="106" t="s">
        <v>339</v>
      </c>
      <c r="C29" s="108" t="s">
        <v>1255</v>
      </c>
      <c r="D29" s="656">
        <v>1346.1236611885588</v>
      </c>
    </row>
    <row r="30" spans="1:7" ht="30" customHeight="1" thickTop="1" thickBot="1">
      <c r="A30" s="207" t="s">
        <v>1252</v>
      </c>
      <c r="B30" s="106" t="s">
        <v>339</v>
      </c>
      <c r="C30" s="108" t="s">
        <v>1253</v>
      </c>
      <c r="D30" s="656">
        <v>987.37470166413027</v>
      </c>
    </row>
    <row r="31" spans="1:7" ht="30" customHeight="1" thickTop="1" thickBot="1">
      <c r="A31" s="207" t="s">
        <v>1267</v>
      </c>
      <c r="B31" s="106" t="s">
        <v>339</v>
      </c>
      <c r="C31" s="108" t="s">
        <v>1268</v>
      </c>
      <c r="D31" s="656">
        <v>1337.591059876785</v>
      </c>
    </row>
    <row r="32" spans="1:7" ht="30" customHeight="1" thickTop="1" thickBot="1">
      <c r="A32" s="207" t="s">
        <v>1256</v>
      </c>
      <c r="B32" s="106" t="s">
        <v>339</v>
      </c>
      <c r="C32" s="108" t="s">
        <v>1257</v>
      </c>
      <c r="D32" s="656">
        <v>1320.525857253238</v>
      </c>
    </row>
    <row r="33" spans="1:4" ht="30" customHeight="1" thickTop="1" thickBot="1">
      <c r="A33" s="207" t="s">
        <v>1272</v>
      </c>
      <c r="B33" s="106" t="s">
        <v>339</v>
      </c>
      <c r="C33" s="108" t="s">
        <v>1257</v>
      </c>
      <c r="D33" s="656">
        <v>1320.525857253238</v>
      </c>
    </row>
    <row r="34" spans="1:4" ht="30" customHeight="1" thickTop="1" thickBot="1">
      <c r="A34" s="207" t="s">
        <v>1273</v>
      </c>
      <c r="B34" s="106" t="s">
        <v>339</v>
      </c>
      <c r="C34" s="108" t="s">
        <v>1274</v>
      </c>
      <c r="D34" s="656">
        <v>1351.5111456568127</v>
      </c>
    </row>
    <row r="35" spans="1:4" ht="30" customHeight="1" thickTop="1" thickBot="1">
      <c r="A35" s="207" t="s">
        <v>1323</v>
      </c>
      <c r="B35" s="106" t="s">
        <v>339</v>
      </c>
      <c r="C35" s="108" t="s">
        <v>1864</v>
      </c>
      <c r="D35" s="656">
        <v>1346.1236611885588</v>
      </c>
    </row>
    <row r="36" spans="1:4" ht="30" customHeight="1" thickTop="1" thickBot="1">
      <c r="A36" s="207" t="s">
        <v>1404</v>
      </c>
      <c r="B36" s="106" t="s">
        <v>339</v>
      </c>
      <c r="C36" s="108" t="s">
        <v>1405</v>
      </c>
      <c r="D36" s="656">
        <v>1329.0584585650115</v>
      </c>
    </row>
    <row r="37" spans="1:4" ht="30" customHeight="1" thickTop="1" thickBot="1">
      <c r="A37" s="207" t="s">
        <v>1385</v>
      </c>
      <c r="B37" s="106" t="s">
        <v>339</v>
      </c>
      <c r="C37" s="108" t="s">
        <v>1386</v>
      </c>
      <c r="D37" s="656">
        <v>1329.0584585650115</v>
      </c>
    </row>
    <row r="38" spans="1:4" ht="30" customHeight="1" thickTop="1" thickBot="1">
      <c r="A38" s="207" t="s">
        <v>1264</v>
      </c>
      <c r="B38" s="106" t="s">
        <v>339</v>
      </c>
      <c r="C38" s="108" t="s">
        <v>1265</v>
      </c>
      <c r="D38" s="656">
        <v>1329.0584585650115</v>
      </c>
    </row>
    <row r="39" spans="1:4" ht="30" customHeight="1" thickTop="1" thickBot="1">
      <c r="A39" s="207" t="s">
        <v>1221</v>
      </c>
      <c r="B39" s="106" t="s">
        <v>1223</v>
      </c>
      <c r="C39" s="108" t="s">
        <v>1280</v>
      </c>
      <c r="D39" s="656">
        <v>1320.525857253238</v>
      </c>
    </row>
    <row r="40" spans="1:4" ht="30" customHeight="1" thickTop="1" thickBot="1">
      <c r="A40" s="207" t="s">
        <v>1261</v>
      </c>
      <c r="B40" s="106" t="s">
        <v>339</v>
      </c>
      <c r="C40" s="108" t="s">
        <v>1262</v>
      </c>
      <c r="D40" s="656">
        <v>1329.0584585650115</v>
      </c>
    </row>
    <row r="41" spans="1:4" ht="30" customHeight="1" thickTop="1" thickBot="1">
      <c r="A41" s="207" t="s">
        <v>1259</v>
      </c>
      <c r="B41" s="106" t="s">
        <v>339</v>
      </c>
      <c r="C41" s="108" t="s">
        <v>1260</v>
      </c>
      <c r="D41" s="656">
        <v>1337.591059876785</v>
      </c>
    </row>
    <row r="42" spans="1:4" ht="30" customHeight="1" thickTop="1" thickBot="1">
      <c r="A42" s="207" t="s">
        <v>1392</v>
      </c>
      <c r="B42" s="106" t="s">
        <v>339</v>
      </c>
      <c r="C42" s="108" t="s">
        <v>1260</v>
      </c>
      <c r="D42" s="656">
        <v>1346.1236611885588</v>
      </c>
    </row>
    <row r="43" spans="1:4" ht="30" customHeight="1" thickTop="1" thickBot="1">
      <c r="A43" s="207" t="s">
        <v>1233</v>
      </c>
      <c r="B43" s="106" t="s">
        <v>339</v>
      </c>
      <c r="C43" s="108" t="s">
        <v>1234</v>
      </c>
      <c r="D43" s="656">
        <v>1545.6073472565147</v>
      </c>
    </row>
    <row r="44" spans="1:4" ht="30" customHeight="1" thickTop="1" thickBot="1">
      <c r="A44" s="207" t="s">
        <v>1387</v>
      </c>
      <c r="B44" s="106" t="s">
        <v>339</v>
      </c>
      <c r="C44" s="108" t="s">
        <v>1234</v>
      </c>
      <c r="D44" s="656">
        <v>1562.672549880062</v>
      </c>
    </row>
    <row r="45" spans="1:4" ht="30" customHeight="1" thickTop="1" thickBot="1">
      <c r="A45" s="207" t="s">
        <v>1278</v>
      </c>
      <c r="B45" s="106" t="s">
        <v>339</v>
      </c>
      <c r="C45" s="108" t="s">
        <v>1279</v>
      </c>
      <c r="D45" s="656">
        <v>1337.591059876785</v>
      </c>
    </row>
    <row r="46" spans="1:4" ht="30" customHeight="1" thickTop="1" thickBot="1">
      <c r="A46" s="207" t="s">
        <v>1287</v>
      </c>
      <c r="B46" s="106" t="s">
        <v>339</v>
      </c>
      <c r="C46" s="108" t="s">
        <v>1288</v>
      </c>
      <c r="D46" s="656">
        <v>1337.591059876785</v>
      </c>
    </row>
    <row r="47" spans="1:4" ht="30" customHeight="1" thickTop="1" thickBot="1">
      <c r="A47" s="207" t="s">
        <v>1291</v>
      </c>
      <c r="B47" s="106" t="s">
        <v>339</v>
      </c>
      <c r="C47" s="108" t="s">
        <v>1292</v>
      </c>
      <c r="D47" s="656">
        <v>1337.591059876785</v>
      </c>
    </row>
    <row r="48" spans="1:4" ht="30" customHeight="1" thickTop="1" thickBot="1">
      <c r="A48" s="207" t="s">
        <v>1283</v>
      </c>
      <c r="B48" s="106" t="s">
        <v>1223</v>
      </c>
      <c r="C48" s="108" t="s">
        <v>1284</v>
      </c>
      <c r="D48" s="656">
        <v>1337.591059876785</v>
      </c>
    </row>
    <row r="49" spans="1:4" ht="30" customHeight="1" thickTop="1" thickBot="1">
      <c r="A49" s="207" t="s">
        <v>1281</v>
      </c>
      <c r="B49" s="106" t="s">
        <v>339</v>
      </c>
      <c r="C49" s="108" t="s">
        <v>1282</v>
      </c>
      <c r="D49" s="656">
        <v>1337.591059876785</v>
      </c>
    </row>
    <row r="50" spans="1:4" ht="30" customHeight="1" thickTop="1" thickBot="1">
      <c r="A50" s="207" t="s">
        <v>1285</v>
      </c>
      <c r="B50" s="106" t="s">
        <v>339</v>
      </c>
      <c r="C50" s="108" t="s">
        <v>1286</v>
      </c>
      <c r="D50" s="656">
        <v>1337.591059876785</v>
      </c>
    </row>
    <row r="51" spans="1:4" ht="30" customHeight="1" thickTop="1" thickBot="1">
      <c r="A51" s="207" t="s">
        <v>1314</v>
      </c>
      <c r="B51" s="106" t="s">
        <v>1306</v>
      </c>
      <c r="C51" s="108" t="s">
        <v>1315</v>
      </c>
      <c r="D51" s="656">
        <v>1337.591059876785</v>
      </c>
    </row>
    <row r="52" spans="1:4" ht="30" customHeight="1" thickTop="1" thickBot="1">
      <c r="A52" s="207" t="s">
        <v>1316</v>
      </c>
      <c r="B52" s="106" t="s">
        <v>1306</v>
      </c>
      <c r="C52" s="108" t="s">
        <v>1315</v>
      </c>
      <c r="D52" s="656">
        <v>1337.591059876785</v>
      </c>
    </row>
    <row r="53" spans="1:4" ht="30" customHeight="1" thickTop="1" thickBot="1">
      <c r="A53" s="207" t="s">
        <v>1289</v>
      </c>
      <c r="B53" s="106" t="s">
        <v>339</v>
      </c>
      <c r="C53" s="108" t="s">
        <v>1290</v>
      </c>
      <c r="D53" s="656">
        <v>1337.591059876785</v>
      </c>
    </row>
    <row r="54" spans="1:4" ht="30" customHeight="1" thickTop="1" thickBot="1">
      <c r="A54" s="207" t="s">
        <v>1293</v>
      </c>
      <c r="B54" s="106" t="s">
        <v>339</v>
      </c>
      <c r="C54" s="108" t="s">
        <v>1294</v>
      </c>
      <c r="D54" s="656">
        <v>1533.0371190040096</v>
      </c>
    </row>
    <row r="55" spans="1:4" ht="30" customHeight="1" thickTop="1" thickBot="1">
      <c r="A55" s="207" t="s">
        <v>1378</v>
      </c>
      <c r="B55" s="106" t="s">
        <v>339</v>
      </c>
      <c r="C55" s="108" t="s">
        <v>2029</v>
      </c>
      <c r="D55" s="656">
        <v>1562.672549880062</v>
      </c>
    </row>
    <row r="56" spans="1:4" ht="30" customHeight="1" thickTop="1" thickBot="1">
      <c r="A56" s="207" t="s">
        <v>1379</v>
      </c>
      <c r="B56" s="106" t="s">
        <v>339</v>
      </c>
      <c r="C56" s="108" t="s">
        <v>2030</v>
      </c>
      <c r="D56" s="656">
        <v>1562.672549880062</v>
      </c>
    </row>
    <row r="57" spans="1:4" ht="30" customHeight="1" thickTop="1" thickBot="1">
      <c r="A57" s="207" t="s">
        <v>1380</v>
      </c>
      <c r="B57" s="106" t="s">
        <v>339</v>
      </c>
      <c r="C57" s="108" t="s">
        <v>2031</v>
      </c>
      <c r="D57" s="656">
        <v>1562.672549880062</v>
      </c>
    </row>
    <row r="58" spans="1:4" ht="30" customHeight="1" thickTop="1" thickBot="1">
      <c r="A58" s="207" t="s">
        <v>1357</v>
      </c>
      <c r="B58" s="106" t="s">
        <v>339</v>
      </c>
      <c r="C58" s="108" t="s">
        <v>1867</v>
      </c>
      <c r="D58" s="656">
        <v>1562.672549880062</v>
      </c>
    </row>
    <row r="59" spans="1:4" ht="30" customHeight="1" thickTop="1" thickBot="1">
      <c r="A59" s="207" t="s">
        <v>1295</v>
      </c>
      <c r="B59" s="106" t="s">
        <v>339</v>
      </c>
      <c r="C59" s="108" t="s">
        <v>1296</v>
      </c>
      <c r="D59" s="656">
        <v>987.37470166413027</v>
      </c>
    </row>
    <row r="60" spans="1:4" ht="30" customHeight="1" thickTop="1" thickBot="1">
      <c r="A60" s="207" t="s">
        <v>1376</v>
      </c>
      <c r="B60" s="106" t="s">
        <v>339</v>
      </c>
      <c r="C60" s="108" t="s">
        <v>1377</v>
      </c>
      <c r="D60" s="656">
        <v>1704.8256877342108</v>
      </c>
    </row>
    <row r="61" spans="1:4" ht="30" customHeight="1" thickTop="1" thickBot="1">
      <c r="A61" s="207" t="s">
        <v>1362</v>
      </c>
      <c r="B61" s="106" t="s">
        <v>339</v>
      </c>
      <c r="C61" s="108" t="s">
        <v>1363</v>
      </c>
      <c r="D61" s="656">
        <v>1704.8256877342108</v>
      </c>
    </row>
    <row r="62" spans="1:4" ht="30" customHeight="1" thickTop="1" thickBot="1">
      <c r="A62" s="207" t="s">
        <v>1369</v>
      </c>
      <c r="B62" s="106" t="s">
        <v>339</v>
      </c>
      <c r="C62" s="108" t="s">
        <v>1370</v>
      </c>
      <c r="D62" s="656">
        <v>1704.8256877342108</v>
      </c>
    </row>
    <row r="63" spans="1:4" ht="30" customHeight="1" thickTop="1" thickBot="1">
      <c r="A63" s="207" t="s">
        <v>1373</v>
      </c>
      <c r="B63" s="106" t="s">
        <v>339</v>
      </c>
      <c r="C63" s="108" t="s">
        <v>1374</v>
      </c>
      <c r="D63" s="656">
        <v>1562.672549880062</v>
      </c>
    </row>
    <row r="64" spans="1:4" ht="30" customHeight="1" thickTop="1" thickBot="1">
      <c r="A64" s="207" t="s">
        <v>1360</v>
      </c>
      <c r="B64" s="106" t="s">
        <v>339</v>
      </c>
      <c r="C64" s="108" t="s">
        <v>1361</v>
      </c>
      <c r="D64" s="656">
        <v>1562.672549880062</v>
      </c>
    </row>
    <row r="65" spans="1:4" ht="30" customHeight="1" thickTop="1" thickBot="1">
      <c r="A65" s="207" t="s">
        <v>1297</v>
      </c>
      <c r="B65" s="106" t="s">
        <v>339</v>
      </c>
      <c r="C65" s="108" t="s">
        <v>1298</v>
      </c>
      <c r="D65" s="656">
        <v>1562.672549880062</v>
      </c>
    </row>
    <row r="66" spans="1:4" ht="30" customHeight="1" thickTop="1" thickBot="1">
      <c r="A66" s="207" t="s">
        <v>1367</v>
      </c>
      <c r="B66" s="106" t="s">
        <v>339</v>
      </c>
      <c r="C66" s="108" t="s">
        <v>1368</v>
      </c>
      <c r="D66" s="656">
        <v>1562.672549880062</v>
      </c>
    </row>
    <row r="67" spans="1:4" ht="30" customHeight="1" thickTop="1" thickBot="1">
      <c r="A67" s="207" t="s">
        <v>1371</v>
      </c>
      <c r="B67" s="106" t="s">
        <v>339</v>
      </c>
      <c r="C67" s="108" t="s">
        <v>1372</v>
      </c>
      <c r="D67" s="656">
        <v>1562.672549880062</v>
      </c>
    </row>
    <row r="68" spans="1:4" ht="30" customHeight="1" thickTop="1" thickBot="1">
      <c r="A68" s="207" t="s">
        <v>1343</v>
      </c>
      <c r="B68" s="106" t="s">
        <v>339</v>
      </c>
      <c r="C68" s="108" t="s">
        <v>1344</v>
      </c>
      <c r="D68" s="656">
        <v>1596.8029551271566</v>
      </c>
    </row>
    <row r="69" spans="1:4" ht="30" customHeight="1" thickTop="1" thickBot="1">
      <c r="A69" s="207" t="s">
        <v>1383</v>
      </c>
      <c r="B69" s="106" t="s">
        <v>339</v>
      </c>
      <c r="C69" s="108" t="s">
        <v>2033</v>
      </c>
      <c r="D69" s="656">
        <v>1562.672549880062</v>
      </c>
    </row>
    <row r="70" spans="1:4" ht="30" customHeight="1" thickTop="1" thickBot="1">
      <c r="A70" s="207" t="s">
        <v>1384</v>
      </c>
      <c r="B70" s="106" t="s">
        <v>339</v>
      </c>
      <c r="C70" s="108" t="s">
        <v>2034</v>
      </c>
      <c r="D70" s="656">
        <v>1562.672549880062</v>
      </c>
    </row>
    <row r="71" spans="1:4" ht="30" customHeight="1" thickTop="1" thickBot="1">
      <c r="A71" s="207" t="s">
        <v>1381</v>
      </c>
      <c r="B71" s="106" t="s">
        <v>339</v>
      </c>
      <c r="C71" s="108" t="s">
        <v>2035</v>
      </c>
      <c r="D71" s="656">
        <v>1562.672549880062</v>
      </c>
    </row>
    <row r="72" spans="1:4" ht="30" customHeight="1" thickTop="1" thickBot="1">
      <c r="A72" s="207" t="s">
        <v>1382</v>
      </c>
      <c r="B72" s="106" t="s">
        <v>339</v>
      </c>
      <c r="C72" s="108" t="s">
        <v>2036</v>
      </c>
      <c r="D72" s="656">
        <v>1562.672549880062</v>
      </c>
    </row>
    <row r="73" spans="1:4" ht="30" customHeight="1" thickTop="1" thickBot="1">
      <c r="A73" s="207" t="s">
        <v>1350</v>
      </c>
      <c r="B73" s="106" t="s">
        <v>339</v>
      </c>
      <c r="C73" s="108" t="s">
        <v>1351</v>
      </c>
      <c r="D73" s="656">
        <v>1562.672549880062</v>
      </c>
    </row>
    <row r="74" spans="1:4" ht="30" customHeight="1" thickTop="1" thickBot="1">
      <c r="A74" s="207" t="s">
        <v>1349</v>
      </c>
      <c r="B74" s="106" t="s">
        <v>339</v>
      </c>
      <c r="C74" s="108" t="s">
        <v>1866</v>
      </c>
      <c r="D74" s="656">
        <v>1562.672549880062</v>
      </c>
    </row>
    <row r="75" spans="1:4" ht="30" customHeight="1" thickTop="1" thickBot="1">
      <c r="A75" s="207" t="s">
        <v>1347</v>
      </c>
      <c r="B75" s="106" t="s">
        <v>339</v>
      </c>
      <c r="C75" s="108" t="s">
        <v>1348</v>
      </c>
      <c r="D75" s="656">
        <v>1562.672549880062</v>
      </c>
    </row>
    <row r="76" spans="1:4" ht="30" customHeight="1" thickTop="1" thickBot="1">
      <c r="A76" s="207" t="s">
        <v>1375</v>
      </c>
      <c r="B76" s="106" t="s">
        <v>339</v>
      </c>
      <c r="C76" s="108" t="s">
        <v>2028</v>
      </c>
      <c r="D76" s="656">
        <v>1562.672549880062</v>
      </c>
    </row>
    <row r="77" spans="1:4" ht="30" customHeight="1" thickTop="1" thickBot="1">
      <c r="A77" s="207" t="s">
        <v>1353</v>
      </c>
      <c r="B77" s="106" t="s">
        <v>339</v>
      </c>
      <c r="C77" s="108" t="s">
        <v>1354</v>
      </c>
      <c r="D77" s="656">
        <v>1562.672549880062</v>
      </c>
    </row>
    <row r="78" spans="1:4" ht="30" customHeight="1" thickTop="1" thickBot="1">
      <c r="A78" s="207" t="s">
        <v>1355</v>
      </c>
      <c r="B78" s="106" t="s">
        <v>339</v>
      </c>
      <c r="C78" s="108" t="s">
        <v>1356</v>
      </c>
      <c r="D78" s="656">
        <v>1562.672549880062</v>
      </c>
    </row>
    <row r="79" spans="1:4" ht="30" customHeight="1" thickTop="1" thickBot="1">
      <c r="A79" s="207" t="s">
        <v>1358</v>
      </c>
      <c r="B79" s="106" t="s">
        <v>339</v>
      </c>
      <c r="C79" s="108" t="s">
        <v>1359</v>
      </c>
      <c r="D79" s="656">
        <v>1562.672549880062</v>
      </c>
    </row>
    <row r="80" spans="1:4" ht="30" customHeight="1" thickTop="1" thickBot="1">
      <c r="A80" s="207" t="s">
        <v>1337</v>
      </c>
      <c r="B80" s="106" t="s">
        <v>339</v>
      </c>
      <c r="C80" s="108" t="s">
        <v>1338</v>
      </c>
      <c r="D80" s="656">
        <v>1562.672549880062</v>
      </c>
    </row>
    <row r="81" spans="1:4" ht="30" customHeight="1" thickTop="1" thickBot="1">
      <c r="A81" s="207" t="s">
        <v>1341</v>
      </c>
      <c r="B81" s="106" t="s">
        <v>339</v>
      </c>
      <c r="C81" s="108" t="s">
        <v>1342</v>
      </c>
      <c r="D81" s="656">
        <v>1562.672549880062</v>
      </c>
    </row>
    <row r="82" spans="1:4" ht="30" customHeight="1" thickTop="1" thickBot="1">
      <c r="A82" s="207" t="s">
        <v>1345</v>
      </c>
      <c r="B82" s="106" t="s">
        <v>339</v>
      </c>
      <c r="C82" s="108" t="s">
        <v>1346</v>
      </c>
      <c r="D82" s="656">
        <v>1562.672549880062</v>
      </c>
    </row>
    <row r="83" spans="1:4" ht="30" customHeight="1" thickTop="1" thickBot="1">
      <c r="A83" s="207" t="s">
        <v>1339</v>
      </c>
      <c r="B83" s="106" t="s">
        <v>339</v>
      </c>
      <c r="C83" s="108" t="s">
        <v>1340</v>
      </c>
      <c r="D83" s="656">
        <v>1562.672549880062</v>
      </c>
    </row>
    <row r="84" spans="1:4" ht="30" customHeight="1" thickTop="1" thickBot="1">
      <c r="A84" s="207" t="s">
        <v>1305</v>
      </c>
      <c r="B84" s="106" t="s">
        <v>339</v>
      </c>
      <c r="C84" s="108" t="s">
        <v>1307</v>
      </c>
      <c r="D84" s="656">
        <v>1299.0237019475683</v>
      </c>
    </row>
    <row r="85" spans="1:4" ht="30" customHeight="1" thickTop="1" thickBot="1">
      <c r="A85" s="207" t="s">
        <v>1308</v>
      </c>
      <c r="B85" s="106" t="s">
        <v>339</v>
      </c>
      <c r="C85" s="108" t="s">
        <v>1859</v>
      </c>
      <c r="D85" s="656">
        <v>1366.43125231058</v>
      </c>
    </row>
    <row r="86" spans="1:4" ht="30" customHeight="1" thickTop="1" thickBot="1">
      <c r="A86" s="207" t="s">
        <v>1309</v>
      </c>
      <c r="B86" s="106" t="s">
        <v>1306</v>
      </c>
      <c r="C86" s="108" t="s">
        <v>1310</v>
      </c>
      <c r="D86" s="656">
        <v>1257.2105424793529</v>
      </c>
    </row>
    <row r="87" spans="1:4" ht="30" customHeight="1" thickTop="1" thickBot="1">
      <c r="A87" s="207" t="s">
        <v>1311</v>
      </c>
      <c r="B87" s="106" t="s">
        <v>339</v>
      </c>
      <c r="C87" s="108" t="s">
        <v>1312</v>
      </c>
      <c r="D87" s="656">
        <v>1366.43125231058</v>
      </c>
    </row>
    <row r="88" spans="1:4" ht="30" customHeight="1" thickTop="1" thickBot="1">
      <c r="A88" s="207" t="s">
        <v>1313</v>
      </c>
      <c r="B88" s="106" t="s">
        <v>339</v>
      </c>
      <c r="C88" s="108" t="s">
        <v>1312</v>
      </c>
      <c r="D88" s="656">
        <v>1366.43125231058</v>
      </c>
    </row>
    <row r="89" spans="1:4" ht="30" customHeight="1" thickTop="1" thickBot="1">
      <c r="A89" s="207" t="s">
        <v>1243</v>
      </c>
      <c r="B89" s="106" t="s">
        <v>339</v>
      </c>
      <c r="C89" s="108" t="s">
        <v>1852</v>
      </c>
      <c r="D89" s="656">
        <v>997.9340192665411</v>
      </c>
    </row>
    <row r="90" spans="1:4" ht="30" customHeight="1" thickTop="1" thickBot="1">
      <c r="A90" s="207" t="s">
        <v>1365</v>
      </c>
      <c r="B90" s="106" t="s">
        <v>339</v>
      </c>
      <c r="C90" s="108" t="s">
        <v>1366</v>
      </c>
      <c r="D90" s="656">
        <v>1377.2456402132668</v>
      </c>
    </row>
    <row r="91" spans="1:4" ht="30" customHeight="1" thickTop="1" thickBot="1">
      <c r="A91" s="207" t="s">
        <v>1244</v>
      </c>
      <c r="B91" s="106" t="s">
        <v>339</v>
      </c>
      <c r="C91" s="108" t="s">
        <v>1245</v>
      </c>
      <c r="D91" s="656">
        <v>1305.5084789445164</v>
      </c>
    </row>
    <row r="92" spans="1:4" ht="30" customHeight="1" thickTop="1" thickBot="1">
      <c r="A92" s="207" t="s">
        <v>1277</v>
      </c>
      <c r="B92" s="106" t="s">
        <v>339</v>
      </c>
      <c r="C92" s="108" t="s">
        <v>1858</v>
      </c>
      <c r="D92" s="656">
        <v>997.9340192665411</v>
      </c>
    </row>
    <row r="93" spans="1:4" ht="30" customHeight="1" thickTop="1" thickBot="1">
      <c r="A93" s="207" t="s">
        <v>1408</v>
      </c>
      <c r="B93" s="106" t="s">
        <v>1406</v>
      </c>
      <c r="C93" s="108" t="s">
        <v>1870</v>
      </c>
      <c r="D93" s="656">
        <v>56.727699896461964</v>
      </c>
    </row>
    <row r="94" spans="1:4" ht="30" customHeight="1" thickTop="1" thickBot="1">
      <c r="A94" s="207" t="s">
        <v>1399</v>
      </c>
      <c r="B94" s="106" t="s">
        <v>92</v>
      </c>
      <c r="C94" s="108" t="s">
        <v>1868</v>
      </c>
      <c r="D94" s="656">
        <v>310411.57420475007</v>
      </c>
    </row>
    <row r="95" spans="1:4" ht="30" customHeight="1" thickTop="1" thickBot="1">
      <c r="A95" s="207" t="s">
        <v>1222</v>
      </c>
      <c r="B95" s="106" t="s">
        <v>1223</v>
      </c>
      <c r="C95" s="108" t="s">
        <v>1224</v>
      </c>
      <c r="D95" s="656">
        <v>0.30961138997784476</v>
      </c>
    </row>
    <row r="96" spans="1:4" ht="30" customHeight="1" thickTop="1" thickBot="1">
      <c r="A96" s="207" t="s">
        <v>1631</v>
      </c>
      <c r="B96" s="106" t="s">
        <v>339</v>
      </c>
      <c r="C96" s="108" t="s">
        <v>1851</v>
      </c>
      <c r="D96" s="656">
        <v>1188.1791344691189</v>
      </c>
    </row>
    <row r="97" spans="1:4" ht="30" customHeight="1" thickTop="1" thickBot="1">
      <c r="A97" s="207" t="s">
        <v>1412</v>
      </c>
      <c r="B97" s="106" t="s">
        <v>339</v>
      </c>
      <c r="C97" s="108" t="s">
        <v>1411</v>
      </c>
      <c r="D97" s="656">
        <v>1152.0440945089258</v>
      </c>
    </row>
    <row r="98" spans="1:4" ht="30" customHeight="1" thickTop="1" thickBot="1">
      <c r="A98" s="207" t="s">
        <v>1237</v>
      </c>
      <c r="B98" s="106" t="s">
        <v>92</v>
      </c>
      <c r="C98" s="108" t="s">
        <v>1238</v>
      </c>
      <c r="D98" s="656">
        <v>22866.986127967175</v>
      </c>
    </row>
    <row r="99" spans="1:4" ht="30" customHeight="1" thickTop="1" thickBot="1">
      <c r="A99" s="207" t="s">
        <v>1251</v>
      </c>
      <c r="B99" s="106" t="s">
        <v>339</v>
      </c>
      <c r="C99" s="108" t="s">
        <v>1853</v>
      </c>
      <c r="D99" s="656">
        <v>1079.2371543748131</v>
      </c>
    </row>
    <row r="100" spans="1:4" ht="30" customHeight="1" thickTop="1" thickBot="1">
      <c r="A100" s="207" t="s">
        <v>1320</v>
      </c>
      <c r="B100" s="106" t="s">
        <v>1306</v>
      </c>
      <c r="C100" s="108" t="s">
        <v>1863</v>
      </c>
      <c r="D100" s="656">
        <v>1103.5072720996923</v>
      </c>
    </row>
    <row r="101" spans="1:4" ht="30" customHeight="1" thickTop="1" thickBot="1">
      <c r="A101" s="207" t="s">
        <v>1393</v>
      </c>
      <c r="B101" s="106" t="s">
        <v>339</v>
      </c>
      <c r="C101" s="108" t="s">
        <v>1394</v>
      </c>
      <c r="D101" s="656">
        <v>3757.5592772422551</v>
      </c>
    </row>
    <row r="102" spans="1:4" ht="30" customHeight="1" thickTop="1" thickBot="1">
      <c r="A102" s="207" t="s">
        <v>1395</v>
      </c>
      <c r="B102" s="106" t="s">
        <v>141</v>
      </c>
      <c r="C102" s="108" t="s">
        <v>1396</v>
      </c>
      <c r="D102" s="656">
        <v>133839.12378670892</v>
      </c>
    </row>
    <row r="103" spans="1:4" ht="30" customHeight="1" thickTop="1" thickBot="1">
      <c r="A103" s="207" t="s">
        <v>1327</v>
      </c>
      <c r="B103" s="106" t="s">
        <v>344</v>
      </c>
      <c r="C103" s="108" t="s">
        <v>1328</v>
      </c>
      <c r="D103" s="656">
        <v>0.46711512286088003</v>
      </c>
    </row>
    <row r="104" spans="1:4" ht="30" customHeight="1" thickTop="1" thickBot="1">
      <c r="A104" s="207" t="s">
        <v>1325</v>
      </c>
      <c r="B104" s="106" t="s">
        <v>344</v>
      </c>
      <c r="C104" s="108" t="s">
        <v>1326</v>
      </c>
      <c r="D104" s="656">
        <v>0.30961138997784476</v>
      </c>
    </row>
    <row r="105" spans="1:4" ht="30" customHeight="1" thickTop="1" thickBot="1">
      <c r="A105" s="207" t="s">
        <v>1275</v>
      </c>
      <c r="B105" s="106" t="s">
        <v>339</v>
      </c>
      <c r="C105" s="108" t="s">
        <v>1276</v>
      </c>
      <c r="D105" s="656">
        <v>1377.2456402132668</v>
      </c>
    </row>
    <row r="106" spans="1:4" ht="30" customHeight="1" thickTop="1" thickBot="1">
      <c r="A106" s="207" t="s">
        <v>1402</v>
      </c>
      <c r="B106" s="106" t="s">
        <v>92</v>
      </c>
      <c r="C106" s="108" t="s">
        <v>1403</v>
      </c>
      <c r="D106" s="656">
        <v>128096.50970829056</v>
      </c>
    </row>
    <row r="107" spans="1:4" ht="30" customHeight="1" thickTop="1" thickBot="1">
      <c r="A107" s="207" t="s">
        <v>1301</v>
      </c>
      <c r="B107" s="106" t="s">
        <v>339</v>
      </c>
      <c r="C107" s="108" t="s">
        <v>1302</v>
      </c>
      <c r="D107" s="656">
        <v>1276.8584297677794</v>
      </c>
    </row>
    <row r="108" spans="1:4" ht="30" customHeight="1" thickTop="1" thickBot="1">
      <c r="A108" s="207" t="s">
        <v>1263</v>
      </c>
      <c r="B108" s="106" t="s">
        <v>339</v>
      </c>
      <c r="C108" s="108" t="s">
        <v>1855</v>
      </c>
      <c r="D108" s="656">
        <v>1034.7052701027706</v>
      </c>
    </row>
    <row r="109" spans="1:4" ht="30" customHeight="1" thickTop="1" thickBot="1">
      <c r="A109" s="207" t="s">
        <v>1258</v>
      </c>
      <c r="B109" s="106" t="s">
        <v>339</v>
      </c>
      <c r="C109" s="108" t="s">
        <v>1854</v>
      </c>
      <c r="D109" s="656">
        <v>1034.7052701027706</v>
      </c>
    </row>
    <row r="110" spans="1:4" ht="30" customHeight="1" thickTop="1" thickBot="1">
      <c r="A110" s="207" t="s">
        <v>1397</v>
      </c>
      <c r="B110" s="106" t="s">
        <v>339</v>
      </c>
      <c r="C110" s="108" t="s">
        <v>1398</v>
      </c>
      <c r="D110" s="656">
        <v>1034.7052701027706</v>
      </c>
    </row>
    <row r="111" spans="1:4" ht="30" customHeight="1" thickTop="1" thickBot="1">
      <c r="A111" s="207" t="s">
        <v>1318</v>
      </c>
      <c r="B111" s="106" t="s">
        <v>1306</v>
      </c>
      <c r="C111" s="108" t="s">
        <v>1861</v>
      </c>
      <c r="D111" s="656">
        <v>834.13414796585732</v>
      </c>
    </row>
    <row r="112" spans="1:4" ht="30" customHeight="1" thickTop="1" thickBot="1">
      <c r="A112" s="207" t="s">
        <v>1319</v>
      </c>
      <c r="B112" s="106" t="s">
        <v>344</v>
      </c>
      <c r="C112" s="108" t="s">
        <v>1862</v>
      </c>
      <c r="D112" s="656">
        <v>2.0920395809394612</v>
      </c>
    </row>
    <row r="113" spans="1:6" ht="30" customHeight="1" thickTop="1" thickBot="1">
      <c r="A113" s="207" t="s">
        <v>1324</v>
      </c>
      <c r="B113" s="106" t="s">
        <v>1306</v>
      </c>
      <c r="C113" s="108" t="s">
        <v>1865</v>
      </c>
      <c r="D113" s="656">
        <v>641.51924702722192</v>
      </c>
    </row>
    <row r="114" spans="1:6" ht="30" customHeight="1" thickTop="1" thickBot="1">
      <c r="A114" s="207" t="s">
        <v>1400</v>
      </c>
      <c r="B114" s="106" t="s">
        <v>92</v>
      </c>
      <c r="C114" s="108" t="s">
        <v>1401</v>
      </c>
      <c r="D114" s="656">
        <v>1107651.9694602522</v>
      </c>
    </row>
    <row r="115" spans="1:6" ht="30" customHeight="1" thickTop="1" thickBot="1">
      <c r="A115" s="207" t="s">
        <v>1321</v>
      </c>
      <c r="B115" s="106" t="s">
        <v>92</v>
      </c>
      <c r="C115" s="108" t="s">
        <v>1322</v>
      </c>
      <c r="D115" s="656">
        <v>1034.7052701027706</v>
      </c>
    </row>
    <row r="116" spans="1:6" ht="30" customHeight="1" thickTop="1" thickBot="1">
      <c r="A116" s="207" t="s">
        <v>1271</v>
      </c>
      <c r="B116" s="106" t="s">
        <v>339</v>
      </c>
      <c r="C116" s="108" t="s">
        <v>1857</v>
      </c>
      <c r="D116" s="656">
        <v>14.437450172182828</v>
      </c>
    </row>
    <row r="117" spans="1:6" ht="30" customHeight="1" thickTop="1" thickBot="1">
      <c r="A117" s="207" t="s">
        <v>1299</v>
      </c>
      <c r="B117" s="106" t="s">
        <v>92</v>
      </c>
      <c r="C117" s="108" t="s">
        <v>1300</v>
      </c>
      <c r="D117" s="656">
        <v>520839.58269881335</v>
      </c>
    </row>
    <row r="118" spans="1:6" ht="15.75" thickTop="1">
      <c r="E118" s="222"/>
      <c r="F118" s="222"/>
    </row>
    <row r="119" spans="1:6">
      <c r="E119" s="222"/>
      <c r="F119" s="222"/>
    </row>
    <row r="120" spans="1:6">
      <c r="E120" s="222"/>
      <c r="F120" s="222"/>
    </row>
    <row r="121" spans="1:6">
      <c r="E121" s="222"/>
      <c r="F121" s="222"/>
    </row>
    <row r="122" spans="1:6">
      <c r="E122" s="222"/>
      <c r="F122" s="222"/>
    </row>
    <row r="123" spans="1:6">
      <c r="E123" s="222"/>
      <c r="F123" s="222"/>
    </row>
    <row r="124" spans="1:6">
      <c r="E124" s="222"/>
      <c r="F124" s="222"/>
    </row>
    <row r="125" spans="1:6">
      <c r="E125" s="222"/>
      <c r="F125" s="222"/>
    </row>
    <row r="126" spans="1:6">
      <c r="E126" s="222"/>
      <c r="F126" s="222"/>
    </row>
    <row r="127" spans="1:6">
      <c r="E127" s="222"/>
      <c r="F127" s="222"/>
    </row>
    <row r="128" spans="1:6">
      <c r="E128" s="222"/>
      <c r="F128" s="222"/>
    </row>
    <row r="129" spans="5:6">
      <c r="E129" s="222"/>
      <c r="F129" s="222"/>
    </row>
    <row r="130" spans="5:6">
      <c r="E130" s="222"/>
      <c r="F130" s="222"/>
    </row>
    <row r="131" spans="5:6">
      <c r="E131" s="222"/>
      <c r="F131" s="222"/>
    </row>
    <row r="132" spans="5:6">
      <c r="E132" s="222"/>
      <c r="F132" s="222"/>
    </row>
    <row r="133" spans="5:6">
      <c r="E133" s="222"/>
      <c r="F133" s="222"/>
    </row>
    <row r="134" spans="5:6">
      <c r="E134" s="222"/>
      <c r="F134" s="222"/>
    </row>
    <row r="135" spans="5:6">
      <c r="E135" s="222"/>
      <c r="F135" s="222"/>
    </row>
    <row r="136" spans="5:6">
      <c r="E136" s="222"/>
      <c r="F136" s="222"/>
    </row>
    <row r="137" spans="5:6">
      <c r="E137" s="222"/>
      <c r="F137" s="222"/>
    </row>
    <row r="138" spans="5:6">
      <c r="E138" s="222"/>
      <c r="F138" s="222"/>
    </row>
    <row r="139" spans="5:6">
      <c r="E139" s="222"/>
      <c r="F139" s="222"/>
    </row>
    <row r="140" spans="5:6">
      <c r="E140" s="222"/>
      <c r="F140" s="222"/>
    </row>
    <row r="141" spans="5:6">
      <c r="E141" s="222"/>
      <c r="F141" s="222"/>
    </row>
    <row r="142" spans="5:6">
      <c r="E142" s="222"/>
      <c r="F142" s="222"/>
    </row>
    <row r="143" spans="5:6">
      <c r="E143" s="222"/>
      <c r="F143" s="222"/>
    </row>
    <row r="144" spans="5:6">
      <c r="E144" s="222"/>
      <c r="F144" s="222"/>
    </row>
    <row r="145" spans="5:6">
      <c r="E145" s="222"/>
      <c r="F145" s="222"/>
    </row>
    <row r="146" spans="5:6">
      <c r="E146" s="222"/>
      <c r="F146" s="222"/>
    </row>
    <row r="147" spans="5:6">
      <c r="E147" s="222"/>
      <c r="F147" s="222"/>
    </row>
    <row r="148" spans="5:6">
      <c r="E148" s="222"/>
      <c r="F148" s="222"/>
    </row>
    <row r="149" spans="5:6">
      <c r="E149" s="222"/>
      <c r="F149" s="222"/>
    </row>
    <row r="150" spans="5:6">
      <c r="E150" s="222"/>
      <c r="F150" s="222"/>
    </row>
    <row r="151" spans="5:6">
      <c r="E151" s="222"/>
      <c r="F151" s="222"/>
    </row>
    <row r="152" spans="5:6">
      <c r="E152" s="222"/>
      <c r="F152" s="222"/>
    </row>
    <row r="153" spans="5:6">
      <c r="E153" s="222"/>
      <c r="F153" s="222"/>
    </row>
    <row r="154" spans="5:6">
      <c r="E154" s="222"/>
      <c r="F154" s="222"/>
    </row>
    <row r="155" spans="5:6">
      <c r="E155" s="222"/>
      <c r="F155" s="222"/>
    </row>
    <row r="156" spans="5:6">
      <c r="E156" s="222"/>
      <c r="F156" s="222"/>
    </row>
    <row r="157" spans="5:6">
      <c r="E157" s="222"/>
      <c r="F157" s="222"/>
    </row>
    <row r="158" spans="5:6">
      <c r="E158" s="222"/>
      <c r="F158" s="222"/>
    </row>
    <row r="159" spans="5:6">
      <c r="E159" s="222"/>
      <c r="F159" s="222"/>
    </row>
    <row r="160" spans="5:6">
      <c r="E160" s="222"/>
      <c r="F160" s="222"/>
    </row>
    <row r="161" spans="5:6">
      <c r="E161" s="222"/>
      <c r="F161" s="222"/>
    </row>
    <row r="162" spans="5:6">
      <c r="E162" s="222"/>
      <c r="F162" s="222"/>
    </row>
    <row r="163" spans="5:6">
      <c r="E163" s="222"/>
      <c r="F163" s="222"/>
    </row>
    <row r="164" spans="5:6">
      <c r="E164" s="222"/>
      <c r="F164" s="222"/>
    </row>
    <row r="165" spans="5:6">
      <c r="E165" s="222"/>
      <c r="F165" s="222"/>
    </row>
    <row r="166" spans="5:6">
      <c r="E166" s="222"/>
      <c r="F166" s="222"/>
    </row>
    <row r="167" spans="5:6">
      <c r="E167" s="222"/>
      <c r="F167" s="222"/>
    </row>
    <row r="168" spans="5:6">
      <c r="E168" s="222"/>
      <c r="F168" s="222"/>
    </row>
    <row r="169" spans="5:6">
      <c r="E169" s="222"/>
      <c r="F169" s="222"/>
    </row>
    <row r="170" spans="5:6">
      <c r="E170" s="222"/>
      <c r="F170" s="222"/>
    </row>
    <row r="171" spans="5:6">
      <c r="E171" s="222"/>
      <c r="F171" s="222"/>
    </row>
    <row r="172" spans="5:6">
      <c r="E172" s="222"/>
      <c r="F172" s="222"/>
    </row>
    <row r="173" spans="5:6">
      <c r="E173" s="222"/>
      <c r="F173" s="222"/>
    </row>
    <row r="174" spans="5:6">
      <c r="E174" s="222"/>
      <c r="F174" s="222"/>
    </row>
    <row r="175" spans="5:6">
      <c r="E175" s="222"/>
      <c r="F175" s="222"/>
    </row>
    <row r="176" spans="5:6">
      <c r="E176" s="222"/>
      <c r="F176" s="222"/>
    </row>
    <row r="177" spans="5:6">
      <c r="E177" s="222"/>
      <c r="F177" s="222"/>
    </row>
    <row r="178" spans="5:6">
      <c r="E178" s="222"/>
      <c r="F178" s="222"/>
    </row>
    <row r="179" spans="5:6">
      <c r="E179" s="222"/>
      <c r="F179" s="222"/>
    </row>
    <row r="180" spans="5:6">
      <c r="E180" s="222"/>
      <c r="F180" s="222"/>
    </row>
    <row r="181" spans="5:6">
      <c r="E181" s="222"/>
      <c r="F181" s="222"/>
    </row>
    <row r="182" spans="5:6">
      <c r="E182" s="222"/>
      <c r="F182" s="222"/>
    </row>
    <row r="183" spans="5:6">
      <c r="E183" s="222"/>
      <c r="F183" s="222"/>
    </row>
    <row r="184" spans="5:6">
      <c r="E184" s="222"/>
      <c r="F184" s="222"/>
    </row>
    <row r="185" spans="5:6">
      <c r="E185" s="222"/>
      <c r="F185" s="222"/>
    </row>
    <row r="186" spans="5:6">
      <c r="E186" s="222"/>
      <c r="F186" s="222"/>
    </row>
    <row r="187" spans="5:6">
      <c r="E187" s="222"/>
      <c r="F187" s="222"/>
    </row>
    <row r="188" spans="5:6">
      <c r="E188" s="222"/>
      <c r="F188" s="222"/>
    </row>
    <row r="189" spans="5:6">
      <c r="E189" s="222"/>
      <c r="F189" s="222"/>
    </row>
    <row r="190" spans="5:6">
      <c r="E190" s="222"/>
      <c r="F190" s="222"/>
    </row>
    <row r="191" spans="5:6">
      <c r="E191" s="222"/>
      <c r="F191" s="222"/>
    </row>
    <row r="192" spans="5:6">
      <c r="E192" s="222"/>
      <c r="F192" s="222"/>
    </row>
    <row r="193" spans="5:6">
      <c r="E193" s="222"/>
      <c r="F193" s="222"/>
    </row>
    <row r="194" spans="5:6">
      <c r="E194" s="222"/>
      <c r="F194" s="222"/>
    </row>
    <row r="195" spans="5:6">
      <c r="E195" s="222"/>
      <c r="F195" s="222"/>
    </row>
    <row r="196" spans="5:6">
      <c r="E196" s="222"/>
      <c r="F196" s="222"/>
    </row>
    <row r="197" spans="5:6">
      <c r="E197" s="222"/>
      <c r="F197" s="222"/>
    </row>
    <row r="198" spans="5:6">
      <c r="E198" s="222"/>
      <c r="F198" s="222"/>
    </row>
    <row r="199" spans="5:6">
      <c r="E199" s="222"/>
      <c r="F199" s="222"/>
    </row>
    <row r="200" spans="5:6">
      <c r="E200" s="222"/>
      <c r="F200" s="222"/>
    </row>
    <row r="201" spans="5:6">
      <c r="E201" s="222"/>
      <c r="F201" s="222"/>
    </row>
    <row r="202" spans="5:6">
      <c r="E202" s="222"/>
      <c r="F202" s="222"/>
    </row>
    <row r="203" spans="5:6">
      <c r="E203" s="222"/>
      <c r="F203" s="222"/>
    </row>
    <row r="204" spans="5:6">
      <c r="E204" s="222"/>
      <c r="F204" s="222"/>
    </row>
    <row r="205" spans="5:6">
      <c r="E205" s="222"/>
      <c r="F205" s="222"/>
    </row>
    <row r="206" spans="5:6">
      <c r="E206" s="222"/>
      <c r="F206" s="222"/>
    </row>
    <row r="207" spans="5:6">
      <c r="E207" s="222"/>
      <c r="F207" s="222"/>
    </row>
    <row r="208" spans="5:6">
      <c r="E208" s="222"/>
      <c r="F208" s="222"/>
    </row>
    <row r="209" spans="5:6">
      <c r="E209" s="222"/>
      <c r="F209" s="222"/>
    </row>
    <row r="210" spans="5:6">
      <c r="E210" s="222"/>
      <c r="F210" s="222"/>
    </row>
    <row r="211" spans="5:6">
      <c r="E211" s="222"/>
      <c r="F211" s="222"/>
    </row>
    <row r="212" spans="5:6">
      <c r="E212" s="222"/>
      <c r="F212" s="222"/>
    </row>
    <row r="213" spans="5:6">
      <c r="E213" s="222"/>
      <c r="F213" s="222"/>
    </row>
    <row r="214" spans="5:6">
      <c r="E214" s="222"/>
      <c r="F214" s="222"/>
    </row>
    <row r="215" spans="5:6">
      <c r="E215" s="222"/>
      <c r="F215" s="222"/>
    </row>
    <row r="216" spans="5:6">
      <c r="E216" s="222"/>
      <c r="F216" s="222"/>
    </row>
    <row r="217" spans="5:6">
      <c r="E217" s="222"/>
      <c r="F217" s="222"/>
    </row>
    <row r="218" spans="5:6">
      <c r="E218" s="222"/>
      <c r="F218" s="222"/>
    </row>
    <row r="219" spans="5:6">
      <c r="E219" s="222"/>
      <c r="F219" s="222"/>
    </row>
    <row r="220" spans="5:6">
      <c r="E220" s="222"/>
      <c r="F220" s="222"/>
    </row>
    <row r="221" spans="5:6">
      <c r="E221" s="222"/>
      <c r="F221" s="222"/>
    </row>
    <row r="222" spans="5:6">
      <c r="E222" s="222"/>
      <c r="F222" s="222"/>
    </row>
    <row r="223" spans="5:6">
      <c r="E223" s="222"/>
      <c r="F223" s="222"/>
    </row>
    <row r="224" spans="5:6">
      <c r="E224" s="222"/>
      <c r="F224" s="222"/>
    </row>
    <row r="225" spans="5:6">
      <c r="E225" s="222"/>
      <c r="F225" s="222"/>
    </row>
    <row r="226" spans="5:6">
      <c r="E226" s="222"/>
      <c r="F226" s="222"/>
    </row>
    <row r="227" spans="5:6">
      <c r="E227" s="222"/>
      <c r="F227" s="222"/>
    </row>
    <row r="228" spans="5:6">
      <c r="E228" s="222"/>
      <c r="F228" s="222"/>
    </row>
    <row r="229" spans="5:6">
      <c r="E229" s="222"/>
      <c r="F229" s="222"/>
    </row>
    <row r="230" spans="5:6">
      <c r="E230" s="222"/>
      <c r="F230" s="222"/>
    </row>
    <row r="231" spans="5:6">
      <c r="E231" s="222"/>
      <c r="F231" s="222"/>
    </row>
    <row r="232" spans="5:6">
      <c r="E232" s="222"/>
      <c r="F232" s="222"/>
    </row>
    <row r="233" spans="5:6">
      <c r="E233" s="222"/>
      <c r="F233" s="222"/>
    </row>
    <row r="234" spans="5:6">
      <c r="E234" s="222"/>
      <c r="F234" s="222"/>
    </row>
    <row r="235" spans="5:6">
      <c r="E235" s="222"/>
      <c r="F235" s="222"/>
    </row>
    <row r="236" spans="5:6">
      <c r="E236" s="222"/>
      <c r="F236" s="222"/>
    </row>
    <row r="237" spans="5:6">
      <c r="E237" s="222"/>
      <c r="F237" s="222"/>
    </row>
    <row r="238" spans="5:6">
      <c r="E238" s="222"/>
      <c r="F238" s="222"/>
    </row>
    <row r="239" spans="5:6">
      <c r="E239" s="222"/>
      <c r="F239" s="222"/>
    </row>
    <row r="240" spans="5:6">
      <c r="E240" s="222"/>
      <c r="F240" s="222"/>
    </row>
    <row r="241" spans="5:6">
      <c r="E241" s="222"/>
      <c r="F241" s="222"/>
    </row>
    <row r="242" spans="5:6">
      <c r="E242" s="222"/>
      <c r="F242" s="222"/>
    </row>
    <row r="243" spans="5:6">
      <c r="E243" s="222"/>
      <c r="F243" s="222"/>
    </row>
    <row r="244" spans="5:6">
      <c r="E244" s="222"/>
      <c r="F244" s="222"/>
    </row>
    <row r="245" spans="5:6">
      <c r="E245" s="222"/>
      <c r="F245" s="222"/>
    </row>
    <row r="246" spans="5:6">
      <c r="E246" s="222"/>
      <c r="F246" s="222"/>
    </row>
    <row r="247" spans="5:6">
      <c r="E247" s="222"/>
      <c r="F247" s="222"/>
    </row>
    <row r="248" spans="5:6">
      <c r="E248" s="222"/>
      <c r="F248" s="222"/>
    </row>
    <row r="249" spans="5:6">
      <c r="E249" s="222"/>
      <c r="F249" s="222"/>
    </row>
    <row r="250" spans="5:6">
      <c r="E250" s="222"/>
      <c r="F250" s="222"/>
    </row>
    <row r="251" spans="5:6">
      <c r="E251" s="222"/>
      <c r="F251" s="222"/>
    </row>
    <row r="252" spans="5:6">
      <c r="E252" s="222"/>
      <c r="F252" s="222"/>
    </row>
    <row r="253" spans="5:6">
      <c r="E253" s="222"/>
      <c r="F253" s="222"/>
    </row>
    <row r="254" spans="5:6">
      <c r="E254" s="222"/>
      <c r="F254" s="222"/>
    </row>
    <row r="255" spans="5:6">
      <c r="E255" s="222"/>
      <c r="F255" s="222"/>
    </row>
    <row r="256" spans="5:6">
      <c r="E256" s="222"/>
      <c r="F256" s="222"/>
    </row>
    <row r="257" spans="5:6">
      <c r="E257" s="222"/>
      <c r="F257" s="222"/>
    </row>
    <row r="258" spans="5:6">
      <c r="E258" s="222"/>
      <c r="F258" s="222"/>
    </row>
    <row r="259" spans="5:6">
      <c r="E259" s="222"/>
      <c r="F259" s="222"/>
    </row>
    <row r="260" spans="5:6">
      <c r="E260" s="222"/>
      <c r="F260" s="222"/>
    </row>
    <row r="261" spans="5:6">
      <c r="E261" s="222"/>
      <c r="F261" s="222"/>
    </row>
    <row r="262" spans="5:6">
      <c r="E262" s="222"/>
      <c r="F262" s="222"/>
    </row>
    <row r="263" spans="5:6">
      <c r="E263" s="222"/>
      <c r="F263" s="222"/>
    </row>
    <row r="264" spans="5:6">
      <c r="E264" s="222"/>
      <c r="F264" s="222"/>
    </row>
    <row r="265" spans="5:6">
      <c r="E265" s="222"/>
      <c r="F265" s="222"/>
    </row>
    <row r="266" spans="5:6">
      <c r="E266" s="222"/>
      <c r="F266" s="222"/>
    </row>
    <row r="267" spans="5:6">
      <c r="E267" s="222"/>
      <c r="F267" s="222"/>
    </row>
    <row r="268" spans="5:6">
      <c r="E268" s="222"/>
      <c r="F268" s="222"/>
    </row>
    <row r="269" spans="5:6">
      <c r="E269" s="222"/>
      <c r="F269" s="222"/>
    </row>
    <row r="270" spans="5:6">
      <c r="E270" s="222"/>
      <c r="F270" s="222"/>
    </row>
    <row r="271" spans="5:6">
      <c r="E271" s="222"/>
      <c r="F271" s="222"/>
    </row>
    <row r="272" spans="5:6">
      <c r="E272" s="222"/>
      <c r="F272" s="222"/>
    </row>
    <row r="273" spans="5:6">
      <c r="E273" s="222"/>
      <c r="F273" s="222"/>
    </row>
    <row r="274" spans="5:6">
      <c r="E274" s="222"/>
      <c r="F274" s="222"/>
    </row>
    <row r="275" spans="5:6">
      <c r="E275" s="222"/>
      <c r="F275" s="222"/>
    </row>
    <row r="276" spans="5:6">
      <c r="E276" s="222"/>
      <c r="F276" s="222"/>
    </row>
    <row r="277" spans="5:6">
      <c r="E277" s="222"/>
      <c r="F277" s="222"/>
    </row>
    <row r="278" spans="5:6">
      <c r="E278" s="222"/>
      <c r="F278" s="222"/>
    </row>
    <row r="279" spans="5:6">
      <c r="E279" s="222"/>
      <c r="F279" s="222"/>
    </row>
    <row r="280" spans="5:6">
      <c r="E280" s="222"/>
      <c r="F280" s="222"/>
    </row>
    <row r="281" spans="5:6">
      <c r="E281" s="222"/>
      <c r="F281" s="222"/>
    </row>
    <row r="282" spans="5:6">
      <c r="E282" s="222"/>
      <c r="F282" s="222"/>
    </row>
    <row r="283" spans="5:6">
      <c r="E283" s="222"/>
      <c r="F283" s="222"/>
    </row>
    <row r="284" spans="5:6">
      <c r="E284" s="222"/>
      <c r="F284" s="222"/>
    </row>
    <row r="285" spans="5:6">
      <c r="E285" s="222"/>
      <c r="F285" s="222"/>
    </row>
    <row r="286" spans="5:6">
      <c r="E286" s="222"/>
      <c r="F286" s="222"/>
    </row>
    <row r="287" spans="5:6">
      <c r="E287" s="222"/>
      <c r="F287" s="222"/>
    </row>
    <row r="288" spans="5:6">
      <c r="E288" s="222"/>
      <c r="F288" s="222"/>
    </row>
    <row r="289" spans="5:6">
      <c r="E289" s="222"/>
      <c r="F289" s="222"/>
    </row>
    <row r="290" spans="5:6">
      <c r="E290" s="222"/>
      <c r="F290" s="222"/>
    </row>
    <row r="291" spans="5:6">
      <c r="E291" s="222"/>
      <c r="F291" s="222"/>
    </row>
    <row r="292" spans="5:6">
      <c r="E292" s="222"/>
      <c r="F292" s="222"/>
    </row>
    <row r="293" spans="5:6">
      <c r="E293" s="222"/>
      <c r="F293" s="222"/>
    </row>
    <row r="294" spans="5:6">
      <c r="E294" s="222"/>
      <c r="F294" s="222"/>
    </row>
    <row r="295" spans="5:6">
      <c r="E295" s="222"/>
      <c r="F295" s="222"/>
    </row>
    <row r="296" spans="5:6">
      <c r="E296" s="222"/>
      <c r="F296" s="222"/>
    </row>
    <row r="297" spans="5:6">
      <c r="E297" s="222"/>
      <c r="F297" s="222"/>
    </row>
    <row r="298" spans="5:6">
      <c r="E298" s="222"/>
      <c r="F298" s="222"/>
    </row>
    <row r="299" spans="5:6">
      <c r="E299" s="222"/>
      <c r="F299" s="222"/>
    </row>
    <row r="300" spans="5:6">
      <c r="E300" s="222"/>
      <c r="F300" s="222"/>
    </row>
    <row r="301" spans="5:6">
      <c r="E301" s="222"/>
      <c r="F301" s="222"/>
    </row>
    <row r="302" spans="5:6">
      <c r="E302" s="222"/>
      <c r="F302" s="222"/>
    </row>
    <row r="303" spans="5:6">
      <c r="E303" s="222"/>
      <c r="F303" s="222"/>
    </row>
    <row r="304" spans="5:6">
      <c r="E304" s="222"/>
      <c r="F304" s="222"/>
    </row>
    <row r="305" spans="5:6">
      <c r="E305" s="222"/>
      <c r="F305" s="222"/>
    </row>
    <row r="306" spans="5:6">
      <c r="E306" s="222"/>
      <c r="F306" s="222"/>
    </row>
    <row r="307" spans="5:6">
      <c r="E307" s="222"/>
      <c r="F307" s="222"/>
    </row>
    <row r="308" spans="5:6">
      <c r="E308" s="222"/>
      <c r="F308" s="222"/>
    </row>
    <row r="309" spans="5:6">
      <c r="E309" s="222"/>
      <c r="F309" s="222"/>
    </row>
    <row r="310" spans="5:6">
      <c r="E310" s="222"/>
      <c r="F310" s="222"/>
    </row>
    <row r="311" spans="5:6">
      <c r="E311" s="222"/>
      <c r="F311" s="222"/>
    </row>
    <row r="312" spans="5:6">
      <c r="E312" s="222"/>
      <c r="F312" s="222"/>
    </row>
    <row r="313" spans="5:6">
      <c r="E313" s="222"/>
      <c r="F313" s="222"/>
    </row>
    <row r="314" spans="5:6">
      <c r="E314" s="222"/>
      <c r="F314" s="222"/>
    </row>
    <row r="315" spans="5:6">
      <c r="E315" s="222"/>
      <c r="F315" s="222"/>
    </row>
    <row r="316" spans="5:6">
      <c r="E316" s="222"/>
      <c r="F316" s="222"/>
    </row>
    <row r="317" spans="5:6">
      <c r="E317" s="222"/>
      <c r="F317" s="222"/>
    </row>
    <row r="318" spans="5:6">
      <c r="E318" s="222"/>
      <c r="F318" s="222"/>
    </row>
    <row r="319" spans="5:6">
      <c r="E319" s="222"/>
      <c r="F319" s="222"/>
    </row>
    <row r="320" spans="5:6">
      <c r="E320" s="222"/>
      <c r="F320" s="222"/>
    </row>
    <row r="321" spans="5:6">
      <c r="E321" s="222"/>
      <c r="F321" s="222"/>
    </row>
    <row r="322" spans="5:6">
      <c r="E322" s="222"/>
      <c r="F322" s="222"/>
    </row>
    <row r="323" spans="5:6">
      <c r="E323" s="222"/>
      <c r="F323" s="222"/>
    </row>
    <row r="324" spans="5:6">
      <c r="E324" s="222"/>
      <c r="F324" s="222"/>
    </row>
    <row r="325" spans="5:6">
      <c r="E325" s="222"/>
      <c r="F325" s="222"/>
    </row>
    <row r="326" spans="5:6">
      <c r="E326" s="222"/>
      <c r="F326" s="222"/>
    </row>
    <row r="327" spans="5:6">
      <c r="E327" s="222"/>
      <c r="F327" s="222"/>
    </row>
    <row r="328" spans="5:6">
      <c r="E328" s="222"/>
      <c r="F328" s="222"/>
    </row>
    <row r="329" spans="5:6">
      <c r="E329" s="222"/>
      <c r="F329" s="222"/>
    </row>
    <row r="330" spans="5:6">
      <c r="E330" s="222"/>
      <c r="F330" s="222"/>
    </row>
    <row r="331" spans="5:6">
      <c r="E331" s="222"/>
      <c r="F331" s="222"/>
    </row>
    <row r="332" spans="5:6">
      <c r="E332" s="222"/>
      <c r="F332" s="222"/>
    </row>
    <row r="333" spans="5:6">
      <c r="E333" s="222"/>
      <c r="F333" s="222"/>
    </row>
    <row r="334" spans="5:6">
      <c r="E334" s="222"/>
      <c r="F334" s="222"/>
    </row>
    <row r="335" spans="5:6">
      <c r="E335" s="222"/>
      <c r="F335" s="222"/>
    </row>
    <row r="336" spans="5:6">
      <c r="E336" s="222"/>
      <c r="F336" s="222"/>
    </row>
    <row r="337" spans="5:6">
      <c r="E337" s="222"/>
      <c r="F337" s="222"/>
    </row>
    <row r="338" spans="5:6">
      <c r="E338" s="222"/>
      <c r="F338" s="222"/>
    </row>
    <row r="339" spans="5:6">
      <c r="E339" s="222"/>
      <c r="F339" s="222"/>
    </row>
    <row r="340" spans="5:6">
      <c r="E340" s="222"/>
      <c r="F340" s="222"/>
    </row>
    <row r="341" spans="5:6">
      <c r="E341" s="222"/>
      <c r="F341" s="222"/>
    </row>
    <row r="342" spans="5:6">
      <c r="E342" s="222"/>
      <c r="F342" s="222"/>
    </row>
    <row r="343" spans="5:6">
      <c r="E343" s="222"/>
      <c r="F343" s="222"/>
    </row>
    <row r="344" spans="5:6">
      <c r="E344" s="222"/>
      <c r="F344" s="222"/>
    </row>
    <row r="345" spans="5:6">
      <c r="E345" s="222"/>
      <c r="F345" s="222"/>
    </row>
    <row r="346" spans="5:6">
      <c r="E346" s="222"/>
      <c r="F346" s="222"/>
    </row>
    <row r="347" spans="5:6">
      <c r="E347" s="222"/>
      <c r="F347" s="222"/>
    </row>
    <row r="348" spans="5:6">
      <c r="E348" s="222"/>
      <c r="F348" s="222"/>
    </row>
    <row r="349" spans="5:6">
      <c r="E349" s="222"/>
      <c r="F349" s="222"/>
    </row>
    <row r="350" spans="5:6">
      <c r="E350" s="222"/>
      <c r="F350" s="222"/>
    </row>
    <row r="351" spans="5:6">
      <c r="E351" s="222"/>
      <c r="F351" s="222"/>
    </row>
    <row r="352" spans="5:6">
      <c r="E352" s="222"/>
      <c r="F352" s="222"/>
    </row>
    <row r="353" spans="5:6">
      <c r="E353" s="222"/>
      <c r="F353" s="222"/>
    </row>
    <row r="354" spans="5:6">
      <c r="E354" s="222"/>
      <c r="F354" s="222"/>
    </row>
    <row r="355" spans="5:6">
      <c r="E355" s="222"/>
      <c r="F355" s="222"/>
    </row>
    <row r="356" spans="5:6">
      <c r="E356" s="222"/>
      <c r="F356" s="222"/>
    </row>
    <row r="357" spans="5:6">
      <c r="E357" s="222"/>
      <c r="F357" s="222"/>
    </row>
    <row r="358" spans="5:6">
      <c r="E358" s="222"/>
      <c r="F358" s="222"/>
    </row>
    <row r="359" spans="5:6">
      <c r="E359" s="222"/>
      <c r="F359" s="222"/>
    </row>
    <row r="360" spans="5:6">
      <c r="E360" s="222"/>
      <c r="F360" s="222"/>
    </row>
    <row r="361" spans="5:6">
      <c r="E361" s="222"/>
      <c r="F361" s="222"/>
    </row>
    <row r="362" spans="5:6">
      <c r="E362" s="222"/>
      <c r="F362" s="222"/>
    </row>
    <row r="363" spans="5:6">
      <c r="E363" s="222"/>
      <c r="F363" s="222"/>
    </row>
    <row r="364" spans="5:6">
      <c r="E364" s="222"/>
      <c r="F364" s="222"/>
    </row>
    <row r="365" spans="5:6">
      <c r="E365" s="222"/>
      <c r="F365" s="222"/>
    </row>
    <row r="366" spans="5:6">
      <c r="E366" s="222"/>
      <c r="F366" s="222"/>
    </row>
    <row r="367" spans="5:6">
      <c r="E367" s="222"/>
      <c r="F367" s="222"/>
    </row>
    <row r="368" spans="5:6">
      <c r="E368" s="222"/>
      <c r="F368" s="222"/>
    </row>
    <row r="369" spans="5:6">
      <c r="E369" s="222"/>
      <c r="F369" s="222"/>
    </row>
    <row r="370" spans="5:6">
      <c r="E370" s="222"/>
      <c r="F370" s="222"/>
    </row>
    <row r="371" spans="5:6">
      <c r="E371" s="222"/>
      <c r="F371" s="222"/>
    </row>
    <row r="372" spans="5:6">
      <c r="E372" s="222"/>
      <c r="F372" s="222"/>
    </row>
    <row r="373" spans="5:6">
      <c r="E373" s="222"/>
      <c r="F373" s="222"/>
    </row>
    <row r="374" spans="5:6">
      <c r="E374" s="222"/>
      <c r="F374" s="222"/>
    </row>
    <row r="375" spans="5:6">
      <c r="E375" s="222"/>
      <c r="F375" s="222"/>
    </row>
    <row r="376" spans="5:6">
      <c r="E376" s="222"/>
      <c r="F376" s="222"/>
    </row>
    <row r="377" spans="5:6">
      <c r="E377" s="222"/>
      <c r="F377" s="222"/>
    </row>
    <row r="378" spans="5:6">
      <c r="E378" s="222"/>
      <c r="F378" s="222"/>
    </row>
    <row r="379" spans="5:6">
      <c r="E379" s="222"/>
      <c r="F379" s="222"/>
    </row>
    <row r="380" spans="5:6">
      <c r="E380" s="222"/>
      <c r="F380" s="222"/>
    </row>
    <row r="381" spans="5:6">
      <c r="E381" s="222"/>
      <c r="F381" s="222"/>
    </row>
    <row r="382" spans="5:6">
      <c r="E382" s="222"/>
      <c r="F382" s="222"/>
    </row>
    <row r="383" spans="5:6">
      <c r="E383" s="222"/>
      <c r="F383" s="222"/>
    </row>
    <row r="384" spans="5:6">
      <c r="E384" s="222"/>
      <c r="F384" s="222"/>
    </row>
    <row r="385" spans="5:6">
      <c r="E385" s="222"/>
      <c r="F385" s="222"/>
    </row>
    <row r="386" spans="5:6">
      <c r="E386" s="222"/>
      <c r="F386" s="222"/>
    </row>
  </sheetData>
  <sortState xmlns:xlrd2="http://schemas.microsoft.com/office/spreadsheetml/2017/richdata2" ref="A6:D258">
    <sortCondition ref="C6:C258"/>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695"/>
      <c r="B1" s="698"/>
      <c r="C1" s="699"/>
      <c r="D1" s="699"/>
      <c r="E1" s="699"/>
      <c r="F1" s="699"/>
      <c r="G1" s="699"/>
      <c r="H1" s="699"/>
      <c r="I1" s="700"/>
      <c r="J1" s="707" t="s">
        <v>933</v>
      </c>
      <c r="K1" s="714" t="s">
        <v>2198</v>
      </c>
      <c r="L1" s="715"/>
      <c r="M1" s="716"/>
    </row>
    <row r="2" spans="1:13" s="496" customFormat="1">
      <c r="A2" s="696"/>
      <c r="B2" s="720" t="s">
        <v>934</v>
      </c>
      <c r="C2" s="721"/>
      <c r="D2" s="721"/>
      <c r="E2" s="721"/>
      <c r="F2" s="721"/>
      <c r="G2" s="721"/>
      <c r="H2" s="721"/>
      <c r="I2" s="722"/>
      <c r="J2" s="708"/>
      <c r="K2" s="717"/>
      <c r="L2" s="718"/>
      <c r="M2" s="719"/>
    </row>
    <row r="3" spans="1:13" s="496" customFormat="1">
      <c r="A3" s="696"/>
      <c r="B3" s="701" t="s">
        <v>2199</v>
      </c>
      <c r="C3" s="702"/>
      <c r="D3" s="702"/>
      <c r="E3" s="702"/>
      <c r="F3" s="702"/>
      <c r="G3" s="702"/>
      <c r="H3" s="702"/>
      <c r="I3" s="703"/>
      <c r="J3" s="712" t="s">
        <v>935</v>
      </c>
      <c r="K3" s="724">
        <v>1</v>
      </c>
      <c r="L3" s="725"/>
      <c r="M3" s="726"/>
    </row>
    <row r="4" spans="1:13" s="496" customFormat="1">
      <c r="A4" s="696"/>
      <c r="B4" s="701" t="s">
        <v>2200</v>
      </c>
      <c r="C4" s="702"/>
      <c r="D4" s="702"/>
      <c r="E4" s="702"/>
      <c r="F4" s="702"/>
      <c r="G4" s="702"/>
      <c r="H4" s="702"/>
      <c r="I4" s="703"/>
      <c r="J4" s="723"/>
      <c r="K4" s="727"/>
      <c r="L4" s="728"/>
      <c r="M4" s="729"/>
    </row>
    <row r="5" spans="1:13" s="496" customFormat="1">
      <c r="A5" s="696"/>
      <c r="B5" s="709" t="s">
        <v>2201</v>
      </c>
      <c r="C5" s="710"/>
      <c r="D5" s="710"/>
      <c r="E5" s="710"/>
      <c r="F5" s="710"/>
      <c r="G5" s="710"/>
      <c r="H5" s="710"/>
      <c r="I5" s="711"/>
      <c r="J5" s="712" t="s">
        <v>936</v>
      </c>
      <c r="K5" s="730"/>
      <c r="L5" s="730" t="s">
        <v>937</v>
      </c>
      <c r="M5" s="732"/>
    </row>
    <row r="6" spans="1:13" s="496" customFormat="1" ht="13.5" customHeight="1" thickBot="1">
      <c r="A6" s="697"/>
      <c r="B6" s="704"/>
      <c r="C6" s="705"/>
      <c r="D6" s="705"/>
      <c r="E6" s="705"/>
      <c r="F6" s="705"/>
      <c r="G6" s="705"/>
      <c r="H6" s="705"/>
      <c r="I6" s="706"/>
      <c r="J6" s="713"/>
      <c r="K6" s="731"/>
      <c r="L6" s="731"/>
      <c r="M6" s="733"/>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692" t="s">
        <v>2205</v>
      </c>
      <c r="B10" s="693"/>
      <c r="C10" s="693"/>
      <c r="D10" s="693"/>
      <c r="E10" s="515" t="s">
        <v>2206</v>
      </c>
      <c r="F10" s="516"/>
      <c r="H10" s="694" t="s">
        <v>2207</v>
      </c>
      <c r="I10" s="694"/>
      <c r="J10" s="517" t="s">
        <v>2206</v>
      </c>
      <c r="K10" s="518"/>
      <c r="L10" s="518"/>
      <c r="M10" s="519"/>
    </row>
    <row r="11" spans="1:13" s="496" customFormat="1" ht="24" customHeight="1">
      <c r="A11" s="520" t="s">
        <v>939</v>
      </c>
      <c r="B11" s="521"/>
      <c r="C11" s="691"/>
      <c r="D11" s="691"/>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34"/>
      <c r="L12" s="734"/>
      <c r="M12" s="735"/>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36" t="s">
        <v>2202</v>
      </c>
      <c r="F25" s="736"/>
      <c r="G25" s="736"/>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37" t="s">
        <v>942</v>
      </c>
      <c r="B27" s="738"/>
      <c r="C27" s="738"/>
      <c r="D27" s="738"/>
      <c r="E27" s="738"/>
      <c r="F27" s="738"/>
      <c r="G27" s="738"/>
      <c r="H27" s="738"/>
      <c r="I27" s="738"/>
      <c r="J27" s="738"/>
      <c r="K27" s="738"/>
      <c r="L27" s="738"/>
      <c r="M27" s="739"/>
    </row>
    <row r="28" spans="1:13" ht="13.5" thickBot="1">
      <c r="A28" s="562"/>
      <c r="B28" s="563"/>
      <c r="C28" s="563"/>
      <c r="D28" s="563"/>
      <c r="E28" s="563"/>
      <c r="F28" s="563"/>
      <c r="G28" s="563"/>
      <c r="H28" s="563"/>
      <c r="I28" s="563"/>
      <c r="J28" s="563"/>
      <c r="K28" s="563"/>
      <c r="L28" s="563"/>
      <c r="M28" s="564"/>
    </row>
    <row r="29" spans="1:13" ht="25.5">
      <c r="A29" s="565" t="s">
        <v>943</v>
      </c>
      <c r="B29" s="740" t="s">
        <v>944</v>
      </c>
      <c r="C29" s="741"/>
      <c r="D29" s="741"/>
      <c r="E29" s="741"/>
      <c r="F29" s="741"/>
      <c r="G29" s="741"/>
      <c r="H29" s="741"/>
      <c r="I29" s="742"/>
      <c r="J29" s="566" t="s">
        <v>2215</v>
      </c>
      <c r="K29" s="743" t="s">
        <v>945</v>
      </c>
      <c r="L29" s="744"/>
      <c r="M29" s="565" t="s">
        <v>946</v>
      </c>
    </row>
    <row r="30" spans="1:13" ht="13.5" thickBot="1">
      <c r="A30" s="567"/>
      <c r="B30" s="568"/>
      <c r="C30" s="569"/>
      <c r="D30" s="569"/>
      <c r="E30" s="569"/>
      <c r="F30" s="569"/>
      <c r="G30" s="569"/>
      <c r="H30" s="569"/>
      <c r="I30" s="569"/>
      <c r="J30" s="570"/>
      <c r="K30" s="745"/>
      <c r="L30" s="746"/>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47" t="s">
        <v>944</v>
      </c>
      <c r="B34" s="748"/>
      <c r="C34" s="748"/>
      <c r="D34" s="748"/>
      <c r="E34" s="748"/>
      <c r="F34" s="748"/>
      <c r="G34" s="749"/>
      <c r="H34" s="750" t="s">
        <v>948</v>
      </c>
      <c r="I34" s="751"/>
      <c r="J34" s="578" t="s">
        <v>949</v>
      </c>
      <c r="K34" s="752" t="s">
        <v>950</v>
      </c>
      <c r="L34" s="749"/>
      <c r="M34" s="579" t="s">
        <v>951</v>
      </c>
    </row>
    <row r="35" spans="1:13" s="580" customFormat="1" ht="12">
      <c r="A35" s="753"/>
      <c r="B35" s="754"/>
      <c r="C35" s="754"/>
      <c r="D35" s="754"/>
      <c r="E35" s="754"/>
      <c r="F35" s="754"/>
      <c r="G35" s="755"/>
      <c r="H35" s="756"/>
      <c r="I35" s="757"/>
      <c r="J35" s="581"/>
      <c r="K35" s="758"/>
      <c r="L35" s="755"/>
      <c r="M35" s="582"/>
    </row>
    <row r="36" spans="1:13" s="580" customFormat="1" thickBot="1">
      <c r="A36" s="759"/>
      <c r="B36" s="760"/>
      <c r="C36" s="760"/>
      <c r="D36" s="760"/>
      <c r="E36" s="760"/>
      <c r="F36" s="760"/>
      <c r="G36" s="761"/>
      <c r="H36" s="762"/>
      <c r="I36" s="763"/>
      <c r="J36" s="583"/>
      <c r="K36" s="764"/>
      <c r="L36" s="761"/>
      <c r="M36" s="584"/>
    </row>
    <row r="37" spans="1:13" s="580" customFormat="1" thickBot="1">
      <c r="A37" s="765" t="s">
        <v>953</v>
      </c>
      <c r="B37" s="766"/>
      <c r="C37" s="766"/>
      <c r="D37" s="766"/>
      <c r="E37" s="766"/>
      <c r="F37" s="766"/>
      <c r="G37" s="766"/>
      <c r="H37" s="766"/>
      <c r="I37" s="766"/>
      <c r="J37" s="766"/>
      <c r="K37" s="766"/>
      <c r="L37" s="767"/>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47" t="s">
        <v>944</v>
      </c>
      <c r="B41" s="748"/>
      <c r="C41" s="748"/>
      <c r="D41" s="748"/>
      <c r="E41" s="748"/>
      <c r="F41" s="748"/>
      <c r="G41" s="748"/>
      <c r="H41" s="749"/>
      <c r="I41" s="594" t="s">
        <v>945</v>
      </c>
      <c r="J41" s="578" t="s">
        <v>946</v>
      </c>
      <c r="K41" s="752" t="s">
        <v>955</v>
      </c>
      <c r="L41" s="749"/>
      <c r="M41" s="579" t="s">
        <v>951</v>
      </c>
    </row>
    <row r="42" spans="1:13" s="580" customFormat="1" ht="12">
      <c r="A42" s="768"/>
      <c r="B42" s="769"/>
      <c r="C42" s="769"/>
      <c r="D42" s="769"/>
      <c r="E42" s="769"/>
      <c r="F42" s="769"/>
      <c r="G42" s="769"/>
      <c r="H42" s="757"/>
      <c r="I42" s="595"/>
      <c r="J42" s="581"/>
      <c r="K42" s="758"/>
      <c r="L42" s="755"/>
      <c r="M42" s="582"/>
    </row>
    <row r="43" spans="1:13" s="580" customFormat="1" thickBot="1">
      <c r="A43" s="770"/>
      <c r="B43" s="771"/>
      <c r="C43" s="771"/>
      <c r="D43" s="771"/>
      <c r="E43" s="771"/>
      <c r="F43" s="771"/>
      <c r="G43" s="771"/>
      <c r="H43" s="763"/>
      <c r="I43" s="596"/>
      <c r="J43" s="597"/>
      <c r="K43" s="764"/>
      <c r="L43" s="761"/>
      <c r="M43" s="598"/>
    </row>
    <row r="44" spans="1:13" s="580" customFormat="1" thickBot="1">
      <c r="A44" s="765" t="s">
        <v>953</v>
      </c>
      <c r="B44" s="766"/>
      <c r="C44" s="766"/>
      <c r="D44" s="766"/>
      <c r="E44" s="766"/>
      <c r="F44" s="766"/>
      <c r="G44" s="766"/>
      <c r="H44" s="766"/>
      <c r="I44" s="766"/>
      <c r="J44" s="766"/>
      <c r="K44" s="766"/>
      <c r="L44" s="767"/>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72" t="s">
        <v>957</v>
      </c>
      <c r="B48" s="773"/>
      <c r="C48" s="773"/>
      <c r="D48" s="773"/>
      <c r="E48" s="774"/>
      <c r="F48" s="601"/>
      <c r="G48" s="602" t="s">
        <v>945</v>
      </c>
      <c r="H48" s="603" t="s">
        <v>958</v>
      </c>
      <c r="I48" s="604" t="s">
        <v>2233</v>
      </c>
      <c r="J48" s="603" t="s">
        <v>2234</v>
      </c>
      <c r="K48" s="775" t="s">
        <v>961</v>
      </c>
      <c r="L48" s="774"/>
      <c r="M48" s="605" t="s">
        <v>951</v>
      </c>
    </row>
    <row r="49" spans="1:13" s="580" customFormat="1" ht="12">
      <c r="A49" s="606"/>
      <c r="B49" s="607"/>
      <c r="C49" s="607"/>
      <c r="D49" s="607"/>
      <c r="E49" s="607"/>
      <c r="F49" s="607"/>
      <c r="G49" s="608"/>
      <c r="H49" s="581"/>
      <c r="I49" s="595"/>
      <c r="J49" s="581"/>
      <c r="K49" s="758"/>
      <c r="L49" s="755"/>
      <c r="M49" s="582"/>
    </row>
    <row r="50" spans="1:13" s="580" customFormat="1" thickBot="1">
      <c r="A50" s="609"/>
      <c r="B50" s="610"/>
      <c r="C50" s="610"/>
      <c r="D50" s="610"/>
      <c r="E50" s="610"/>
      <c r="F50" s="610"/>
      <c r="G50" s="611"/>
      <c r="H50" s="583"/>
      <c r="I50" s="593"/>
      <c r="J50" s="583"/>
      <c r="K50" s="764"/>
      <c r="L50" s="761"/>
      <c r="M50" s="584"/>
    </row>
    <row r="51" spans="1:13" s="580" customFormat="1" thickBot="1">
      <c r="A51" s="776" t="s">
        <v>953</v>
      </c>
      <c r="B51" s="777"/>
      <c r="C51" s="777"/>
      <c r="D51" s="777"/>
      <c r="E51" s="777"/>
      <c r="F51" s="777"/>
      <c r="G51" s="777"/>
      <c r="H51" s="777"/>
      <c r="I51" s="777"/>
      <c r="J51" s="777"/>
      <c r="K51" s="777"/>
      <c r="L51" s="778"/>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72" t="s">
        <v>944</v>
      </c>
      <c r="B55" s="773"/>
      <c r="C55" s="773"/>
      <c r="D55" s="773"/>
      <c r="E55" s="773"/>
      <c r="F55" s="773"/>
      <c r="G55" s="774"/>
      <c r="H55" s="602" t="s">
        <v>964</v>
      </c>
      <c r="I55" s="604" t="s">
        <v>965</v>
      </c>
      <c r="J55" s="603" t="s">
        <v>966</v>
      </c>
      <c r="K55" s="779" t="s">
        <v>950</v>
      </c>
      <c r="L55" s="780"/>
      <c r="M55" s="613" t="s">
        <v>951</v>
      </c>
    </row>
    <row r="56" spans="1:13" s="580" customFormat="1" ht="12">
      <c r="A56" s="768"/>
      <c r="B56" s="769"/>
      <c r="C56" s="769"/>
      <c r="D56" s="769"/>
      <c r="E56" s="769"/>
      <c r="F56" s="769"/>
      <c r="G56" s="769"/>
      <c r="H56" s="581"/>
      <c r="I56" s="595"/>
      <c r="J56" s="581"/>
      <c r="K56" s="758"/>
      <c r="L56" s="755"/>
      <c r="M56" s="582"/>
    </row>
    <row r="57" spans="1:13" s="580" customFormat="1" thickBot="1">
      <c r="A57" s="770"/>
      <c r="B57" s="771"/>
      <c r="C57" s="771"/>
      <c r="D57" s="771"/>
      <c r="E57" s="771"/>
      <c r="F57" s="771"/>
      <c r="G57" s="771"/>
      <c r="H57" s="583"/>
      <c r="I57" s="593"/>
      <c r="J57" s="583"/>
      <c r="K57" s="764"/>
      <c r="L57" s="761"/>
      <c r="M57" s="584"/>
    </row>
    <row r="58" spans="1:13" s="580" customFormat="1" thickBot="1">
      <c r="A58" s="765" t="s">
        <v>953</v>
      </c>
      <c r="B58" s="766"/>
      <c r="C58" s="766"/>
      <c r="D58" s="766"/>
      <c r="E58" s="766"/>
      <c r="F58" s="766"/>
      <c r="G58" s="766"/>
      <c r="H58" s="766"/>
      <c r="I58" s="766"/>
      <c r="J58" s="766"/>
      <c r="K58" s="766"/>
      <c r="L58" s="767"/>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65" t="s">
        <v>967</v>
      </c>
      <c r="B60" s="766"/>
      <c r="C60" s="766"/>
      <c r="D60" s="766"/>
      <c r="E60" s="766"/>
      <c r="F60" s="766"/>
      <c r="G60" s="766"/>
      <c r="H60" s="766"/>
      <c r="I60" s="766"/>
      <c r="J60" s="766"/>
      <c r="K60" s="766"/>
      <c r="L60" s="767"/>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47" t="s">
        <v>944</v>
      </c>
      <c r="B64" s="748"/>
      <c r="C64" s="748"/>
      <c r="D64" s="748"/>
      <c r="E64" s="748"/>
      <c r="F64" s="748"/>
      <c r="G64" s="748"/>
      <c r="H64" s="614"/>
      <c r="I64" s="615"/>
      <c r="J64" s="616" t="s">
        <v>970</v>
      </c>
      <c r="K64" s="781" t="s">
        <v>971</v>
      </c>
      <c r="L64" s="782"/>
      <c r="M64" s="617"/>
    </row>
    <row r="65" spans="1:13" s="580" customFormat="1" ht="12">
      <c r="A65" s="768" t="s">
        <v>2235</v>
      </c>
      <c r="B65" s="769"/>
      <c r="C65" s="769"/>
      <c r="D65" s="769"/>
      <c r="E65" s="769"/>
      <c r="F65" s="769"/>
      <c r="G65" s="769"/>
      <c r="H65" s="618"/>
      <c r="I65" s="619"/>
      <c r="J65" s="620"/>
      <c r="K65" s="793"/>
      <c r="L65" s="794"/>
      <c r="M65" s="621"/>
    </row>
    <row r="66" spans="1:13" s="580" customFormat="1" ht="12">
      <c r="A66" s="622" t="s">
        <v>973</v>
      </c>
      <c r="B66" s="623"/>
      <c r="C66" s="623"/>
      <c r="D66" s="623"/>
      <c r="E66" s="623"/>
      <c r="F66" s="623"/>
      <c r="G66" s="623"/>
      <c r="H66" s="618"/>
      <c r="I66" s="619"/>
      <c r="J66" s="620"/>
      <c r="K66" s="793"/>
      <c r="L66" s="794"/>
      <c r="M66" s="621"/>
    </row>
    <row r="67" spans="1:13" s="580" customFormat="1" thickBot="1">
      <c r="A67" s="609" t="s">
        <v>974</v>
      </c>
      <c r="B67" s="610"/>
      <c r="C67" s="610"/>
      <c r="D67" s="610"/>
      <c r="E67" s="610"/>
      <c r="F67" s="610"/>
      <c r="G67" s="610"/>
      <c r="H67" s="624"/>
      <c r="I67" s="625"/>
      <c r="J67" s="620"/>
      <c r="K67" s="795"/>
      <c r="L67" s="796"/>
      <c r="M67" s="621"/>
    </row>
    <row r="68" spans="1:13" s="580" customFormat="1" thickBot="1">
      <c r="A68" s="765" t="s">
        <v>953</v>
      </c>
      <c r="B68" s="766"/>
      <c r="C68" s="766"/>
      <c r="D68" s="766"/>
      <c r="E68" s="766"/>
      <c r="F68" s="766"/>
      <c r="G68" s="766"/>
      <c r="H68" s="766"/>
      <c r="I68" s="766"/>
      <c r="J68" s="766"/>
      <c r="K68" s="766"/>
      <c r="L68" s="767"/>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65" t="s">
        <v>2236</v>
      </c>
      <c r="B70" s="766"/>
      <c r="C70" s="766"/>
      <c r="D70" s="766"/>
      <c r="E70" s="766"/>
      <c r="F70" s="766"/>
      <c r="G70" s="766"/>
      <c r="H70" s="766"/>
      <c r="I70" s="766"/>
      <c r="J70" s="766"/>
      <c r="K70" s="766"/>
      <c r="L70" s="767"/>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783" t="s">
        <v>2218</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2219</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789"/>
      <c r="J100" s="789"/>
      <c r="K100" s="789"/>
      <c r="L100" s="789"/>
      <c r="M100" s="790"/>
    </row>
    <row r="101" spans="1:13" ht="13.5" thickBot="1">
      <c r="A101" s="650" t="s">
        <v>2221</v>
      </c>
      <c r="B101" s="651"/>
      <c r="C101" s="651"/>
      <c r="D101" s="652"/>
      <c r="E101" s="652"/>
      <c r="F101" s="652"/>
      <c r="G101" s="652"/>
      <c r="H101" s="652"/>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811" t="s">
        <v>2205</v>
      </c>
      <c r="C10" s="812"/>
      <c r="D10" s="812"/>
      <c r="E10" s="812"/>
      <c r="F10" s="365" t="s">
        <v>2206</v>
      </c>
      <c r="G10" s="85"/>
      <c r="H10" s="366"/>
      <c r="I10" s="813" t="s">
        <v>2207</v>
      </c>
      <c r="J10" s="813"/>
      <c r="K10" s="367" t="s">
        <v>2206</v>
      </c>
      <c r="L10" s="363"/>
      <c r="M10" s="363"/>
      <c r="N10" s="364"/>
    </row>
    <row r="11" spans="2:14">
      <c r="B11" s="368" t="s">
        <v>939</v>
      </c>
      <c r="C11" s="369"/>
      <c r="D11" s="799"/>
      <c r="E11" s="799"/>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814" t="s">
        <v>2222</v>
      </c>
      <c r="G25" s="815"/>
      <c r="H25" s="815"/>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VLOOKUP(A36,EQUIPOS!A6:D161,4,FALSE)</f>
        <v>169823.58257767544</v>
      </c>
      <c r="L36" s="277"/>
      <c r="M36" s="278">
        <v>0.15</v>
      </c>
      <c r="N36" s="279">
        <f>K36/M36</f>
        <v>1132157.2171845029</v>
      </c>
    </row>
    <row r="37" spans="1:14">
      <c r="A37" t="s">
        <v>150</v>
      </c>
      <c r="B37" s="870" t="str">
        <f>VLOOKUP(A37,EQUIPOS!A7:D154,3,FALSE)</f>
        <v>Cargador : Potencia en el volante 125 hp, Clasificación de RPM del motor 2300.</v>
      </c>
      <c r="C37" s="871"/>
      <c r="D37" s="871"/>
      <c r="E37" s="871"/>
      <c r="F37" s="871"/>
      <c r="G37" s="871"/>
      <c r="H37" s="872"/>
      <c r="I37" s="274"/>
      <c r="J37" s="275"/>
      <c r="K37" s="276">
        <f>VLOOKUP(A37,EQUIPOS!A7:D162,4,FALSE)</f>
        <v>130025.11108915137</v>
      </c>
      <c r="L37" s="277"/>
      <c r="M37" s="278">
        <v>0.15</v>
      </c>
      <c r="N37" s="279">
        <f>K37/M37</f>
        <v>866834.07392767584</v>
      </c>
    </row>
    <row r="38" spans="1:14">
      <c r="A38" t="s">
        <v>273</v>
      </c>
      <c r="B38" s="870" t="str">
        <f>VLOOKUP(A38,EQUIPOS!A8:D154,3,FALSE)</f>
        <v>Motosierra, 93.6 cm3 - 7.1 HP, 45-90 cm - 7.9 kg</v>
      </c>
      <c r="C38" s="871"/>
      <c r="D38" s="871"/>
      <c r="E38" s="871"/>
      <c r="F38" s="871"/>
      <c r="G38" s="871"/>
      <c r="H38" s="872"/>
      <c r="I38" s="274"/>
      <c r="J38" s="275"/>
      <c r="K38" s="276">
        <f>VLOOKUP(A38,EQUIPOS!A8:D163,4,FALSE)</f>
        <v>7677.6732262165579</v>
      </c>
      <c r="L38" s="277"/>
      <c r="M38" s="278">
        <v>0.15</v>
      </c>
      <c r="N38" s="280">
        <f>K38/M38</f>
        <v>51184.488174777056</v>
      </c>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9021.8333333333339</v>
      </c>
    </row>
    <row r="43" spans="1:14" ht="15.75" thickBot="1">
      <c r="B43" s="821" t="s">
        <v>953</v>
      </c>
      <c r="C43" s="822"/>
      <c r="D43" s="822"/>
      <c r="E43" s="822"/>
      <c r="F43" s="822"/>
      <c r="G43" s="822"/>
      <c r="H43" s="822"/>
      <c r="I43" s="822"/>
      <c r="J43" s="822"/>
      <c r="K43" s="822"/>
      <c r="L43" s="822"/>
      <c r="M43" s="823"/>
      <c r="N43" s="105">
        <f>SUM(N36:N42)</f>
        <v>2059197.612620289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4" t="s">
        <v>957</v>
      </c>
      <c r="C58" s="885"/>
      <c r="D58" s="885"/>
      <c r="E58" s="885"/>
      <c r="F58" s="885"/>
      <c r="G58" s="886"/>
      <c r="H58" s="79" t="s">
        <v>945</v>
      </c>
      <c r="I58" s="80" t="s">
        <v>958</v>
      </c>
      <c r="J58" s="81" t="s">
        <v>959</v>
      </c>
      <c r="K58" s="79" t="s">
        <v>960</v>
      </c>
      <c r="L58" s="907" t="s">
        <v>961</v>
      </c>
      <c r="M58" s="886"/>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35</v>
      </c>
      <c r="J59" s="293">
        <v>1</v>
      </c>
      <c r="K59" s="286">
        <f>I59*J59</f>
        <v>35</v>
      </c>
      <c r="L59" s="908">
        <v>983.54</v>
      </c>
      <c r="M59" s="909"/>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899"/>
      <c r="M64" s="900"/>
      <c r="N64" s="303"/>
    </row>
    <row r="65" spans="1:15" ht="15.75" thickBot="1">
      <c r="B65" s="910" t="s">
        <v>953</v>
      </c>
      <c r="C65" s="864"/>
      <c r="D65" s="864"/>
      <c r="E65" s="864"/>
      <c r="F65" s="864"/>
      <c r="G65" s="864"/>
      <c r="H65" s="864"/>
      <c r="I65" s="864"/>
      <c r="J65" s="864"/>
      <c r="K65" s="864"/>
      <c r="L65" s="864"/>
      <c r="M65" s="865"/>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303">
        <f>K70/M70</f>
        <v>180436.66666666669</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54"/>
      <c r="J75" s="54"/>
      <c r="K75" s="54"/>
      <c r="L75" s="899"/>
      <c r="M75" s="900"/>
      <c r="N75" s="303"/>
    </row>
    <row r="76" spans="1:15" ht="15.75" thickBot="1">
      <c r="B76" s="821" t="s">
        <v>953</v>
      </c>
      <c r="C76" s="822"/>
      <c r="D76" s="822"/>
      <c r="E76" s="822"/>
      <c r="F76" s="822"/>
      <c r="G76" s="822"/>
      <c r="H76" s="822"/>
      <c r="I76" s="864"/>
      <c r="J76" s="864"/>
      <c r="K76" s="864"/>
      <c r="L76" s="864"/>
      <c r="M76" s="865"/>
      <c r="N76" s="308">
        <f>N70+N71+N72+N73+N74</f>
        <v>180436.66666666669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2274058.1792869554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454811.63585739111</v>
      </c>
      <c r="M83" s="857"/>
      <c r="N83" s="57"/>
    </row>
    <row r="84" spans="1:14">
      <c r="B84" s="95" t="s">
        <v>973</v>
      </c>
      <c r="C84" s="96"/>
      <c r="D84" s="96"/>
      <c r="E84" s="96"/>
      <c r="F84" s="96"/>
      <c r="G84" s="96"/>
      <c r="H84" s="96"/>
      <c r="I84" s="93"/>
      <c r="J84" s="94"/>
      <c r="K84" s="311">
        <v>0.05</v>
      </c>
      <c r="L84" s="856">
        <f>N78*K84</f>
        <v>113702.90896434778</v>
      </c>
      <c r="M84" s="857"/>
      <c r="N84" s="57"/>
    </row>
    <row r="85" spans="1:14" ht="15.75" thickBot="1">
      <c r="B85" s="97" t="s">
        <v>974</v>
      </c>
      <c r="C85" s="98"/>
      <c r="D85" s="98"/>
      <c r="E85" s="98"/>
      <c r="F85" s="98"/>
      <c r="G85" s="98"/>
      <c r="H85" s="98"/>
      <c r="I85" s="99"/>
      <c r="J85" s="100"/>
      <c r="K85" s="312">
        <v>0.05</v>
      </c>
      <c r="L85" s="858">
        <f>N78*K85</f>
        <v>113702.90896434778</v>
      </c>
      <c r="M85" s="859"/>
      <c r="N85" s="57"/>
    </row>
    <row r="86" spans="1:14" ht="15.75" thickBot="1">
      <c r="B86" s="821" t="s">
        <v>953</v>
      </c>
      <c r="C86" s="822"/>
      <c r="D86" s="822"/>
      <c r="E86" s="822"/>
      <c r="F86" s="822"/>
      <c r="G86" s="822"/>
      <c r="H86" s="822"/>
      <c r="I86" s="822"/>
      <c r="J86" s="822"/>
      <c r="K86" s="822"/>
      <c r="L86" s="822"/>
      <c r="M86" s="823"/>
      <c r="N86" s="58">
        <f>L83+L84+L85</f>
        <v>682217.45378608664</v>
      </c>
    </row>
    <row r="87" spans="1:14" ht="15.75" thickBot="1">
      <c r="B87" s="39"/>
      <c r="C87" s="40"/>
      <c r="D87" s="40"/>
      <c r="E87" s="40"/>
      <c r="F87" s="40"/>
      <c r="G87" s="40"/>
      <c r="H87" s="40"/>
      <c r="I87" s="40"/>
      <c r="J87" s="40"/>
      <c r="K87" s="40"/>
      <c r="L87" s="40"/>
      <c r="M87" s="40"/>
      <c r="N87" s="41"/>
    </row>
    <row r="88" spans="1:14" ht="15.75" thickBot="1">
      <c r="A88" t="s">
        <v>2015</v>
      </c>
      <c r="B88" s="821" t="s">
        <v>975</v>
      </c>
      <c r="C88" s="822"/>
      <c r="D88" s="822"/>
      <c r="E88" s="822"/>
      <c r="F88" s="822"/>
      <c r="G88" s="822"/>
      <c r="H88" s="822"/>
      <c r="I88" s="822"/>
      <c r="J88" s="822"/>
      <c r="K88" s="822"/>
      <c r="L88" s="822"/>
      <c r="M88" s="823"/>
      <c r="N88" s="195">
        <f>N78+N86</f>
        <v>2956275.6330730421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1" t="s">
        <v>2205</v>
      </c>
      <c r="C10" s="812"/>
      <c r="D10" s="812"/>
      <c r="E10" s="812"/>
      <c r="F10" s="398" t="s">
        <v>2206</v>
      </c>
      <c r="G10" s="85"/>
      <c r="H10" s="366"/>
      <c r="I10" s="813" t="s">
        <v>2207</v>
      </c>
      <c r="J10" s="813"/>
      <c r="K10" s="399" t="s">
        <v>2206</v>
      </c>
      <c r="L10" s="363"/>
      <c r="M10" s="363"/>
      <c r="N10" s="36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249</v>
      </c>
      <c r="B36" s="870" t="str">
        <f>VLOOKUP(A36,EQUIPOS!A6:D154,3,FALSE)</f>
        <v>Guadañadora, Cilindraje 41.5 cm3, Longitud del mango 1450 mm, Peso 7.4 kg</v>
      </c>
      <c r="C36" s="871"/>
      <c r="D36" s="871"/>
      <c r="E36" s="871"/>
      <c r="F36" s="871"/>
      <c r="G36" s="871"/>
      <c r="H36" s="872"/>
      <c r="I36" s="274"/>
      <c r="J36" s="275"/>
      <c r="K36" s="276">
        <f>VLOOKUP(A36,EQUIPOS!A6:D161,4,FALSE)</f>
        <v>5077.1710044335296</v>
      </c>
      <c r="L36" s="277"/>
      <c r="M36" s="278">
        <v>0.36</v>
      </c>
      <c r="N36" s="279">
        <f>K36/M36</f>
        <v>14103.252790093138</v>
      </c>
    </row>
    <row r="37" spans="1:14">
      <c r="A37" t="s">
        <v>273</v>
      </c>
      <c r="B37" s="870" t="str">
        <f>VLOOKUP(A37,EQUIPOS!A7:D154,3,FALSE)</f>
        <v>Motosierra, 93.6 cm3 - 7.1 HP, 45-90 cm - 7.9 kg</v>
      </c>
      <c r="C37" s="871"/>
      <c r="D37" s="871"/>
      <c r="E37" s="871"/>
      <c r="F37" s="871"/>
      <c r="G37" s="871"/>
      <c r="H37" s="872"/>
      <c r="I37" s="274"/>
      <c r="J37" s="275"/>
      <c r="K37" s="276">
        <f>VLOOKUP(A37,EQUIPOS!A7:D162,4,FALSE)</f>
        <v>7677.6732262165579</v>
      </c>
      <c r="L37" s="277"/>
      <c r="M37" s="278">
        <v>0.10299999999999999</v>
      </c>
      <c r="N37" s="279">
        <f>K37/M37</f>
        <v>74540.51675938406</v>
      </c>
    </row>
    <row r="38" spans="1:14">
      <c r="B38" s="870"/>
      <c r="C38" s="871"/>
      <c r="D38" s="871"/>
      <c r="E38" s="871"/>
      <c r="F38" s="871"/>
      <c r="G38" s="871"/>
      <c r="H38" s="872"/>
      <c r="I38" s="274"/>
      <c r="J38" s="275"/>
      <c r="K38" s="276"/>
      <c r="L38" s="277"/>
      <c r="M38" s="278"/>
      <c r="N38" s="280"/>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1879.5486111111113</v>
      </c>
    </row>
    <row r="43" spans="1:14" ht="15.75" thickBot="1">
      <c r="B43" s="821" t="s">
        <v>953</v>
      </c>
      <c r="C43" s="822"/>
      <c r="D43" s="822"/>
      <c r="E43" s="822"/>
      <c r="F43" s="822"/>
      <c r="G43" s="822"/>
      <c r="H43" s="822"/>
      <c r="I43" s="822"/>
      <c r="J43" s="822"/>
      <c r="K43" s="822"/>
      <c r="L43" s="822"/>
      <c r="M43" s="823"/>
      <c r="N43" s="105">
        <f>SUM(N36:N42)</f>
        <v>90523.318160588315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50</v>
      </c>
      <c r="J59" s="293">
        <v>1</v>
      </c>
      <c r="K59" s="286">
        <f>I59*J59</f>
        <v>50</v>
      </c>
      <c r="L59" s="908">
        <f>'900.2'!N78</f>
        <v>1260.7702056492192</v>
      </c>
      <c r="M59" s="909"/>
      <c r="N59" s="294">
        <f>K59*L59</f>
        <v>63038.510282460957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63038.510282460957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2.88</v>
      </c>
      <c r="N70" s="303">
        <f>K70/M70</f>
        <v>37590.972222222226</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N70+N71+N72+N73+N74</f>
        <v>37590.972222222226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191152.8006652715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38230.5601330543</v>
      </c>
      <c r="M83" s="857"/>
      <c r="N83" s="57"/>
    </row>
    <row r="84" spans="1:14">
      <c r="B84" s="95" t="s">
        <v>973</v>
      </c>
      <c r="C84" s="96"/>
      <c r="D84" s="96"/>
      <c r="E84" s="96"/>
      <c r="F84" s="96"/>
      <c r="G84" s="96"/>
      <c r="H84" s="96"/>
      <c r="I84" s="93"/>
      <c r="J84" s="94"/>
      <c r="K84" s="311">
        <v>0.05</v>
      </c>
      <c r="L84" s="856">
        <f>N78*K84</f>
        <v>9557.6400332635749</v>
      </c>
      <c r="M84" s="857"/>
      <c r="N84" s="57"/>
    </row>
    <row r="85" spans="1:14" ht="15.75" thickBot="1">
      <c r="B85" s="97" t="s">
        <v>974</v>
      </c>
      <c r="C85" s="98"/>
      <c r="D85" s="98"/>
      <c r="E85" s="98"/>
      <c r="F85" s="98"/>
      <c r="G85" s="98"/>
      <c r="H85" s="98"/>
      <c r="I85" s="99"/>
      <c r="J85" s="100"/>
      <c r="K85" s="312">
        <v>0.05</v>
      </c>
      <c r="L85" s="858">
        <f>N78*K85</f>
        <v>9557.6400332635749</v>
      </c>
      <c r="M85" s="859"/>
      <c r="N85" s="57"/>
    </row>
    <row r="86" spans="1:14" ht="15.75" thickBot="1">
      <c r="B86" s="821" t="s">
        <v>953</v>
      </c>
      <c r="C86" s="822"/>
      <c r="D86" s="822"/>
      <c r="E86" s="822"/>
      <c r="F86" s="822"/>
      <c r="G86" s="822"/>
      <c r="H86" s="822"/>
      <c r="I86" s="822"/>
      <c r="J86" s="822"/>
      <c r="K86" s="822"/>
      <c r="L86" s="822"/>
      <c r="M86" s="823"/>
      <c r="N86" s="58">
        <f>L83+L84+L85</f>
        <v>57345.840199581449</v>
      </c>
    </row>
    <row r="87" spans="1:14" ht="15.75" thickBot="1">
      <c r="B87" s="39"/>
      <c r="C87" s="40"/>
      <c r="D87" s="40"/>
      <c r="E87" s="40"/>
      <c r="F87" s="40"/>
      <c r="G87" s="40"/>
      <c r="H87" s="40"/>
      <c r="I87" s="40"/>
      <c r="J87" s="40"/>
      <c r="K87" s="40"/>
      <c r="L87" s="40"/>
      <c r="M87" s="40"/>
      <c r="N87" s="41"/>
    </row>
    <row r="88" spans="1:14" ht="15.75" thickBot="1">
      <c r="A88" t="s">
        <v>2015</v>
      </c>
      <c r="B88" s="821" t="s">
        <v>975</v>
      </c>
      <c r="C88" s="822"/>
      <c r="D88" s="822"/>
      <c r="E88" s="822"/>
      <c r="F88" s="822"/>
      <c r="G88" s="822"/>
      <c r="H88" s="822"/>
      <c r="I88" s="822"/>
      <c r="J88" s="822"/>
      <c r="K88" s="822"/>
      <c r="L88" s="822"/>
      <c r="M88" s="823"/>
      <c r="N88" s="195">
        <f>N78+N86</f>
        <v>248498.64086485293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150</v>
      </c>
      <c r="B36" s="870" t="str">
        <f>VLOOKUP(A36,EQUIPOS!A6:D154,3,FALSE)</f>
        <v>Cargador : Potencia en el volante 125 hp, Clasificación de RPM del motor 2300.</v>
      </c>
      <c r="C36" s="871"/>
      <c r="D36" s="871"/>
      <c r="E36" s="871"/>
      <c r="F36" s="871"/>
      <c r="G36" s="871"/>
      <c r="H36" s="872"/>
      <c r="I36" s="274"/>
      <c r="J36" s="275"/>
      <c r="K36" s="276">
        <f>VLOOKUP(A36,EQUIPOS!A6:D161,4,FALSE)</f>
        <v>130025.11108915137</v>
      </c>
      <c r="L36" s="277"/>
      <c r="M36" s="278">
        <v>2.375</v>
      </c>
      <c r="N36" s="279">
        <f>K36/M36</f>
        <v>54747.415195432157</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2.375</v>
      </c>
      <c r="N37" s="279">
        <f>K37/M37</f>
        <v>33448.854638404388</v>
      </c>
    </row>
    <row r="38" spans="1:14">
      <c r="A38" t="s">
        <v>195</v>
      </c>
      <c r="B38" s="870" t="str">
        <f>VLOOKUP(A38,EQUIPOS!A7:D154,3,FALSE)</f>
        <v xml:space="preserve">Equipo de oxicorte, Capacidad de corte: hasta 6´´ (152mm) </v>
      </c>
      <c r="C38" s="871"/>
      <c r="D38" s="871"/>
      <c r="E38" s="871"/>
      <c r="F38" s="871"/>
      <c r="G38" s="871"/>
      <c r="H38" s="872"/>
      <c r="I38" s="274"/>
      <c r="J38" s="275"/>
      <c r="K38" s="276">
        <f>VLOOKUP(A38,EQUIPOS!A7:D162,4,FALSE)</f>
        <v>9355.9380349707844</v>
      </c>
      <c r="L38" s="277"/>
      <c r="M38" s="278">
        <v>2.375</v>
      </c>
      <c r="N38" s="280">
        <f>K38/M38</f>
        <v>3939.3423305140145</v>
      </c>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1416.2065453389896</v>
      </c>
    </row>
    <row r="43" spans="1:14" ht="15.75" thickBot="1">
      <c r="B43" s="821" t="s">
        <v>953</v>
      </c>
      <c r="C43" s="822"/>
      <c r="D43" s="822"/>
      <c r="E43" s="822"/>
      <c r="F43" s="822"/>
      <c r="G43" s="822"/>
      <c r="H43" s="822"/>
      <c r="I43" s="822"/>
      <c r="J43" s="822"/>
      <c r="K43" s="822"/>
      <c r="L43" s="822"/>
      <c r="M43" s="823"/>
      <c r="N43" s="105">
        <f>SUM(N36:N42)</f>
        <v>93551.818709689556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88">
        <f>N43+N54+N65+N76</f>
        <v>108974.65436872866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21794.930873745732</v>
      </c>
      <c r="M83" s="857"/>
      <c r="N83" s="57"/>
    </row>
    <row r="84" spans="1:14">
      <c r="B84" s="95" t="s">
        <v>973</v>
      </c>
      <c r="C84" s="96"/>
      <c r="D84" s="96"/>
      <c r="E84" s="96"/>
      <c r="F84" s="96"/>
      <c r="G84" s="96"/>
      <c r="H84" s="96"/>
      <c r="I84" s="93"/>
      <c r="J84" s="94"/>
      <c r="K84" s="311">
        <v>0.05</v>
      </c>
      <c r="L84" s="856">
        <f>N78*K84</f>
        <v>5448.7327184364331</v>
      </c>
      <c r="M84" s="857"/>
      <c r="N84" s="57"/>
    </row>
    <row r="85" spans="1:14" ht="15.75" thickBot="1">
      <c r="B85" s="97" t="s">
        <v>974</v>
      </c>
      <c r="C85" s="98"/>
      <c r="D85" s="98"/>
      <c r="E85" s="98"/>
      <c r="F85" s="98"/>
      <c r="G85" s="98"/>
      <c r="H85" s="98"/>
      <c r="I85" s="99"/>
      <c r="J85" s="100"/>
      <c r="K85" s="312">
        <v>0.05</v>
      </c>
      <c r="L85" s="858">
        <f>N78*K85</f>
        <v>5448.7327184364331</v>
      </c>
      <c r="M85" s="859"/>
      <c r="N85" s="57"/>
    </row>
    <row r="86" spans="1:14" ht="15.75" thickBot="1">
      <c r="B86" s="821" t="s">
        <v>953</v>
      </c>
      <c r="C86" s="822"/>
      <c r="D86" s="822"/>
      <c r="E86" s="822"/>
      <c r="F86" s="822"/>
      <c r="G86" s="822"/>
      <c r="H86" s="822"/>
      <c r="I86" s="822"/>
      <c r="J86" s="822"/>
      <c r="K86" s="822"/>
      <c r="L86" s="822"/>
      <c r="M86" s="823"/>
      <c r="N86" s="58">
        <f>L83+L84+L85</f>
        <v>32692.396310618598</v>
      </c>
    </row>
    <row r="87" spans="1:14" ht="15.75" thickBot="1">
      <c r="B87" s="39"/>
      <c r="C87" s="40"/>
      <c r="D87" s="40"/>
      <c r="E87" s="40"/>
      <c r="F87" s="40"/>
      <c r="G87" s="40"/>
      <c r="H87" s="40"/>
      <c r="I87" s="40"/>
      <c r="J87" s="40"/>
      <c r="K87" s="40"/>
      <c r="L87" s="40"/>
      <c r="M87" s="40"/>
      <c r="N87" s="41"/>
    </row>
    <row r="88" spans="1:14" ht="15.75" thickBot="1">
      <c r="A88" t="s">
        <v>2015</v>
      </c>
      <c r="B88" s="821" t="s">
        <v>975</v>
      </c>
      <c r="C88" s="822"/>
      <c r="D88" s="822"/>
      <c r="E88" s="822"/>
      <c r="F88" s="822"/>
      <c r="G88" s="822"/>
      <c r="H88" s="822"/>
      <c r="I88" s="822"/>
      <c r="J88" s="822"/>
      <c r="K88" s="822"/>
      <c r="L88" s="822"/>
      <c r="M88" s="823"/>
      <c r="N88" s="58">
        <f>N78+N86</f>
        <v>141667.05067934725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1" t="s">
        <v>2205</v>
      </c>
      <c r="C10" s="812"/>
      <c r="D10" s="812"/>
      <c r="E10" s="812"/>
      <c r="F10" s="398" t="s">
        <v>2206</v>
      </c>
      <c r="G10" s="85"/>
      <c r="H10" s="366"/>
      <c r="I10" s="813" t="s">
        <v>2207</v>
      </c>
      <c r="J10" s="813"/>
      <c r="K10" s="399" t="s">
        <v>2206</v>
      </c>
      <c r="L10" s="363"/>
      <c r="M10" s="363"/>
      <c r="N10" s="36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312</v>
      </c>
      <c r="B36" s="870" t="str">
        <f>VLOOKUP(A36,EQUIPOS!A6:D154,3,FALSE)</f>
        <v>Retroexcavadora sobre oruga, potencia 138 HP, balde de 1,5 m3.</v>
      </c>
      <c r="C36" s="871"/>
      <c r="D36" s="871"/>
      <c r="E36" s="871"/>
      <c r="F36" s="871"/>
      <c r="G36" s="871"/>
      <c r="H36" s="872"/>
      <c r="I36" s="274"/>
      <c r="J36" s="275"/>
      <c r="K36" s="276">
        <f>VLOOKUP(A36,EQUIPOS!A6:D161,4,FALSE)</f>
        <v>164827.20928419131</v>
      </c>
      <c r="L36" s="277"/>
      <c r="M36" s="278">
        <v>2.5</v>
      </c>
      <c r="N36" s="279">
        <f>K36/M36</f>
        <v>65930.883713676521</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2.5</v>
      </c>
      <c r="N37" s="279">
        <f>K37/M37</f>
        <v>31776.411906484173</v>
      </c>
    </row>
    <row r="38" spans="1:14">
      <c r="A38" t="s">
        <v>195</v>
      </c>
      <c r="B38" s="870" t="str">
        <f>VLOOKUP(A38,EQUIPOS!A8:D154,3,FALSE)</f>
        <v xml:space="preserve">Equipo de oxicorte, Capacidad de corte: hasta 6´´ (152mm) </v>
      </c>
      <c r="C38" s="871"/>
      <c r="D38" s="871"/>
      <c r="E38" s="871"/>
      <c r="F38" s="871"/>
      <c r="G38" s="871"/>
      <c r="H38" s="872"/>
      <c r="I38" s="274"/>
      <c r="J38" s="275"/>
      <c r="K38" s="276">
        <f>VLOOKUP(A38,EQUIPOS!A8:D163,4,FALSE)</f>
        <v>9355.9380349707844</v>
      </c>
      <c r="L38" s="277"/>
      <c r="M38" s="278">
        <v>2.5</v>
      </c>
      <c r="N38" s="279">
        <f>K38/M38</f>
        <v>3742.3752139883136</v>
      </c>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269.07924361440797</v>
      </c>
    </row>
    <row r="43" spans="1:14" ht="15.75" thickBot="1">
      <c r="B43" s="821" t="s">
        <v>953</v>
      </c>
      <c r="C43" s="822"/>
      <c r="D43" s="822"/>
      <c r="E43" s="822"/>
      <c r="F43" s="822"/>
      <c r="G43" s="822"/>
      <c r="H43" s="822"/>
      <c r="I43" s="822"/>
      <c r="J43" s="822"/>
      <c r="K43" s="822"/>
      <c r="L43" s="822"/>
      <c r="M43" s="823"/>
      <c r="N43" s="105">
        <f>SUM(N36:N42)</f>
        <v>101718.75007776343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N70+N71+N72+N73+N74</f>
        <v>13453.962180720398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116433.48246413303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23286.69649282661</v>
      </c>
      <c r="M83" s="857"/>
      <c r="N83" s="57"/>
    </row>
    <row r="84" spans="1:14">
      <c r="B84" s="95" t="s">
        <v>973</v>
      </c>
      <c r="C84" s="96"/>
      <c r="D84" s="96"/>
      <c r="E84" s="96"/>
      <c r="F84" s="96"/>
      <c r="G84" s="96"/>
      <c r="H84" s="96"/>
      <c r="I84" s="93"/>
      <c r="J84" s="94"/>
      <c r="K84" s="311">
        <v>0.05</v>
      </c>
      <c r="L84" s="856">
        <f>N78*K84</f>
        <v>5821.6741232066524</v>
      </c>
      <c r="M84" s="857"/>
      <c r="N84" s="57"/>
    </row>
    <row r="85" spans="1:14" ht="15.75" thickBot="1">
      <c r="B85" s="97" t="s">
        <v>974</v>
      </c>
      <c r="C85" s="98"/>
      <c r="D85" s="98"/>
      <c r="E85" s="98"/>
      <c r="F85" s="98"/>
      <c r="G85" s="98"/>
      <c r="H85" s="98"/>
      <c r="I85" s="99"/>
      <c r="J85" s="100"/>
      <c r="K85" s="312">
        <v>0.05</v>
      </c>
      <c r="L85" s="858">
        <f>N78*K85</f>
        <v>5821.6741232066524</v>
      </c>
      <c r="M85" s="859"/>
      <c r="N85" s="57"/>
    </row>
    <row r="86" spans="1:14" ht="15.75" thickBot="1">
      <c r="B86" s="821" t="s">
        <v>953</v>
      </c>
      <c r="C86" s="822"/>
      <c r="D86" s="822"/>
      <c r="E86" s="822"/>
      <c r="F86" s="822"/>
      <c r="G86" s="822"/>
      <c r="H86" s="822"/>
      <c r="I86" s="822"/>
      <c r="J86" s="822"/>
      <c r="K86" s="822"/>
      <c r="L86" s="822"/>
      <c r="M86" s="823"/>
      <c r="N86" s="58">
        <f>L83+L84+L85</f>
        <v>34930.044739239915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151363.52720337294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1" t="s">
        <v>2205</v>
      </c>
      <c r="C10" s="812"/>
      <c r="D10" s="812"/>
      <c r="E10" s="812"/>
      <c r="F10" s="398" t="s">
        <v>2206</v>
      </c>
      <c r="G10" s="85"/>
      <c r="H10" s="366"/>
      <c r="I10" s="813" t="s">
        <v>2207</v>
      </c>
      <c r="J10" s="813"/>
      <c r="K10" s="399" t="s">
        <v>2206</v>
      </c>
      <c r="L10" s="363"/>
      <c r="M10" s="363"/>
      <c r="N10" s="36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150</v>
      </c>
      <c r="B36" s="870" t="str">
        <f>VLOOKUP(A36,EQUIPOS!A6:D154,3,FALSE)</f>
        <v>Cargador : Potencia en el volante 125 hp, Clasificación de RPM del motor 2300.</v>
      </c>
      <c r="C36" s="871"/>
      <c r="D36" s="871"/>
      <c r="E36" s="871"/>
      <c r="F36" s="871"/>
      <c r="G36" s="871"/>
      <c r="H36" s="872"/>
      <c r="I36" s="274"/>
      <c r="J36" s="275"/>
      <c r="K36" s="276">
        <f>VLOOKUP(A36,EQUIPOS!A6:D161,4,FALSE)</f>
        <v>130025.11108915137</v>
      </c>
      <c r="L36" s="277"/>
      <c r="M36" s="278">
        <v>9.25</v>
      </c>
      <c r="N36" s="279">
        <f>K36/M36</f>
        <v>14056.768766394742</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9.25</v>
      </c>
      <c r="N37" s="279">
        <f>K37/M37</f>
        <v>8588.2194341849117</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58.094119895785944</v>
      </c>
    </row>
    <row r="43" spans="1:14" ht="15.75" thickBot="1">
      <c r="B43" s="821" t="s">
        <v>953</v>
      </c>
      <c r="C43" s="822"/>
      <c r="D43" s="822"/>
      <c r="E43" s="822"/>
      <c r="F43" s="822"/>
      <c r="G43" s="822"/>
      <c r="H43" s="822"/>
      <c r="I43" s="822"/>
      <c r="J43" s="822"/>
      <c r="K43" s="822"/>
      <c r="L43" s="822"/>
      <c r="M43" s="823"/>
      <c r="N43" s="105">
        <f>SUM(N36:N42)</f>
        <v>22703.082320475438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74</v>
      </c>
      <c r="N70" s="303">
        <f>K70/M70</f>
        <v>1463</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N70+N71+N72+N73+N74</f>
        <v>2904.7059947892972</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26868.558520913954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5373.7117041827914</v>
      </c>
      <c r="M83" s="857"/>
      <c r="N83" s="57"/>
    </row>
    <row r="84" spans="1:14">
      <c r="B84" s="95" t="s">
        <v>973</v>
      </c>
      <c r="C84" s="96"/>
      <c r="D84" s="96"/>
      <c r="E84" s="96"/>
      <c r="F84" s="96"/>
      <c r="G84" s="96"/>
      <c r="H84" s="96"/>
      <c r="I84" s="93"/>
      <c r="J84" s="94"/>
      <c r="K84" s="311">
        <v>0.05</v>
      </c>
      <c r="L84" s="856">
        <f>N78*K84</f>
        <v>1343.4279260456979</v>
      </c>
      <c r="M84" s="857"/>
      <c r="N84" s="57"/>
    </row>
    <row r="85" spans="1:14" ht="15.75" thickBot="1">
      <c r="B85" s="97" t="s">
        <v>974</v>
      </c>
      <c r="C85" s="98"/>
      <c r="D85" s="98"/>
      <c r="E85" s="98"/>
      <c r="F85" s="98"/>
      <c r="G85" s="98"/>
      <c r="H85" s="98"/>
      <c r="I85" s="99"/>
      <c r="J85" s="100"/>
      <c r="K85" s="312">
        <v>0.05</v>
      </c>
      <c r="L85" s="858">
        <f>N78*K85</f>
        <v>1343.4279260456979</v>
      </c>
      <c r="M85" s="859"/>
      <c r="N85" s="57"/>
    </row>
    <row r="86" spans="1:14" ht="15.75" thickBot="1">
      <c r="B86" s="821" t="s">
        <v>953</v>
      </c>
      <c r="C86" s="822"/>
      <c r="D86" s="822"/>
      <c r="E86" s="822"/>
      <c r="F86" s="822"/>
      <c r="G86" s="822"/>
      <c r="H86" s="822"/>
      <c r="I86" s="822"/>
      <c r="J86" s="822"/>
      <c r="K86" s="822"/>
      <c r="L86" s="822"/>
      <c r="M86" s="823"/>
      <c r="N86" s="58">
        <f>L83+L84+L85</f>
        <v>8060.5675562741872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34929.126077188143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180</v>
      </c>
      <c r="B36" s="870" t="str">
        <f>VLOOKUP(A36,EQUIPOS!A6:D154,3,FALSE)</f>
        <v>Compresor 120 HP, con martillo.</v>
      </c>
      <c r="C36" s="871"/>
      <c r="D36" s="871"/>
      <c r="E36" s="871"/>
      <c r="F36" s="871"/>
      <c r="G36" s="871"/>
      <c r="H36" s="872"/>
      <c r="I36" s="274"/>
      <c r="J36" s="275"/>
      <c r="K36" s="276">
        <f>VLOOKUP(A36,EQUIPOS!A6:D161,4,FALSE)</f>
        <v>79441.029766210428</v>
      </c>
      <c r="L36" s="277"/>
      <c r="M36" s="278">
        <v>2.5</v>
      </c>
      <c r="N36" s="279">
        <f>K36/M36</f>
        <v>31776.411906484173</v>
      </c>
    </row>
    <row r="37" span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1082.6200000000001</v>
      </c>
    </row>
    <row r="43" spans="1:14" ht="15.75" thickBot="1">
      <c r="B43" s="821" t="s">
        <v>953</v>
      </c>
      <c r="C43" s="822"/>
      <c r="D43" s="822"/>
      <c r="E43" s="822"/>
      <c r="F43" s="822"/>
      <c r="G43" s="822"/>
      <c r="H43" s="822"/>
      <c r="I43" s="822"/>
      <c r="J43" s="822"/>
      <c r="K43" s="822"/>
      <c r="L43" s="822"/>
      <c r="M43" s="823"/>
      <c r="N43" s="105">
        <f>SUM(N36:N42)</f>
        <v>32859.031906484175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20</v>
      </c>
      <c r="N70" s="303">
        <f>K70/M70</f>
        <v>10826.2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N70+N71+N72+N73+N74</f>
        <v>10826.2</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44946.002112133399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8989.2004224266802</v>
      </c>
      <c r="M83" s="857"/>
      <c r="N83" s="57"/>
    </row>
    <row r="84" spans="1:14">
      <c r="B84" s="95" t="s">
        <v>973</v>
      </c>
      <c r="C84" s="96"/>
      <c r="D84" s="96"/>
      <c r="E84" s="96"/>
      <c r="F84" s="96"/>
      <c r="G84" s="96"/>
      <c r="H84" s="96"/>
      <c r="I84" s="93"/>
      <c r="J84" s="94"/>
      <c r="K84" s="311">
        <v>0.05</v>
      </c>
      <c r="L84" s="856">
        <f>N78*K84</f>
        <v>2247.3001056066701</v>
      </c>
      <c r="M84" s="857"/>
      <c r="N84" s="57"/>
    </row>
    <row r="85" spans="1:14" ht="15.75" thickBot="1">
      <c r="B85" s="97" t="s">
        <v>974</v>
      </c>
      <c r="C85" s="98"/>
      <c r="D85" s="98"/>
      <c r="E85" s="98"/>
      <c r="F85" s="98"/>
      <c r="G85" s="98"/>
      <c r="H85" s="98"/>
      <c r="I85" s="99"/>
      <c r="J85" s="100"/>
      <c r="K85" s="312">
        <v>0.05</v>
      </c>
      <c r="L85" s="858">
        <f>N78*K85</f>
        <v>2247.3001056066701</v>
      </c>
      <c r="M85" s="859"/>
      <c r="N85" s="57"/>
    </row>
    <row r="86" spans="1:14" ht="15.75" thickBot="1">
      <c r="B86" s="821" t="s">
        <v>953</v>
      </c>
      <c r="C86" s="822"/>
      <c r="D86" s="822"/>
      <c r="E86" s="822"/>
      <c r="F86" s="822"/>
      <c r="G86" s="822"/>
      <c r="H86" s="822"/>
      <c r="I86" s="822"/>
      <c r="J86" s="822"/>
      <c r="K86" s="822"/>
      <c r="L86" s="822"/>
      <c r="M86" s="823"/>
      <c r="N86" s="58">
        <f>L83+L84+L85</f>
        <v>13483.800633640019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58429.802745773421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150</v>
      </c>
      <c r="B36" s="870" t="str">
        <f>VLOOKUP(A36,EQUIPOS!A6:D154,3,FALSE)</f>
        <v>Cargador : Potencia en el volante 125 hp, Clasificación de RPM del motor 2300.</v>
      </c>
      <c r="C36" s="871"/>
      <c r="D36" s="871"/>
      <c r="E36" s="871"/>
      <c r="F36" s="871"/>
      <c r="G36" s="871"/>
      <c r="H36" s="872"/>
      <c r="I36" s="274"/>
      <c r="J36" s="275"/>
      <c r="K36" s="276">
        <f>VLOOKUP(A36,EQUIPOS!A6:D161,4,FALSE)</f>
        <v>130025.11108915137</v>
      </c>
      <c r="L36" s="277"/>
      <c r="M36" s="278">
        <v>2.375</v>
      </c>
      <c r="N36" s="279">
        <f>K36/M36</f>
        <v>54747.415195432157</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2.375</v>
      </c>
      <c r="N37" s="279">
        <f>K37/M37</f>
        <v>33448.854638404388</v>
      </c>
    </row>
    <row r="38" spans="1:14">
      <c r="A38" t="s">
        <v>195</v>
      </c>
      <c r="B38" s="870" t="str">
        <f>VLOOKUP(A38,EQUIPOS!A8:D154,3,FALSE)</f>
        <v xml:space="preserve">Equipo de oxicorte, Capacidad de corte: hasta 6´´ (152mm) </v>
      </c>
      <c r="C38" s="871"/>
      <c r="D38" s="871"/>
      <c r="E38" s="871"/>
      <c r="F38" s="871"/>
      <c r="G38" s="871"/>
      <c r="H38" s="872"/>
      <c r="I38" s="274"/>
      <c r="J38" s="275"/>
      <c r="K38" s="276">
        <f>VLOOKUP(A38,EQUIPOS!A8:D163,4,FALSE)</f>
        <v>9355.9380349707844</v>
      </c>
      <c r="L38" s="277"/>
      <c r="M38" s="278">
        <v>2.375</v>
      </c>
      <c r="N38" s="279">
        <f>K38/M38</f>
        <v>3939.3423305140145</v>
      </c>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1416.2065453389896</v>
      </c>
    </row>
    <row r="43" spans="1:14" ht="15.75" thickBot="1">
      <c r="B43" s="821" t="s">
        <v>953</v>
      </c>
      <c r="C43" s="822"/>
      <c r="D43" s="822"/>
      <c r="E43" s="822"/>
      <c r="F43" s="822"/>
      <c r="G43" s="822"/>
      <c r="H43" s="822"/>
      <c r="I43" s="822"/>
      <c r="J43" s="822"/>
      <c r="K43" s="822"/>
      <c r="L43" s="822"/>
      <c r="M43" s="823"/>
      <c r="N43" s="105">
        <f>SUM(N36:N42)</f>
        <v>93551.818709689556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108974.65436872866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21794.930873745732</v>
      </c>
      <c r="M83" s="857"/>
      <c r="N83" s="57"/>
    </row>
    <row r="84" spans="1:14">
      <c r="B84" s="95" t="s">
        <v>973</v>
      </c>
      <c r="C84" s="96"/>
      <c r="D84" s="96"/>
      <c r="E84" s="96"/>
      <c r="F84" s="96"/>
      <c r="G84" s="96"/>
      <c r="H84" s="96"/>
      <c r="I84" s="93"/>
      <c r="J84" s="94"/>
      <c r="K84" s="311">
        <v>0.05</v>
      </c>
      <c r="L84" s="856">
        <f>N78*K84</f>
        <v>5448.7327184364331</v>
      </c>
      <c r="M84" s="857"/>
      <c r="N84" s="57"/>
    </row>
    <row r="85" spans="1:14" ht="15.75" thickBot="1">
      <c r="B85" s="97" t="s">
        <v>974</v>
      </c>
      <c r="C85" s="98"/>
      <c r="D85" s="98"/>
      <c r="E85" s="98"/>
      <c r="F85" s="98"/>
      <c r="G85" s="98"/>
      <c r="H85" s="98"/>
      <c r="I85" s="99"/>
      <c r="J85" s="100"/>
      <c r="K85" s="312">
        <v>0.05</v>
      </c>
      <c r="L85" s="858">
        <f>N78*K85</f>
        <v>5448.7327184364331</v>
      </c>
      <c r="M85" s="859"/>
      <c r="N85" s="57"/>
    </row>
    <row r="86" spans="1:14" ht="15.75" thickBot="1">
      <c r="B86" s="821" t="s">
        <v>953</v>
      </c>
      <c r="C86" s="822"/>
      <c r="D86" s="822"/>
      <c r="E86" s="822"/>
      <c r="F86" s="822"/>
      <c r="G86" s="822"/>
      <c r="H86" s="822"/>
      <c r="I86" s="822"/>
      <c r="J86" s="822"/>
      <c r="K86" s="822"/>
      <c r="L86" s="822"/>
      <c r="M86" s="823"/>
      <c r="N86" s="58">
        <f>L83+L84+L85</f>
        <v>32692.396310618598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141667.05067934725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312</v>
      </c>
      <c r="B36" s="870" t="str">
        <f>VLOOKUP(A36,EQUIPOS!A6:D154,3,FALSE)</f>
        <v>Retroexcavadora sobre oruga, potencia 138 HP, balde de 1,5 m3.</v>
      </c>
      <c r="C36" s="871"/>
      <c r="D36" s="871"/>
      <c r="E36" s="871"/>
      <c r="F36" s="871"/>
      <c r="G36" s="871"/>
      <c r="H36" s="872"/>
      <c r="I36" s="274"/>
      <c r="J36" s="275"/>
      <c r="K36" s="276">
        <f>VLOOKUP(A36,EQUIPOS!A6:D161,4,FALSE)</f>
        <v>164827.20928419131</v>
      </c>
      <c r="L36" s="277"/>
      <c r="M36" s="278">
        <v>2.5</v>
      </c>
      <c r="N36" s="279">
        <f>K36/M36</f>
        <v>65930.883713676521</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2.5</v>
      </c>
      <c r="N37" s="279">
        <f>K37/M37</f>
        <v>31776.411906484173</v>
      </c>
    </row>
    <row r="38" spans="1:14">
      <c r="A38" t="s">
        <v>195</v>
      </c>
      <c r="B38" s="870" t="str">
        <f>VLOOKUP(A38,EQUIPOS!A8:D154,3,FALSE)</f>
        <v xml:space="preserve">Equipo de oxicorte, Capacidad de corte: hasta 6´´ (152mm) </v>
      </c>
      <c r="C38" s="871"/>
      <c r="D38" s="871"/>
      <c r="E38" s="871"/>
      <c r="F38" s="871"/>
      <c r="G38" s="871"/>
      <c r="H38" s="872"/>
      <c r="I38" s="274"/>
      <c r="J38" s="275"/>
      <c r="K38" s="276">
        <f>VLOOKUP(A38,EQUIPOS!A8:D163,4,FALSE)</f>
        <v>9355.9380349707844</v>
      </c>
      <c r="L38" s="277"/>
      <c r="M38" s="278">
        <v>2.5</v>
      </c>
      <c r="N38" s="279">
        <f>K38/M38</f>
        <v>3742.3752139883136</v>
      </c>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269.07924361440797</v>
      </c>
    </row>
    <row r="43" spans="1:14" ht="15.75" thickBot="1">
      <c r="B43" s="821" t="s">
        <v>953</v>
      </c>
      <c r="C43" s="822"/>
      <c r="D43" s="822"/>
      <c r="E43" s="822"/>
      <c r="F43" s="822"/>
      <c r="G43" s="822"/>
      <c r="H43" s="822"/>
      <c r="I43" s="822"/>
      <c r="J43" s="822"/>
      <c r="K43" s="822"/>
      <c r="L43" s="822"/>
      <c r="M43" s="823"/>
      <c r="N43" s="105">
        <f>SUM(N36:N42)</f>
        <v>101718.75007776343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08">
        <f>'900.2'!N78</f>
        <v>1260.7702056492192</v>
      </c>
      <c r="M59" s="909"/>
      <c r="N59" s="294">
        <f>K59*L59</f>
        <v>1260.7702056492192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1260.7702056492192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13453.962180720398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116433.48246413303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23286.69649282661</v>
      </c>
      <c r="M83" s="857"/>
      <c r="N83" s="57"/>
    </row>
    <row r="84" spans="1:14">
      <c r="B84" s="95" t="s">
        <v>973</v>
      </c>
      <c r="C84" s="96"/>
      <c r="D84" s="96"/>
      <c r="E84" s="96"/>
      <c r="F84" s="96"/>
      <c r="G84" s="96"/>
      <c r="H84" s="96"/>
      <c r="I84" s="93"/>
      <c r="J84" s="94"/>
      <c r="K84" s="311">
        <v>0.05</v>
      </c>
      <c r="L84" s="856">
        <f>N78*K84</f>
        <v>5821.6741232066524</v>
      </c>
      <c r="M84" s="857"/>
      <c r="N84" s="57"/>
    </row>
    <row r="85" spans="1:14" ht="15.75" thickBot="1">
      <c r="B85" s="97" t="s">
        <v>974</v>
      </c>
      <c r="C85" s="98"/>
      <c r="D85" s="98"/>
      <c r="E85" s="98"/>
      <c r="F85" s="98"/>
      <c r="G85" s="98"/>
      <c r="H85" s="98"/>
      <c r="I85" s="99"/>
      <c r="J85" s="100"/>
      <c r="K85" s="312">
        <v>0.05</v>
      </c>
      <c r="L85" s="858">
        <f>N78*K85</f>
        <v>5821.6741232066524</v>
      </c>
      <c r="M85" s="859"/>
      <c r="N85" s="57"/>
    </row>
    <row r="86" spans="1:14" ht="15.75" thickBot="1">
      <c r="B86" s="821" t="s">
        <v>953</v>
      </c>
      <c r="C86" s="822"/>
      <c r="D86" s="822"/>
      <c r="E86" s="822"/>
      <c r="F86" s="822"/>
      <c r="G86" s="822"/>
      <c r="H86" s="822"/>
      <c r="I86" s="822"/>
      <c r="J86" s="822"/>
      <c r="K86" s="822"/>
      <c r="L86" s="822"/>
      <c r="M86" s="823"/>
      <c r="N86" s="58">
        <f>L83+L84+L85</f>
        <v>34930.044739239915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151363.52720337294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312</v>
      </c>
      <c r="B36" s="870" t="str">
        <f>VLOOKUP(A36,EQUIPOS!A6:D154,3,FALSE)</f>
        <v>Retroexcavadora sobre oruga, potencia 138 HP, balde de 1,5 m3.</v>
      </c>
      <c r="C36" s="871"/>
      <c r="D36" s="871"/>
      <c r="E36" s="871"/>
      <c r="F36" s="871"/>
      <c r="G36" s="871"/>
      <c r="H36" s="872"/>
      <c r="I36" s="274"/>
      <c r="J36" s="275"/>
      <c r="K36" s="276">
        <f>VLOOKUP(A36,EQUIPOS!A6:D161,4,FALSE)</f>
        <v>164827.20928419131</v>
      </c>
      <c r="L36" s="277"/>
      <c r="M36" s="278">
        <v>2.5</v>
      </c>
      <c r="N36" s="279">
        <f>K36/M36</f>
        <v>65930.883713676521</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2.5</v>
      </c>
      <c r="N37" s="279">
        <f>K37/M37</f>
        <v>31776.411906484173</v>
      </c>
    </row>
    <row r="38" spans="1:14">
      <c r="A38" t="s">
        <v>195</v>
      </c>
      <c r="B38" s="870" t="str">
        <f>VLOOKUP(A38,EQUIPOS!A8:D154,3,FALSE)</f>
        <v xml:space="preserve">Equipo de oxicorte, Capacidad de corte: hasta 6´´ (152mm) </v>
      </c>
      <c r="C38" s="871"/>
      <c r="D38" s="871"/>
      <c r="E38" s="871"/>
      <c r="F38" s="871"/>
      <c r="G38" s="871"/>
      <c r="H38" s="872"/>
      <c r="I38" s="274"/>
      <c r="J38" s="275"/>
      <c r="K38" s="276">
        <f>VLOOKUP(A38,EQUIPOS!A8:D163,4,FALSE)</f>
        <v>9355.9380349707844</v>
      </c>
      <c r="L38" s="277"/>
      <c r="M38" s="278">
        <v>2.5</v>
      </c>
      <c r="N38" s="279">
        <f>K38/M38</f>
        <v>3742.3752139883136</v>
      </c>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214.948243614408</v>
      </c>
    </row>
    <row r="43" spans="1:14" ht="15.75" thickBot="1">
      <c r="B43" s="821" t="s">
        <v>953</v>
      </c>
      <c r="C43" s="822"/>
      <c r="D43" s="822"/>
      <c r="E43" s="822"/>
      <c r="F43" s="822"/>
      <c r="G43" s="822"/>
      <c r="H43" s="822"/>
      <c r="I43" s="822"/>
      <c r="J43" s="822"/>
      <c r="K43" s="822"/>
      <c r="L43" s="822"/>
      <c r="M43" s="823"/>
      <c r="N43" s="105">
        <f>SUM(N36:N42)</f>
        <v>101664.61907776342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1.4</v>
      </c>
      <c r="J59" s="293">
        <v>1</v>
      </c>
      <c r="K59" s="286">
        <f>I59*J59</f>
        <v>1.4</v>
      </c>
      <c r="L59" s="908">
        <f>'900.2'!N78</f>
        <v>1260.7702056492192</v>
      </c>
      <c r="M59" s="909"/>
      <c r="N59" s="294">
        <f>K59*L59</f>
        <v>1765.0782879089068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1765.0782879089068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20</v>
      </c>
      <c r="N70" s="303">
        <f>K70/M70</f>
        <v>5413.1</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10747.412180720399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114177.10954639272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22835.421909278546</v>
      </c>
      <c r="M83" s="857"/>
      <c r="N83" s="57"/>
    </row>
    <row r="84" spans="1:14">
      <c r="B84" s="95" t="s">
        <v>973</v>
      </c>
      <c r="C84" s="96"/>
      <c r="D84" s="96"/>
      <c r="E84" s="96"/>
      <c r="F84" s="96"/>
      <c r="G84" s="96"/>
      <c r="H84" s="96"/>
      <c r="I84" s="93"/>
      <c r="J84" s="94"/>
      <c r="K84" s="311">
        <v>0.05</v>
      </c>
      <c r="L84" s="856">
        <f>N78*K84</f>
        <v>5708.8554773196365</v>
      </c>
      <c r="M84" s="857"/>
      <c r="N84" s="57"/>
    </row>
    <row r="85" spans="1:14" ht="15.75" thickBot="1">
      <c r="B85" s="97" t="s">
        <v>974</v>
      </c>
      <c r="C85" s="98"/>
      <c r="D85" s="98"/>
      <c r="E85" s="98"/>
      <c r="F85" s="98"/>
      <c r="G85" s="98"/>
      <c r="H85" s="98"/>
      <c r="I85" s="99"/>
      <c r="J85" s="100"/>
      <c r="K85" s="312">
        <v>0.05</v>
      </c>
      <c r="L85" s="858">
        <f>N78*K85</f>
        <v>5708.8554773196365</v>
      </c>
      <c r="M85" s="859"/>
      <c r="N85" s="57"/>
    </row>
    <row r="86" spans="1:14" ht="15.75" thickBot="1">
      <c r="B86" s="821" t="s">
        <v>953</v>
      </c>
      <c r="C86" s="822"/>
      <c r="D86" s="822"/>
      <c r="E86" s="822"/>
      <c r="F86" s="822"/>
      <c r="G86" s="822"/>
      <c r="H86" s="822"/>
      <c r="I86" s="822"/>
      <c r="J86" s="822"/>
      <c r="K86" s="822"/>
      <c r="L86" s="822"/>
      <c r="M86" s="823"/>
      <c r="N86" s="58">
        <f>L83+L84+L85</f>
        <v>34253.132863917817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148430.24241031054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150</v>
      </c>
      <c r="B36" s="870" t="str">
        <f>VLOOKUP(A36,EQUIPOS!A6:D154,3,FALSE)</f>
        <v>Cargador : Potencia en el volante 125 hp, Clasificación de RPM del motor 2300.</v>
      </c>
      <c r="C36" s="871"/>
      <c r="D36" s="871"/>
      <c r="E36" s="871"/>
      <c r="F36" s="871"/>
      <c r="G36" s="871"/>
      <c r="H36" s="872"/>
      <c r="I36" s="274"/>
      <c r="J36" s="275"/>
      <c r="K36" s="276">
        <f>VLOOKUP(A36,EQUIPOS!A6:D161,4,FALSE)</f>
        <v>130025.11108915137</v>
      </c>
      <c r="L36" s="277"/>
      <c r="M36" s="278">
        <v>22</v>
      </c>
      <c r="N36" s="279">
        <f>K36/M36</f>
        <v>5910.2323222341529</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22</v>
      </c>
      <c r="N37" s="279">
        <f>K37/M37</f>
        <v>3610.9558984641103</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24.425936774364544</v>
      </c>
    </row>
    <row r="43" spans="1:14" ht="15.75" thickBot="1">
      <c r="B43" s="821" t="s">
        <v>953</v>
      </c>
      <c r="C43" s="822"/>
      <c r="D43" s="822"/>
      <c r="E43" s="822"/>
      <c r="F43" s="822"/>
      <c r="G43" s="822"/>
      <c r="H43" s="822"/>
      <c r="I43" s="822"/>
      <c r="J43" s="822"/>
      <c r="K43" s="822"/>
      <c r="L43" s="822"/>
      <c r="M43" s="823"/>
      <c r="N43" s="105">
        <f>SUM(N36:N42)</f>
        <v>9545.614157472628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0.42</v>
      </c>
      <c r="J59" s="293">
        <v>1</v>
      </c>
      <c r="K59" s="286">
        <f>I59*J59</f>
        <v>0.42</v>
      </c>
      <c r="L59" s="908">
        <f>'900.2'!N78</f>
        <v>1260.7702056492192</v>
      </c>
      <c r="M59" s="909"/>
      <c r="N59" s="294">
        <f>K59*L59</f>
        <v>529.52348637267198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529.52348637267198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1221.2968387182273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11296.434482563527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2259.2868965127054</v>
      </c>
      <c r="M83" s="857"/>
      <c r="N83" s="57"/>
    </row>
    <row r="84" spans="1:14">
      <c r="B84" s="95" t="s">
        <v>973</v>
      </c>
      <c r="C84" s="96"/>
      <c r="D84" s="96"/>
      <c r="E84" s="96"/>
      <c r="F84" s="96"/>
      <c r="G84" s="96"/>
      <c r="H84" s="96"/>
      <c r="I84" s="93"/>
      <c r="J84" s="94"/>
      <c r="K84" s="311">
        <v>0.05</v>
      </c>
      <c r="L84" s="856">
        <f>N78*K84</f>
        <v>564.82172412817636</v>
      </c>
      <c r="M84" s="857"/>
      <c r="N84" s="57"/>
    </row>
    <row r="85" spans="1:14" ht="15.75" thickBot="1">
      <c r="B85" s="97" t="s">
        <v>974</v>
      </c>
      <c r="C85" s="98"/>
      <c r="D85" s="98"/>
      <c r="E85" s="98"/>
      <c r="F85" s="98"/>
      <c r="G85" s="98"/>
      <c r="H85" s="98"/>
      <c r="I85" s="99"/>
      <c r="J85" s="100"/>
      <c r="K85" s="312">
        <v>0.05</v>
      </c>
      <c r="L85" s="858">
        <f>N78*K85</f>
        <v>564.82172412817636</v>
      </c>
      <c r="M85" s="859"/>
      <c r="N85" s="57"/>
    </row>
    <row r="86" spans="1:14" ht="15.75" thickBot="1">
      <c r="B86" s="821" t="s">
        <v>953</v>
      </c>
      <c r="C86" s="822"/>
      <c r="D86" s="822"/>
      <c r="E86" s="822"/>
      <c r="F86" s="822"/>
      <c r="G86" s="822"/>
      <c r="H86" s="822"/>
      <c r="I86" s="822"/>
      <c r="J86" s="822"/>
      <c r="K86" s="822"/>
      <c r="L86" s="822"/>
      <c r="M86" s="823"/>
      <c r="N86" s="58">
        <f>L83+L84+L85</f>
        <v>3388.9303447690581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14685.364827332585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150</v>
      </c>
      <c r="B36" s="870" t="str">
        <f>VLOOKUP(A36,EQUIPOS!A6:D154,3,FALSE)</f>
        <v>Cargador : Potencia en el volante 125 hp, Clasificación de RPM del motor 2300.</v>
      </c>
      <c r="C36" s="871"/>
      <c r="D36" s="871"/>
      <c r="E36" s="871"/>
      <c r="F36" s="871"/>
      <c r="G36" s="871"/>
      <c r="H36" s="872"/>
      <c r="I36" s="274"/>
      <c r="J36" s="275"/>
      <c r="K36" s="276">
        <f>VLOOKUP(A36,EQUIPOS!A6:D161,4,FALSE)</f>
        <v>130025.11108915137</v>
      </c>
      <c r="L36" s="277"/>
      <c r="M36" s="278">
        <v>22</v>
      </c>
      <c r="N36" s="279">
        <f>K36/M36</f>
        <v>5910.2323222341529</v>
      </c>
    </row>
    <row r="37" spans="1:14">
      <c r="A37" t="s">
        <v>180</v>
      </c>
      <c r="B37" s="870" t="str">
        <f>VLOOKUP(A37,EQUIPOS!A7:D154,3,FALSE)</f>
        <v>Compresor 120 HP, con martillo.</v>
      </c>
      <c r="C37" s="871"/>
      <c r="D37" s="871"/>
      <c r="E37" s="871"/>
      <c r="F37" s="871"/>
      <c r="G37" s="871"/>
      <c r="H37" s="872"/>
      <c r="I37" s="274"/>
      <c r="J37" s="275"/>
      <c r="K37" s="276">
        <f>VLOOKUP(A37,EQUIPOS!A7:D162,4,FALSE)</f>
        <v>79441.029766210428</v>
      </c>
      <c r="L37" s="277"/>
      <c r="M37" s="278">
        <v>22</v>
      </c>
      <c r="N37" s="279">
        <f>K37/M37</f>
        <v>3610.9558984641103</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24.425936774364544</v>
      </c>
    </row>
    <row r="43" spans="1:14" ht="15.75" thickBot="1">
      <c r="B43" s="821" t="s">
        <v>953</v>
      </c>
      <c r="C43" s="822"/>
      <c r="D43" s="822"/>
      <c r="E43" s="822"/>
      <c r="F43" s="822"/>
      <c r="G43" s="822"/>
      <c r="H43" s="822"/>
      <c r="I43" s="822"/>
      <c r="J43" s="822"/>
      <c r="K43" s="822"/>
      <c r="L43" s="822"/>
      <c r="M43" s="823"/>
      <c r="N43" s="105">
        <f>SUM(N36:N42)</f>
        <v>9545.614157472628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0.21</v>
      </c>
      <c r="J59" s="293">
        <v>1</v>
      </c>
      <c r="K59" s="286">
        <f>I59*J59</f>
        <v>0.21</v>
      </c>
      <c r="L59" s="908">
        <f>'900.2'!N78</f>
        <v>1260.7702056492192</v>
      </c>
      <c r="M59" s="909"/>
      <c r="N59" s="294">
        <f>K59*L59</f>
        <v>264.76174318633599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51"/>
    </row>
    <row r="65" spans="1:15" ht="15.75" thickBot="1">
      <c r="B65" s="910" t="s">
        <v>953</v>
      </c>
      <c r="C65" s="864"/>
      <c r="D65" s="864"/>
      <c r="E65" s="864"/>
      <c r="F65" s="864"/>
      <c r="G65" s="864"/>
      <c r="H65" s="864"/>
      <c r="I65" s="864"/>
      <c r="J65" s="864"/>
      <c r="K65" s="864"/>
      <c r="L65" s="864"/>
      <c r="M65" s="865"/>
      <c r="N65" s="110">
        <f>N59+N60+N61+N62+N63</f>
        <v>264.76174318633599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1221.2968387182273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11031.672739377191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2206.3345478754381</v>
      </c>
      <c r="M83" s="857"/>
      <c r="N83" s="57"/>
    </row>
    <row r="84" spans="1:14">
      <c r="B84" s="95" t="s">
        <v>973</v>
      </c>
      <c r="C84" s="96"/>
      <c r="D84" s="96"/>
      <c r="E84" s="96"/>
      <c r="F84" s="96"/>
      <c r="G84" s="96"/>
      <c r="H84" s="96"/>
      <c r="I84" s="93"/>
      <c r="J84" s="94"/>
      <c r="K84" s="311">
        <v>0.05</v>
      </c>
      <c r="L84" s="856">
        <f>N78*K84</f>
        <v>551.58363696885954</v>
      </c>
      <c r="M84" s="857"/>
      <c r="N84" s="57"/>
    </row>
    <row r="85" spans="1:14" ht="15.75" thickBot="1">
      <c r="B85" s="97" t="s">
        <v>974</v>
      </c>
      <c r="C85" s="98"/>
      <c r="D85" s="98"/>
      <c r="E85" s="98"/>
      <c r="F85" s="98"/>
      <c r="G85" s="98"/>
      <c r="H85" s="98"/>
      <c r="I85" s="99"/>
      <c r="J85" s="100"/>
      <c r="K85" s="312">
        <v>0.05</v>
      </c>
      <c r="L85" s="858">
        <f>N78*K85</f>
        <v>551.58363696885954</v>
      </c>
      <c r="M85" s="859"/>
      <c r="N85" s="57"/>
    </row>
    <row r="86" spans="1:14" ht="15.75" thickBot="1">
      <c r="B86" s="821" t="s">
        <v>953</v>
      </c>
      <c r="C86" s="822"/>
      <c r="D86" s="822"/>
      <c r="E86" s="822"/>
      <c r="F86" s="822"/>
      <c r="G86" s="822"/>
      <c r="H86" s="822"/>
      <c r="I86" s="822"/>
      <c r="J86" s="822"/>
      <c r="K86" s="822"/>
      <c r="L86" s="822"/>
      <c r="M86" s="823"/>
      <c r="N86" s="58">
        <f>L83+L84+L85</f>
        <v>3309.5018218131572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14341.174561190348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180</v>
      </c>
      <c r="B36" s="870" t="str">
        <f>VLOOKUP(A36,EQUIPOS!A6:D154,3,FALSE)</f>
        <v>Compresor 120 HP, con martillo.</v>
      </c>
      <c r="C36" s="871"/>
      <c r="D36" s="871"/>
      <c r="E36" s="871"/>
      <c r="F36" s="871"/>
      <c r="G36" s="871"/>
      <c r="H36" s="872"/>
      <c r="I36" s="274"/>
      <c r="J36" s="275"/>
      <c r="K36" s="276">
        <f>VLOOKUP(A36,EQUIPOS!A6:D161,4,FALSE)</f>
        <v>79441.029766210428</v>
      </c>
      <c r="L36" s="277"/>
      <c r="M36" s="278">
        <v>20</v>
      </c>
      <c r="N36" s="279">
        <f>K36/M36</f>
        <v>3972.0514883105216</v>
      </c>
    </row>
    <row r="37" span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67.663750000000007</v>
      </c>
    </row>
    <row r="43" spans="1:14" ht="15.75" thickBot="1">
      <c r="B43" s="821" t="s">
        <v>953</v>
      </c>
      <c r="C43" s="822"/>
      <c r="D43" s="822"/>
      <c r="E43" s="822"/>
      <c r="F43" s="822"/>
      <c r="G43" s="822"/>
      <c r="H43" s="822"/>
      <c r="I43" s="822"/>
      <c r="J43" s="822"/>
      <c r="K43" s="822"/>
      <c r="L43" s="822"/>
      <c r="M43" s="823"/>
      <c r="N43" s="105">
        <f>SUM(N36:N42)</f>
        <v>4039.7152383105217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0.08</v>
      </c>
      <c r="J59" s="293">
        <v>1</v>
      </c>
      <c r="K59" s="286">
        <f>I59*J59</f>
        <v>0.08</v>
      </c>
      <c r="L59" s="908">
        <f>'900.2'!N78</f>
        <v>1260.7702056492192</v>
      </c>
      <c r="M59" s="909"/>
      <c r="N59" s="294">
        <f>K59*L59</f>
        <v>100.86161645193754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100.86161645193754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160</v>
      </c>
      <c r="N70" s="303">
        <f>K70/M70</f>
        <v>676.63750000000005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676.63750000000005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4817.2143547624592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963.44287095249183</v>
      </c>
      <c r="M83" s="857"/>
      <c r="N83" s="57"/>
    </row>
    <row r="84" spans="1:14">
      <c r="B84" s="95" t="s">
        <v>973</v>
      </c>
      <c r="C84" s="96"/>
      <c r="D84" s="96"/>
      <c r="E84" s="96"/>
      <c r="F84" s="96"/>
      <c r="G84" s="96"/>
      <c r="H84" s="96"/>
      <c r="I84" s="93"/>
      <c r="J84" s="94"/>
      <c r="K84" s="311">
        <v>0.05</v>
      </c>
      <c r="L84" s="856">
        <f>N78*K84</f>
        <v>240.86071773812296</v>
      </c>
      <c r="M84" s="857"/>
      <c r="N84" s="57"/>
    </row>
    <row r="85" spans="1:14" ht="15.75" thickBot="1">
      <c r="B85" s="97" t="s">
        <v>974</v>
      </c>
      <c r="C85" s="98"/>
      <c r="D85" s="98"/>
      <c r="E85" s="98"/>
      <c r="F85" s="98"/>
      <c r="G85" s="98"/>
      <c r="H85" s="98"/>
      <c r="I85" s="99"/>
      <c r="J85" s="100"/>
      <c r="K85" s="312">
        <v>0.05</v>
      </c>
      <c r="L85" s="858">
        <f>N78*K85</f>
        <v>240.86071773812296</v>
      </c>
      <c r="M85" s="859"/>
      <c r="N85" s="57"/>
    </row>
    <row r="86" spans="1:14" ht="15.75" thickBot="1">
      <c r="B86" s="821" t="s">
        <v>953</v>
      </c>
      <c r="C86" s="822"/>
      <c r="D86" s="822"/>
      <c r="E86" s="822"/>
      <c r="F86" s="822"/>
      <c r="G86" s="822"/>
      <c r="H86" s="822"/>
      <c r="I86" s="822"/>
      <c r="J86" s="822"/>
      <c r="K86" s="822"/>
      <c r="L86" s="822"/>
      <c r="M86" s="823"/>
      <c r="N86" s="58">
        <f>L83+L84+L85</f>
        <v>1445.1643064287377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6262.3786611911964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195</v>
      </c>
      <c r="B36" s="870" t="str">
        <f>VLOOKUP(A36,EQUIPOS!A6:D154,3,FALSE)</f>
        <v xml:space="preserve">Equipo de oxicorte, Capacidad de corte: hasta 6´´ (152mm) </v>
      </c>
      <c r="C36" s="871"/>
      <c r="D36" s="871"/>
      <c r="E36" s="871"/>
      <c r="F36" s="871"/>
      <c r="G36" s="871"/>
      <c r="H36" s="872"/>
      <c r="I36" s="274"/>
      <c r="J36" s="275"/>
      <c r="K36" s="276">
        <f>VLOOKUP(A36,EQUIPOS!A6:D161,4,FALSE)</f>
        <v>9355.9380349707844</v>
      </c>
      <c r="L36" s="277"/>
      <c r="M36" s="278">
        <v>321</v>
      </c>
      <c r="N36" s="279">
        <f>K36/M36</f>
        <v>29.146224408008674</v>
      </c>
    </row>
    <row r="37" spans="1:14">
      <c r="A37" t="s">
        <v>248</v>
      </c>
      <c r="B37" s="870" t="str">
        <f>VLOOKUP(A37,EQUIPOS!A7:D154,3,FALSE)</f>
        <v>Grúa telescópica de 50 Ton.</v>
      </c>
      <c r="C37" s="871"/>
      <c r="D37" s="871"/>
      <c r="E37" s="871"/>
      <c r="F37" s="871"/>
      <c r="G37" s="871"/>
      <c r="H37" s="872"/>
      <c r="I37" s="274"/>
      <c r="J37" s="275"/>
      <c r="K37" s="276">
        <f>VLOOKUP(A37,EQUIPOS!A7:D162,4,FALSE)</f>
        <v>321966.94174456527</v>
      </c>
      <c r="L37" s="277"/>
      <c r="M37" s="278">
        <v>321</v>
      </c>
      <c r="N37" s="279">
        <f>K37/M37</f>
        <v>1003.012279578085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16.863239875389407</v>
      </c>
    </row>
    <row r="43" spans="1:14" ht="15.75" thickBot="1">
      <c r="B43" s="821" t="s">
        <v>953</v>
      </c>
      <c r="C43" s="822"/>
      <c r="D43" s="822"/>
      <c r="E43" s="822"/>
      <c r="F43" s="822"/>
      <c r="G43" s="822"/>
      <c r="H43" s="822"/>
      <c r="I43" s="822"/>
      <c r="J43" s="822"/>
      <c r="K43" s="822"/>
      <c r="L43" s="822"/>
      <c r="M43" s="823"/>
      <c r="N43" s="105">
        <f>SUM(N36:N42)</f>
        <v>1049.0217438614829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1222</v>
      </c>
      <c r="B59" s="52" t="str">
        <f>VLOOKUP(A59,TRANSPORTE!A5:D117,3,FALSE)</f>
        <v>Transporte de acero</v>
      </c>
      <c r="C59" s="324"/>
      <c r="D59" s="324"/>
      <c r="E59" s="324"/>
      <c r="F59" s="324"/>
      <c r="G59" s="324"/>
      <c r="H59" s="318" t="str">
        <f>VLOOKUP(A59,TRANSPORTE!A6:D118,2,FALSE)</f>
        <v>tkm</v>
      </c>
      <c r="I59" s="286">
        <v>1</v>
      </c>
      <c r="J59" s="293">
        <v>1</v>
      </c>
      <c r="K59" s="286">
        <f>I59*J59</f>
        <v>1</v>
      </c>
      <c r="L59" s="908">
        <f>VLOOKUP(A59,TRANSPORTE!A5:D118,4,FALSE)</f>
        <v>0.30961138997784476</v>
      </c>
      <c r="M59" s="909"/>
      <c r="N59" s="294">
        <f>K59*L59</f>
        <v>0.30961138997784476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0.30961138997784476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19</v>
      </c>
      <c r="B70" s="55" t="str">
        <f>VLOOKUP(A70,'MANO DE OBRA'!A8:D68,3,FALSE)</f>
        <v>Obrero (8)</v>
      </c>
      <c r="C70" s="53"/>
      <c r="D70" s="53"/>
      <c r="E70" s="53"/>
      <c r="F70" s="53"/>
      <c r="G70" s="53"/>
      <c r="H70" s="53"/>
      <c r="I70" s="299">
        <f>K70/J70*100</f>
        <v>234080.00000000003</v>
      </c>
      <c r="J70" s="300">
        <v>185</v>
      </c>
      <c r="K70" s="301">
        <f>VLOOKUP(A70,'MANO DE OBRA'!A8:D99,4,FALSE)</f>
        <v>433048</v>
      </c>
      <c r="L70" s="56"/>
      <c r="M70" s="302">
        <v>2568</v>
      </c>
      <c r="N70" s="303">
        <f>K70/M70</f>
        <v>168.63239875389408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168.63239875389408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1217.9637540053548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243.59275080107096</v>
      </c>
      <c r="M83" s="857"/>
      <c r="N83" s="57"/>
    </row>
    <row r="84" spans="1:14">
      <c r="B84" s="95" t="s">
        <v>973</v>
      </c>
      <c r="C84" s="96"/>
      <c r="D84" s="96"/>
      <c r="E84" s="96"/>
      <c r="F84" s="96"/>
      <c r="G84" s="96"/>
      <c r="H84" s="96"/>
      <c r="I84" s="93"/>
      <c r="J84" s="94"/>
      <c r="K84" s="311">
        <v>0.05</v>
      </c>
      <c r="L84" s="856">
        <f>N78*K84</f>
        <v>60.898187700267741</v>
      </c>
      <c r="M84" s="857"/>
      <c r="N84" s="57"/>
    </row>
    <row r="85" spans="1:14" ht="15.75" thickBot="1">
      <c r="B85" s="97" t="s">
        <v>974</v>
      </c>
      <c r="C85" s="98"/>
      <c r="D85" s="98"/>
      <c r="E85" s="98"/>
      <c r="F85" s="98"/>
      <c r="G85" s="98"/>
      <c r="H85" s="98"/>
      <c r="I85" s="99"/>
      <c r="J85" s="100"/>
      <c r="K85" s="312">
        <v>0.05</v>
      </c>
      <c r="L85" s="858">
        <f>N78*K85</f>
        <v>60.898187700267741</v>
      </c>
      <c r="M85" s="859"/>
      <c r="N85" s="57"/>
    </row>
    <row r="86" spans="1:14" ht="15.75" thickBot="1">
      <c r="B86" s="821" t="s">
        <v>953</v>
      </c>
      <c r="C86" s="822"/>
      <c r="D86" s="822"/>
      <c r="E86" s="822"/>
      <c r="F86" s="822"/>
      <c r="G86" s="822"/>
      <c r="H86" s="822"/>
      <c r="I86" s="822"/>
      <c r="J86" s="822"/>
      <c r="K86" s="822"/>
      <c r="L86" s="822"/>
      <c r="M86" s="823"/>
      <c r="N86" s="58">
        <f>L83+L84+L85</f>
        <v>365.38912620160642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1583.3528802069611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273</v>
      </c>
      <c r="B36" s="870" t="str">
        <f>VLOOKUP(A36,EQUIPOS!A6:D154,3,FALSE)</f>
        <v>Motosierra, 93.6 cm3 - 7.1 HP, 45-90 cm - 7.9 kg</v>
      </c>
      <c r="C36" s="871"/>
      <c r="D36" s="871"/>
      <c r="E36" s="871"/>
      <c r="F36" s="871"/>
      <c r="G36" s="871"/>
      <c r="H36" s="872"/>
      <c r="I36" s="274"/>
      <c r="J36" s="275"/>
      <c r="K36" s="276">
        <f>VLOOKUP(A36,EQUIPOS!A6:D161,4,FALSE)</f>
        <v>7677.6732262165579</v>
      </c>
      <c r="L36" s="277"/>
      <c r="M36" s="278">
        <v>3</v>
      </c>
      <c r="N36" s="279">
        <f>K36/M36</f>
        <v>2559.2244087388526</v>
      </c>
    </row>
    <row r="37" spans="1:14">
      <c r="A37" s="212" t="s">
        <v>312</v>
      </c>
      <c r="B37" s="870" t="str">
        <f>VLOOKUP(A37,EQUIPOS!A7:D154,3,FALSE)</f>
        <v>Retroexcavadora sobre oruga, potencia 138 HP, balde de 1,5 m3.</v>
      </c>
      <c r="C37" s="871"/>
      <c r="D37" s="871"/>
      <c r="E37" s="871"/>
      <c r="F37" s="871"/>
      <c r="G37" s="871"/>
      <c r="H37" s="872"/>
      <c r="I37" s="274"/>
      <c r="J37" s="275"/>
      <c r="K37" s="276">
        <f>VLOOKUP(A37,EQUIPOS!A7:D162,4,FALSE)</f>
        <v>164827.20928419131</v>
      </c>
      <c r="L37" s="277"/>
      <c r="M37" s="278">
        <v>3</v>
      </c>
      <c r="N37" s="279">
        <f>K37/M37</f>
        <v>54942.403094730435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673.35467419668339</v>
      </c>
    </row>
    <row r="43" spans="1:14" ht="15.75" thickBot="1">
      <c r="B43" s="821" t="s">
        <v>953</v>
      </c>
      <c r="C43" s="822"/>
      <c r="D43" s="822"/>
      <c r="E43" s="822"/>
      <c r="F43" s="822"/>
      <c r="G43" s="822"/>
      <c r="H43" s="822"/>
      <c r="I43" s="822"/>
      <c r="J43" s="822"/>
      <c r="K43" s="822"/>
      <c r="L43" s="822"/>
      <c r="M43" s="823"/>
      <c r="N43" s="105">
        <f>SUM(N36:N42)</f>
        <v>58174.982177665974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6</v>
      </c>
      <c r="J59" s="293">
        <v>1</v>
      </c>
      <c r="K59" s="286">
        <f>I59*J59</f>
        <v>6</v>
      </c>
      <c r="L59" s="908">
        <f>VLOOKUP(A59,TRANSPORTE!A5:D94,4,FALSE)</f>
        <v>1337.591059876785</v>
      </c>
      <c r="M59" s="909"/>
      <c r="N59" s="294">
        <f>K59*L59</f>
        <v>8025.5463592607102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8025.5463592607102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24</v>
      </c>
      <c r="N71" s="303">
        <f>K71/M71</f>
        <v>9021.8333333333339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13467.093483933666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79667.622020860348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15933.524404172071</v>
      </c>
      <c r="M83" s="857"/>
      <c r="N83" s="57"/>
    </row>
    <row r="84" spans="1:14">
      <c r="B84" s="95" t="s">
        <v>973</v>
      </c>
      <c r="C84" s="96"/>
      <c r="D84" s="96"/>
      <c r="E84" s="96"/>
      <c r="F84" s="96"/>
      <c r="G84" s="96"/>
      <c r="H84" s="96"/>
      <c r="I84" s="93"/>
      <c r="J84" s="94"/>
      <c r="K84" s="311">
        <v>0.05</v>
      </c>
      <c r="L84" s="856">
        <f>N78*K84</f>
        <v>3983.3811010430177</v>
      </c>
      <c r="M84" s="857"/>
      <c r="N84" s="57"/>
    </row>
    <row r="85" spans="1:14" ht="15.75" thickBot="1">
      <c r="B85" s="97" t="s">
        <v>974</v>
      </c>
      <c r="C85" s="98"/>
      <c r="D85" s="98"/>
      <c r="E85" s="98"/>
      <c r="F85" s="98"/>
      <c r="G85" s="98"/>
      <c r="H85" s="98"/>
      <c r="I85" s="99"/>
      <c r="J85" s="100"/>
      <c r="K85" s="312">
        <v>0.05</v>
      </c>
      <c r="L85" s="858">
        <f>N78*K85</f>
        <v>3983.3811010430177</v>
      </c>
      <c r="M85" s="859"/>
      <c r="N85" s="57"/>
    </row>
    <row r="86" spans="1:14" ht="15.75" thickBot="1">
      <c r="B86" s="821" t="s">
        <v>953</v>
      </c>
      <c r="C86" s="822"/>
      <c r="D86" s="822"/>
      <c r="E86" s="822"/>
      <c r="F86" s="822"/>
      <c r="G86" s="822"/>
      <c r="H86" s="822"/>
      <c r="I86" s="822"/>
      <c r="J86" s="822"/>
      <c r="K86" s="822"/>
      <c r="L86" s="822"/>
      <c r="M86" s="823"/>
      <c r="N86" s="58">
        <f>L83+L84+L85</f>
        <v>23900.286606258105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103567.90862711845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195</v>
      </c>
      <c r="B36" s="870" t="str">
        <f>VLOOKUP(A36,EQUIPOS!A6:D154,3,FALSE)</f>
        <v xml:space="preserve">Equipo de oxicorte, Capacidad de corte: hasta 6´´ (152mm) </v>
      </c>
      <c r="C36" s="871"/>
      <c r="D36" s="871"/>
      <c r="E36" s="871"/>
      <c r="F36" s="871"/>
      <c r="G36" s="871"/>
      <c r="H36" s="872"/>
      <c r="I36" s="274"/>
      <c r="J36" s="275"/>
      <c r="K36" s="276">
        <f>VLOOKUP(A36,EQUIPOS!A6:D161,4,FALSE)</f>
        <v>9355.9380349707844</v>
      </c>
      <c r="L36" s="277"/>
      <c r="M36" s="278">
        <v>4</v>
      </c>
      <c r="N36" s="279">
        <f>K36/M36</f>
        <v>2338.9845087426961</v>
      </c>
    </row>
    <row r="37" spans="1:14">
      <c r="A37" s="114" t="s">
        <v>248</v>
      </c>
      <c r="B37" s="870" t="str">
        <f>VLOOKUP(A37,EQUIPOS!A7:D154,3,FALSE)</f>
        <v>Grúa telescópica de 50 Ton.</v>
      </c>
      <c r="C37" s="871"/>
      <c r="D37" s="871"/>
      <c r="E37" s="871"/>
      <c r="F37" s="871"/>
      <c r="G37" s="871"/>
      <c r="H37" s="872"/>
      <c r="I37" s="274"/>
      <c r="J37" s="275"/>
      <c r="K37" s="276">
        <f>VLOOKUP(A37,EQUIPOS!A7:D162,4,FALSE)</f>
        <v>321966.94174456527</v>
      </c>
      <c r="L37" s="277"/>
      <c r="M37" s="278">
        <v>4</v>
      </c>
      <c r="N37" s="279">
        <f>K37/M37</f>
        <v>80491.735436141316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1010.0320112950249</v>
      </c>
    </row>
    <row r="43" spans="1:14" ht="15.75" thickBot="1">
      <c r="B43" s="821" t="s">
        <v>953</v>
      </c>
      <c r="C43" s="822"/>
      <c r="D43" s="822"/>
      <c r="E43" s="822"/>
      <c r="F43" s="822"/>
      <c r="G43" s="822"/>
      <c r="H43" s="822"/>
      <c r="I43" s="822"/>
      <c r="J43" s="822"/>
      <c r="K43" s="822"/>
      <c r="L43" s="822"/>
      <c r="M43" s="823"/>
      <c r="N43" s="105">
        <f>SUM(N36:N42)</f>
        <v>83840.75195617904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VLOOKUP(A59,TRANSPORTE!A6:D118,2,FALSE)</f>
        <v>kgk</v>
      </c>
      <c r="I59" s="286">
        <v>1</v>
      </c>
      <c r="J59" s="293">
        <v>1</v>
      </c>
      <c r="K59" s="286">
        <f>I59*J59</f>
        <v>1</v>
      </c>
      <c r="L59" s="908">
        <f>VLOOKUP(A59,TRANSPORTE!A5:D117,4,FALSE)</f>
        <v>0.30961138997784476</v>
      </c>
      <c r="M59" s="909"/>
      <c r="N59" s="294">
        <f>K59*L59</f>
        <v>0.30961138997784476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0.30961138997784476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32</v>
      </c>
      <c r="N71" s="303">
        <f>K71/M71</f>
        <v>6766.375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10100.320112950249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93941.381680519262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18788.276336103852</v>
      </c>
      <c r="M83" s="857"/>
      <c r="N83" s="57"/>
    </row>
    <row r="84" spans="1:14">
      <c r="B84" s="95" t="s">
        <v>973</v>
      </c>
      <c r="C84" s="96"/>
      <c r="D84" s="96"/>
      <c r="E84" s="96"/>
      <c r="F84" s="96"/>
      <c r="G84" s="96"/>
      <c r="H84" s="96"/>
      <c r="I84" s="93"/>
      <c r="J84" s="94"/>
      <c r="K84" s="311">
        <v>0.05</v>
      </c>
      <c r="L84" s="856">
        <f>N78*K84</f>
        <v>4697.0690840259631</v>
      </c>
      <c r="M84" s="857"/>
      <c r="N84" s="57"/>
    </row>
    <row r="85" spans="1:14" ht="15.75" thickBot="1">
      <c r="B85" s="97" t="s">
        <v>974</v>
      </c>
      <c r="C85" s="98"/>
      <c r="D85" s="98"/>
      <c r="E85" s="98"/>
      <c r="F85" s="98"/>
      <c r="G85" s="98"/>
      <c r="H85" s="98"/>
      <c r="I85" s="99"/>
      <c r="J85" s="100"/>
      <c r="K85" s="312">
        <v>0.05</v>
      </c>
      <c r="L85" s="858">
        <f>N78*K85</f>
        <v>4697.0690840259631</v>
      </c>
      <c r="M85" s="859"/>
      <c r="N85" s="57"/>
    </row>
    <row r="86" spans="1:14" ht="15.75" thickBot="1">
      <c r="B86" s="821" t="s">
        <v>953</v>
      </c>
      <c r="C86" s="822"/>
      <c r="D86" s="822"/>
      <c r="E86" s="822"/>
      <c r="F86" s="822"/>
      <c r="G86" s="822"/>
      <c r="H86" s="822"/>
      <c r="I86" s="822"/>
      <c r="J86" s="822"/>
      <c r="K86" s="822"/>
      <c r="L86" s="822"/>
      <c r="M86" s="823"/>
      <c r="N86" s="58">
        <f>L83+L84+L85</f>
        <v>28182.414504155779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122123.79618467504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307</v>
      </c>
      <c r="B36" s="870" t="str">
        <f>VLOOKUP(A36,EQUIPOS!A6:D154,3,FALSE)</f>
        <v>Retroexcavadora, Potencia en el Volante 78 HP 2200 RPM</v>
      </c>
      <c r="C36" s="871"/>
      <c r="D36" s="871"/>
      <c r="E36" s="871"/>
      <c r="F36" s="871"/>
      <c r="G36" s="871"/>
      <c r="H36" s="872"/>
      <c r="I36" s="274"/>
      <c r="J36" s="275"/>
      <c r="K36" s="276">
        <f>VLOOKUP(A36,EQUIPOS!A6:D161,4,FALSE)</f>
        <v>145204.39456588475</v>
      </c>
      <c r="L36" s="277"/>
      <c r="M36" s="278">
        <v>5</v>
      </c>
      <c r="N36" s="279">
        <f>K36/M36</f>
        <v>29040.878913176952</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107.474121807204</v>
      </c>
    </row>
    <row r="43" spans="1:14" ht="15.75" thickBot="1">
      <c r="B43" s="821" t="s">
        <v>953</v>
      </c>
      <c r="C43" s="822"/>
      <c r="D43" s="822"/>
      <c r="E43" s="822"/>
      <c r="F43" s="822"/>
      <c r="G43" s="822"/>
      <c r="H43" s="822"/>
      <c r="I43" s="822"/>
      <c r="J43" s="822"/>
      <c r="K43" s="822"/>
      <c r="L43" s="822"/>
      <c r="M43" s="823"/>
      <c r="N43" s="105">
        <f>SUM(N36:N42)</f>
        <v>29148.353034984157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0.70199999999999996</v>
      </c>
      <c r="J59" s="293">
        <v>1</v>
      </c>
      <c r="K59" s="286">
        <f>I59*J59</f>
        <v>0.70199999999999996</v>
      </c>
      <c r="L59" s="908">
        <f>VLOOKUP(A59,TRANSPORTE!A5:D94,4,FALSE)</f>
        <v>1337.591059876785</v>
      </c>
      <c r="M59" s="909"/>
      <c r="N59" s="294">
        <f>K59*L59</f>
        <v>938.98892403350305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938.98892403350305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40</v>
      </c>
      <c r="N71" s="303">
        <f>K71/M71</f>
        <v>2706.55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5373.7060903601996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35461.04804937786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7092.2096098755719</v>
      </c>
      <c r="M83" s="857"/>
      <c r="N83" s="57"/>
    </row>
    <row r="84" spans="1:14">
      <c r="B84" s="95" t="s">
        <v>973</v>
      </c>
      <c r="C84" s="96"/>
      <c r="D84" s="96"/>
      <c r="E84" s="96"/>
      <c r="F84" s="96"/>
      <c r="G84" s="96"/>
      <c r="H84" s="96"/>
      <c r="I84" s="93"/>
      <c r="J84" s="94"/>
      <c r="K84" s="311">
        <v>0.05</v>
      </c>
      <c r="L84" s="856">
        <f>N78*K84</f>
        <v>1773.052402468893</v>
      </c>
      <c r="M84" s="857"/>
      <c r="N84" s="57"/>
    </row>
    <row r="85" spans="1:14" ht="15.75" thickBot="1">
      <c r="B85" s="97" t="s">
        <v>974</v>
      </c>
      <c r="C85" s="98"/>
      <c r="D85" s="98"/>
      <c r="E85" s="98"/>
      <c r="F85" s="98"/>
      <c r="G85" s="98"/>
      <c r="H85" s="98"/>
      <c r="I85" s="99"/>
      <c r="J85" s="100"/>
      <c r="K85" s="312">
        <v>0.05</v>
      </c>
      <c r="L85" s="858">
        <f>N78*K85</f>
        <v>1773.052402468893</v>
      </c>
      <c r="M85" s="859"/>
      <c r="N85" s="57"/>
    </row>
    <row r="86" spans="1:14" ht="15.75" thickBot="1">
      <c r="B86" s="821" t="s">
        <v>953</v>
      </c>
      <c r="C86" s="822"/>
      <c r="D86" s="822"/>
      <c r="E86" s="822"/>
      <c r="F86" s="822"/>
      <c r="G86" s="822"/>
      <c r="H86" s="822"/>
      <c r="I86" s="822"/>
      <c r="J86" s="822"/>
      <c r="K86" s="822"/>
      <c r="L86" s="822"/>
      <c r="M86" s="823"/>
      <c r="N86" s="58">
        <f>L83+L84+L85</f>
        <v>10638.314414813358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46099.362464191217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307</v>
      </c>
      <c r="B36" s="870" t="str">
        <f>VLOOKUP(A36,EQUIPOS!A6:D154,3,FALSE)</f>
        <v>Retroexcavadora, Potencia en el Volante 78 HP 2200 RPM</v>
      </c>
      <c r="C36" s="871"/>
      <c r="D36" s="871"/>
      <c r="E36" s="871"/>
      <c r="F36" s="871"/>
      <c r="G36" s="871"/>
      <c r="H36" s="872"/>
      <c r="I36" s="274"/>
      <c r="J36" s="275"/>
      <c r="K36" s="276">
        <f>VLOOKUP(A36,EQUIPOS!A6:D161,4,FALSE)</f>
        <v>145204.39456588475</v>
      </c>
      <c r="L36" s="277"/>
      <c r="M36" s="278">
        <v>4</v>
      </c>
      <c r="N36" s="279">
        <f>K36/M36</f>
        <v>36301.098641471188</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67.663750000000007</v>
      </c>
    </row>
    <row r="43" spans="1:14" ht="15.75" thickBot="1">
      <c r="B43" s="821" t="s">
        <v>953</v>
      </c>
      <c r="C43" s="822"/>
      <c r="D43" s="822"/>
      <c r="E43" s="822"/>
      <c r="F43" s="822"/>
      <c r="G43" s="822"/>
      <c r="H43" s="822"/>
      <c r="I43" s="822"/>
      <c r="J43" s="822"/>
      <c r="K43" s="822"/>
      <c r="L43" s="822"/>
      <c r="M43" s="823"/>
      <c r="N43" s="105">
        <f>SUM(N36:N42)</f>
        <v>36368.762391471188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3.03</v>
      </c>
      <c r="J59" s="293">
        <v>1</v>
      </c>
      <c r="K59" s="286">
        <f>I59*J59</f>
        <v>3.03</v>
      </c>
      <c r="L59" s="908">
        <f>VLOOKUP(A59,TRANSPORTE!A5:D94,4,FALSE)</f>
        <v>1337.591059876785</v>
      </c>
      <c r="M59" s="909"/>
      <c r="N59" s="294">
        <f>K59*L59</f>
        <v>4052.9009114266582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4052.9009114266582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32</v>
      </c>
      <c r="N70" s="303">
        <f>K70/M70</f>
        <v>3383.1875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3383.1875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43804.850802897847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8760.970160579569</v>
      </c>
      <c r="M83" s="857"/>
      <c r="N83" s="57"/>
    </row>
    <row r="84" spans="1:14">
      <c r="B84" s="95" t="s">
        <v>973</v>
      </c>
      <c r="C84" s="96"/>
      <c r="D84" s="96"/>
      <c r="E84" s="96"/>
      <c r="F84" s="96"/>
      <c r="G84" s="96"/>
      <c r="H84" s="96"/>
      <c r="I84" s="93"/>
      <c r="J84" s="94"/>
      <c r="K84" s="311">
        <v>0.05</v>
      </c>
      <c r="L84" s="856">
        <f>N78*K84</f>
        <v>2190.2425401448922</v>
      </c>
      <c r="M84" s="857"/>
      <c r="N84" s="57"/>
    </row>
    <row r="85" spans="1:14" ht="15.75" thickBot="1">
      <c r="B85" s="97" t="s">
        <v>974</v>
      </c>
      <c r="C85" s="98"/>
      <c r="D85" s="98"/>
      <c r="E85" s="98"/>
      <c r="F85" s="98"/>
      <c r="G85" s="98"/>
      <c r="H85" s="98"/>
      <c r="I85" s="99"/>
      <c r="J85" s="100"/>
      <c r="K85" s="312">
        <v>0.05</v>
      </c>
      <c r="L85" s="858">
        <f>N78*K85</f>
        <v>2190.2425401448922</v>
      </c>
      <c r="M85" s="859"/>
      <c r="N85" s="57"/>
    </row>
    <row r="86" spans="1:14" ht="15.75" thickBot="1">
      <c r="B86" s="821" t="s">
        <v>953</v>
      </c>
      <c r="C86" s="822"/>
      <c r="D86" s="822"/>
      <c r="E86" s="822"/>
      <c r="F86" s="822"/>
      <c r="G86" s="822"/>
      <c r="H86" s="822"/>
      <c r="I86" s="822"/>
      <c r="J86" s="822"/>
      <c r="K86" s="822"/>
      <c r="L86" s="822"/>
      <c r="M86" s="823"/>
      <c r="N86" s="58">
        <f>L83+L84+L85</f>
        <v>13141.455240869354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56946.306043767203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c r="B36" s="870"/>
      <c r="C36" s="871"/>
      <c r="D36" s="871"/>
      <c r="E36" s="871"/>
      <c r="F36" s="871"/>
      <c r="G36" s="871"/>
      <c r="H36" s="872"/>
      <c r="I36" s="274"/>
      <c r="J36" s="275"/>
      <c r="K36" s="276"/>
      <c r="L36" s="277"/>
      <c r="M36" s="278"/>
      <c r="N36" s="279"/>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144.34933333333333</v>
      </c>
    </row>
    <row r="43" spans="1:14" ht="15.75" thickBot="1">
      <c r="B43" s="821" t="s">
        <v>953</v>
      </c>
      <c r="C43" s="822"/>
      <c r="D43" s="822"/>
      <c r="E43" s="822"/>
      <c r="F43" s="822"/>
      <c r="G43" s="822"/>
      <c r="H43" s="822"/>
      <c r="I43" s="822"/>
      <c r="J43" s="822"/>
      <c r="K43" s="822"/>
      <c r="L43" s="822"/>
      <c r="M43" s="823"/>
      <c r="N43" s="105">
        <f>SUM(N36:N42)</f>
        <v>144.34933333333333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3"/>
      <c r="C53" s="904"/>
      <c r="D53" s="904"/>
      <c r="E53" s="904"/>
      <c r="F53" s="904"/>
      <c r="G53" s="904"/>
      <c r="H53" s="904"/>
      <c r="I53" s="874"/>
      <c r="J53" s="48"/>
      <c r="K53" s="50"/>
      <c r="L53" s="905"/>
      <c r="M53" s="906"/>
      <c r="N53" s="51"/>
    </row>
    <row r="54" spans="2:14" ht="15.75" thickBot="1">
      <c r="B54" s="821" t="s">
        <v>953</v>
      </c>
      <c r="C54" s="822"/>
      <c r="D54" s="822"/>
      <c r="E54" s="822"/>
      <c r="F54" s="822"/>
      <c r="G54" s="822"/>
      <c r="H54" s="822"/>
      <c r="I54" s="822"/>
      <c r="J54" s="822"/>
      <c r="K54" s="822"/>
      <c r="L54" s="822"/>
      <c r="M54" s="823"/>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7" t="s">
        <v>961</v>
      </c>
      <c r="M58" s="886"/>
      <c r="N58" s="82" t="s">
        <v>951</v>
      </c>
    </row>
    <row r="59" spans="2:14">
      <c r="B59" s="52"/>
      <c r="C59" s="324"/>
      <c r="D59" s="324"/>
      <c r="E59" s="324"/>
      <c r="F59" s="324"/>
      <c r="G59" s="324"/>
      <c r="H59" s="318"/>
      <c r="I59" s="286"/>
      <c r="J59" s="293"/>
      <c r="K59" s="286"/>
      <c r="L59" s="908"/>
      <c r="M59" s="909"/>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150</v>
      </c>
      <c r="N70" s="303">
        <f>K70/M70</f>
        <v>1443.4933333333333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1443.4933333333333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1587.8426666666667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317.56853333333333</v>
      </c>
      <c r="M83" s="857"/>
      <c r="N83" s="57"/>
    </row>
    <row r="84" spans="1:14">
      <c r="B84" s="95" t="s">
        <v>973</v>
      </c>
      <c r="C84" s="96"/>
      <c r="D84" s="96"/>
      <c r="E84" s="96"/>
      <c r="F84" s="96"/>
      <c r="G84" s="96"/>
      <c r="H84" s="96"/>
      <c r="I84" s="93"/>
      <c r="J84" s="94"/>
      <c r="K84" s="311">
        <v>0.05</v>
      </c>
      <c r="L84" s="856">
        <f>N78*K84</f>
        <v>79.392133333333334</v>
      </c>
      <c r="M84" s="857"/>
      <c r="N84" s="57"/>
    </row>
    <row r="85" spans="1:14" ht="15.75" thickBot="1">
      <c r="B85" s="97" t="s">
        <v>974</v>
      </c>
      <c r="C85" s="98"/>
      <c r="D85" s="98"/>
      <c r="E85" s="98"/>
      <c r="F85" s="98"/>
      <c r="G85" s="98"/>
      <c r="H85" s="98"/>
      <c r="I85" s="99"/>
      <c r="J85" s="100"/>
      <c r="K85" s="312">
        <v>0.05</v>
      </c>
      <c r="L85" s="858">
        <f>N78*K85</f>
        <v>79.392133333333334</v>
      </c>
      <c r="M85" s="859"/>
      <c r="N85" s="57"/>
    </row>
    <row r="86" spans="1:14" ht="15.75" thickBot="1">
      <c r="B86" s="821" t="s">
        <v>953</v>
      </c>
      <c r="C86" s="822"/>
      <c r="D86" s="822"/>
      <c r="E86" s="822"/>
      <c r="F86" s="822"/>
      <c r="G86" s="822"/>
      <c r="H86" s="822"/>
      <c r="I86" s="822"/>
      <c r="J86" s="822"/>
      <c r="K86" s="822"/>
      <c r="L86" s="822"/>
      <c r="M86" s="823"/>
      <c r="N86" s="58">
        <f>L83+L84+L85</f>
        <v>476.3528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2064.1954666666666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310</v>
      </c>
      <c r="B36" s="870" t="str">
        <f>VLOOKUP(A36,EQUIPOS!A6:D154,3,FALSE)</f>
        <v>Retroexcavadora A25C</v>
      </c>
      <c r="C36" s="871"/>
      <c r="D36" s="871"/>
      <c r="E36" s="871"/>
      <c r="F36" s="871"/>
      <c r="G36" s="871"/>
      <c r="H36" s="872"/>
      <c r="I36" s="274"/>
      <c r="J36" s="275"/>
      <c r="K36" s="276">
        <f>VLOOKUP(A36,EQUIPOS!A6:D163,4,FALSE)</f>
        <v>114874.14207322994</v>
      </c>
      <c r="L36" s="277"/>
      <c r="M36" s="278">
        <v>3</v>
      </c>
      <c r="N36" s="279">
        <f>K36/M36</f>
        <v>38291.380691076651</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90.218333333333348</v>
      </c>
    </row>
    <row r="43" spans="1:14" ht="15.75" thickBot="1">
      <c r="B43" s="821" t="s">
        <v>953</v>
      </c>
      <c r="C43" s="822"/>
      <c r="D43" s="822"/>
      <c r="E43" s="822"/>
      <c r="F43" s="822"/>
      <c r="G43" s="822"/>
      <c r="H43" s="822"/>
      <c r="I43" s="822"/>
      <c r="J43" s="822"/>
      <c r="K43" s="822"/>
      <c r="L43" s="822"/>
      <c r="M43" s="823"/>
      <c r="N43" s="105">
        <f>SUM(N36:N42)</f>
        <v>38381.599024409981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08">
        <f>VLOOKUP(A59,TRANSPORTE!A6:D117,4,FALSE)</f>
        <v>997.9340192665411</v>
      </c>
      <c r="M59" s="909"/>
      <c r="N59" s="294">
        <f>K59*L59</f>
        <v>1696.4878327531198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1696.4878327531198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9021.8333333333339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49099.920190496436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9819.9840380992882</v>
      </c>
      <c r="M83" s="857"/>
      <c r="N83" s="57"/>
    </row>
    <row r="84" spans="1:14">
      <c r="B84" s="95" t="s">
        <v>973</v>
      </c>
      <c r="C84" s="96"/>
      <c r="D84" s="96"/>
      <c r="E84" s="96"/>
      <c r="F84" s="96"/>
      <c r="G84" s="96"/>
      <c r="H84" s="96"/>
      <c r="I84" s="93"/>
      <c r="J84" s="94"/>
      <c r="K84" s="311">
        <v>0.05</v>
      </c>
      <c r="L84" s="856">
        <f>N78*K84</f>
        <v>2454.9960095248221</v>
      </c>
      <c r="M84" s="857"/>
      <c r="N84" s="57"/>
    </row>
    <row r="85" spans="1:14" ht="15.75" thickBot="1">
      <c r="B85" s="97" t="s">
        <v>974</v>
      </c>
      <c r="C85" s="98"/>
      <c r="D85" s="98"/>
      <c r="E85" s="98"/>
      <c r="F85" s="98"/>
      <c r="G85" s="98"/>
      <c r="H85" s="98"/>
      <c r="I85" s="99"/>
      <c r="J85" s="100"/>
      <c r="K85" s="312">
        <v>0.05</v>
      </c>
      <c r="L85" s="858">
        <f>N78*K85</f>
        <v>2454.9960095248221</v>
      </c>
      <c r="M85" s="859"/>
      <c r="N85" s="57"/>
    </row>
    <row r="86" spans="1:14" ht="15.75" thickBot="1">
      <c r="B86" s="821" t="s">
        <v>953</v>
      </c>
      <c r="C86" s="822"/>
      <c r="D86" s="822"/>
      <c r="E86" s="822"/>
      <c r="F86" s="822"/>
      <c r="G86" s="822"/>
      <c r="H86" s="822"/>
      <c r="I86" s="822"/>
      <c r="J86" s="822"/>
      <c r="K86" s="822"/>
      <c r="L86" s="822"/>
      <c r="M86" s="823"/>
      <c r="N86" s="58">
        <f>L83+L84+L85</f>
        <v>14729.976057148933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63829.896247645367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310</v>
      </c>
      <c r="B36" s="870" t="str">
        <f>VLOOKUP(A36,EQUIPOS!A6:D154,3,FALSE)</f>
        <v>Retroexcavadora A25C</v>
      </c>
      <c r="C36" s="871"/>
      <c r="D36" s="871"/>
      <c r="E36" s="871"/>
      <c r="F36" s="871"/>
      <c r="G36" s="871"/>
      <c r="H36" s="872"/>
      <c r="I36" s="274"/>
      <c r="J36" s="275"/>
      <c r="K36" s="276">
        <f>VLOOKUP(A36,EQUIPOS!A6:D163,4,FALSE)</f>
        <v>114874.14207322994</v>
      </c>
      <c r="L36" s="277"/>
      <c r="M36" s="278">
        <v>3</v>
      </c>
      <c r="N36" s="279">
        <f>K36/M36</f>
        <v>38291.380691076651</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90.218333333333348</v>
      </c>
    </row>
    <row r="43" spans="1:14" ht="15.75" thickBot="1">
      <c r="B43" s="821" t="s">
        <v>953</v>
      </c>
      <c r="C43" s="822"/>
      <c r="D43" s="822"/>
      <c r="E43" s="822"/>
      <c r="F43" s="822"/>
      <c r="G43" s="822"/>
      <c r="H43" s="822"/>
      <c r="I43" s="822"/>
      <c r="J43" s="822"/>
      <c r="K43" s="822"/>
      <c r="L43" s="822"/>
      <c r="M43" s="823"/>
      <c r="N43" s="105">
        <f>SUM(N36:N42)</f>
        <v>38381.599024409981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08">
        <f>VLOOKUP(A59,TRANSPORTE!A6:D117,4,FALSE)</f>
        <v>997.9340192665411</v>
      </c>
      <c r="M59" s="909"/>
      <c r="N59" s="294">
        <f>K59*L59</f>
        <v>1696.4878327531198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1696.4878327531198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9021.8333333333339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49099.920190496436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9819.9840380992882</v>
      </c>
      <c r="M83" s="857"/>
      <c r="N83" s="57"/>
    </row>
    <row r="84" spans="1:14">
      <c r="B84" s="95" t="s">
        <v>973</v>
      </c>
      <c r="C84" s="96"/>
      <c r="D84" s="96"/>
      <c r="E84" s="96"/>
      <c r="F84" s="96"/>
      <c r="G84" s="96"/>
      <c r="H84" s="96"/>
      <c r="I84" s="93"/>
      <c r="J84" s="94"/>
      <c r="K84" s="311">
        <v>0.05</v>
      </c>
      <c r="L84" s="856">
        <f>N78*K84</f>
        <v>2454.9960095248221</v>
      </c>
      <c r="M84" s="857"/>
      <c r="N84" s="57"/>
    </row>
    <row r="85" spans="1:14" ht="15.75" thickBot="1">
      <c r="B85" s="97" t="s">
        <v>974</v>
      </c>
      <c r="C85" s="98"/>
      <c r="D85" s="98"/>
      <c r="E85" s="98"/>
      <c r="F85" s="98"/>
      <c r="G85" s="98"/>
      <c r="H85" s="98"/>
      <c r="I85" s="99"/>
      <c r="J85" s="100"/>
      <c r="K85" s="312">
        <v>0.05</v>
      </c>
      <c r="L85" s="858">
        <f>N78*K85</f>
        <v>2454.9960095248221</v>
      </c>
      <c r="M85" s="859"/>
      <c r="N85" s="57"/>
    </row>
    <row r="86" spans="1:14" ht="15.75" thickBot="1">
      <c r="B86" s="821" t="s">
        <v>953</v>
      </c>
      <c r="C86" s="822"/>
      <c r="D86" s="822"/>
      <c r="E86" s="822"/>
      <c r="F86" s="822"/>
      <c r="G86" s="822"/>
      <c r="H86" s="822"/>
      <c r="I86" s="822"/>
      <c r="J86" s="822"/>
      <c r="K86" s="822"/>
      <c r="L86" s="822"/>
      <c r="M86" s="823"/>
      <c r="N86" s="58">
        <f>L83+L84+L85</f>
        <v>14729.976057148933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63829.896247645367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45</v>
      </c>
      <c r="N36" s="279">
        <f>K36/M36</f>
        <v>3662.8268729820293</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1.5036388888888887</v>
      </c>
    </row>
    <row r="43" spans="1:14" ht="15.75" thickBot="1">
      <c r="B43" s="821" t="s">
        <v>953</v>
      </c>
      <c r="C43" s="822"/>
      <c r="D43" s="822"/>
      <c r="E43" s="822"/>
      <c r="F43" s="822"/>
      <c r="G43" s="822"/>
      <c r="H43" s="822"/>
      <c r="I43" s="822"/>
      <c r="J43" s="822"/>
      <c r="K43" s="822"/>
      <c r="L43" s="822"/>
      <c r="M43" s="823"/>
      <c r="N43" s="105">
        <f>SUM(N36:N42)</f>
        <v>3664.3305118709181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908">
        <f>VLOOKUP(A59,TRANSPORTE!A6:D117,4,FALSE)</f>
        <v>0.30961138997784476</v>
      </c>
      <c r="M59" s="909"/>
      <c r="N59" s="294">
        <f>K59*L59</f>
        <v>11.053126622209058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11.053126622209058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150.36388888888888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3825.7475273820164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765.14950547640331</v>
      </c>
      <c r="M83" s="857"/>
      <c r="N83" s="57"/>
    </row>
    <row r="84" spans="1:14">
      <c r="B84" s="95" t="s">
        <v>973</v>
      </c>
      <c r="C84" s="96"/>
      <c r="D84" s="96"/>
      <c r="E84" s="96"/>
      <c r="F84" s="96"/>
      <c r="G84" s="96"/>
      <c r="H84" s="96"/>
      <c r="I84" s="93"/>
      <c r="J84" s="94"/>
      <c r="K84" s="311">
        <v>0.05</v>
      </c>
      <c r="L84" s="856">
        <f>N78*K84</f>
        <v>191.28737636910083</v>
      </c>
      <c r="M84" s="857"/>
      <c r="N84" s="57"/>
    </row>
    <row r="85" spans="1:14" ht="15.75" thickBot="1">
      <c r="B85" s="97" t="s">
        <v>974</v>
      </c>
      <c r="C85" s="98"/>
      <c r="D85" s="98"/>
      <c r="E85" s="98"/>
      <c r="F85" s="98"/>
      <c r="G85" s="98"/>
      <c r="H85" s="98"/>
      <c r="I85" s="99"/>
      <c r="J85" s="100"/>
      <c r="K85" s="312">
        <v>0.05</v>
      </c>
      <c r="L85" s="858">
        <f>N78*K85</f>
        <v>191.28737636910083</v>
      </c>
      <c r="M85" s="859"/>
      <c r="N85" s="57"/>
    </row>
    <row r="86" spans="1:14" ht="15.75" thickBot="1">
      <c r="B86" s="821" t="s">
        <v>953</v>
      </c>
      <c r="C86" s="822"/>
      <c r="D86" s="822"/>
      <c r="E86" s="822"/>
      <c r="F86" s="822"/>
      <c r="G86" s="822"/>
      <c r="H86" s="822"/>
      <c r="I86" s="822"/>
      <c r="J86" s="822"/>
      <c r="K86" s="822"/>
      <c r="L86" s="822"/>
      <c r="M86" s="823"/>
      <c r="N86" s="58">
        <f>L83+L84+L85</f>
        <v>1147.724258214605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4973.471785596621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c r="B36" s="870"/>
      <c r="C36" s="871"/>
      <c r="D36" s="871"/>
      <c r="E36" s="871"/>
      <c r="F36" s="871"/>
      <c r="G36" s="871"/>
      <c r="H36" s="872"/>
      <c r="I36" s="274"/>
      <c r="J36" s="275"/>
      <c r="K36" s="276"/>
      <c r="L36" s="277"/>
      <c r="M36" s="278"/>
      <c r="N36" s="279"/>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0.1</v>
      </c>
      <c r="M42" s="883"/>
      <c r="N42" s="111">
        <f>N76*L42</f>
        <v>60.145555555555553</v>
      </c>
    </row>
    <row r="43" spans="1:14" ht="15.75" thickBot="1">
      <c r="B43" s="821" t="s">
        <v>953</v>
      </c>
      <c r="C43" s="822"/>
      <c r="D43" s="822"/>
      <c r="E43" s="822"/>
      <c r="F43" s="822"/>
      <c r="G43" s="822"/>
      <c r="H43" s="822"/>
      <c r="I43" s="822"/>
      <c r="J43" s="822"/>
      <c r="K43" s="822"/>
      <c r="L43" s="822"/>
      <c r="M43" s="823"/>
      <c r="N43" s="105">
        <f>SUM(N36:N42)</f>
        <v>60.145555555555553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908">
        <f>VLOOKUP(A59,TRANSPORTE!A6:D117,4,FALSE)</f>
        <v>0.30961138997784476</v>
      </c>
      <c r="M59" s="909"/>
      <c r="N59" s="294">
        <f>K59*L59</f>
        <v>3.1735167472729087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3.1735167472729087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360</v>
      </c>
      <c r="N70" s="303">
        <f>K70/M70</f>
        <v>601.45555555555552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601.45555555555552</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664.77462785838395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132.9549255716768</v>
      </c>
      <c r="M83" s="857"/>
      <c r="N83" s="57"/>
    </row>
    <row r="84" spans="1:14">
      <c r="B84" s="95" t="s">
        <v>973</v>
      </c>
      <c r="C84" s="96"/>
      <c r="D84" s="96"/>
      <c r="E84" s="96"/>
      <c r="F84" s="96"/>
      <c r="G84" s="96"/>
      <c r="H84" s="96"/>
      <c r="I84" s="93"/>
      <c r="J84" s="94"/>
      <c r="K84" s="311">
        <v>0.05</v>
      </c>
      <c r="L84" s="856">
        <f>N78*K84</f>
        <v>33.238731392919199</v>
      </c>
      <c r="M84" s="857"/>
      <c r="N84" s="57"/>
    </row>
    <row r="85" spans="1:14" ht="15.75" thickBot="1">
      <c r="B85" s="97" t="s">
        <v>974</v>
      </c>
      <c r="C85" s="98"/>
      <c r="D85" s="98"/>
      <c r="E85" s="98"/>
      <c r="F85" s="98"/>
      <c r="G85" s="98"/>
      <c r="H85" s="98"/>
      <c r="I85" s="99"/>
      <c r="J85" s="100"/>
      <c r="K85" s="312">
        <v>0.05</v>
      </c>
      <c r="L85" s="858">
        <f>N78*K85</f>
        <v>33.238731392919199</v>
      </c>
      <c r="M85" s="859"/>
      <c r="N85" s="57"/>
    </row>
    <row r="86" spans="1:14" ht="15.75" thickBot="1">
      <c r="B86" s="821" t="s">
        <v>953</v>
      </c>
      <c r="C86" s="822"/>
      <c r="D86" s="822"/>
      <c r="E86" s="822"/>
      <c r="F86" s="822"/>
      <c r="G86" s="822"/>
      <c r="H86" s="822"/>
      <c r="I86" s="822"/>
      <c r="J86" s="822"/>
      <c r="K86" s="822"/>
      <c r="L86" s="822"/>
      <c r="M86" s="823"/>
      <c r="N86" s="58">
        <f>L83+L84+L85</f>
        <v>199.43238835751518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864.2070162158991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45</v>
      </c>
      <c r="N36" s="279">
        <f>K36/M36</f>
        <v>3662.8268729820293</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1.5036388888888887</v>
      </c>
    </row>
    <row r="43" spans="1:14" ht="15.75" thickBot="1">
      <c r="B43" s="821" t="s">
        <v>953</v>
      </c>
      <c r="C43" s="822"/>
      <c r="D43" s="822"/>
      <c r="E43" s="822"/>
      <c r="F43" s="822"/>
      <c r="G43" s="822"/>
      <c r="H43" s="822"/>
      <c r="I43" s="822"/>
      <c r="J43" s="822"/>
      <c r="K43" s="822"/>
      <c r="L43" s="822"/>
      <c r="M43" s="823"/>
      <c r="N43" s="105">
        <f>SUM(N36:N42)</f>
        <v>3664.3305118709181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908">
        <f>VLOOKUP(A59,TRANSPORTE!A6:D117,4,FALSE)</f>
        <v>1152.0440945089258</v>
      </c>
      <c r="M59" s="909"/>
      <c r="N59" s="294">
        <f>K59*L59</f>
        <v>933.72597837901174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933.72597837901174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150.36388888888888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4748.420379138819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949.68407582776388</v>
      </c>
      <c r="M83" s="857"/>
      <c r="N83" s="57"/>
    </row>
    <row r="84" spans="1:14">
      <c r="B84" s="95" t="s">
        <v>973</v>
      </c>
      <c r="C84" s="96"/>
      <c r="D84" s="96"/>
      <c r="E84" s="96"/>
      <c r="F84" s="96"/>
      <c r="G84" s="96"/>
      <c r="H84" s="96"/>
      <c r="I84" s="93"/>
      <c r="J84" s="94"/>
      <c r="K84" s="311">
        <v>0.05</v>
      </c>
      <c r="L84" s="856">
        <f>N78*K84</f>
        <v>237.42101895694097</v>
      </c>
      <c r="M84" s="857"/>
      <c r="N84" s="57"/>
    </row>
    <row r="85" spans="1:14" ht="15.75" thickBot="1">
      <c r="B85" s="97" t="s">
        <v>974</v>
      </c>
      <c r="C85" s="98"/>
      <c r="D85" s="98"/>
      <c r="E85" s="98"/>
      <c r="F85" s="98"/>
      <c r="G85" s="98"/>
      <c r="H85" s="98"/>
      <c r="I85" s="99"/>
      <c r="J85" s="100"/>
      <c r="K85" s="312">
        <v>0.05</v>
      </c>
      <c r="L85" s="858">
        <f>N78*K85</f>
        <v>237.42101895694097</v>
      </c>
      <c r="M85" s="859"/>
      <c r="N85" s="57"/>
    </row>
    <row r="86" spans="1:14" ht="15.75" thickBot="1">
      <c r="B86" s="821" t="s">
        <v>953</v>
      </c>
      <c r="C86" s="822"/>
      <c r="D86" s="822"/>
      <c r="E86" s="822"/>
      <c r="F86" s="822"/>
      <c r="G86" s="822"/>
      <c r="H86" s="822"/>
      <c r="I86" s="822"/>
      <c r="J86" s="822"/>
      <c r="K86" s="822"/>
      <c r="L86" s="822"/>
      <c r="M86" s="823"/>
      <c r="N86" s="58">
        <f>L83+L84+L85</f>
        <v>1424.5261137416458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6172.9464928804646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VLOOKUP(A36,EQUIPOS!A5:D154,4,FALSE)</f>
        <v>123833.43913252512</v>
      </c>
      <c r="L36" s="277"/>
      <c r="M36" s="278">
        <v>0.625</v>
      </c>
      <c r="N36" s="279">
        <f>K36/M36</f>
        <v>198133.5026120402</v>
      </c>
    </row>
    <row r="37" spans="1:14">
      <c r="A37" s="114" t="s">
        <v>241</v>
      </c>
      <c r="B37" s="870" t="str">
        <f>VLOOKUP(A37,EQUIPOS!A7:D154,3,FALSE)</f>
        <v>Grúa (capacidad 15 ton)</v>
      </c>
      <c r="C37" s="871"/>
      <c r="D37" s="871"/>
      <c r="E37" s="871"/>
      <c r="F37" s="871"/>
      <c r="G37" s="871"/>
      <c r="H37" s="872"/>
      <c r="I37" s="274"/>
      <c r="J37" s="275"/>
      <c r="K37" s="276">
        <f>VLOOKUP(A37,EQUIPOS!A6:D154,4,FALSE)</f>
        <v>151021.73366517076</v>
      </c>
      <c r="L37" s="277"/>
      <c r="M37" s="278">
        <v>0.625</v>
      </c>
      <c r="N37" s="279">
        <f>K37/M37</f>
        <v>241634.77386427321</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2706.55</v>
      </c>
    </row>
    <row r="43" spans="1:14" ht="15.75" thickBot="1">
      <c r="B43" s="821" t="s">
        <v>953</v>
      </c>
      <c r="C43" s="822"/>
      <c r="D43" s="822"/>
      <c r="E43" s="822"/>
      <c r="F43" s="822"/>
      <c r="G43" s="822"/>
      <c r="H43" s="822"/>
      <c r="I43" s="822"/>
      <c r="J43" s="822"/>
      <c r="K43" s="822"/>
      <c r="L43" s="822"/>
      <c r="M43" s="823"/>
      <c r="N43" s="401">
        <f>SUM(N36:N42)</f>
        <v>442474.82647631341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93635.336593511252</v>
      </c>
      <c r="N51" s="279">
        <f>K51*M51</f>
        <v>187270.6731870225</v>
      </c>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200723.72213489318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5</v>
      </c>
      <c r="N70" s="402">
        <f>K70/M70</f>
        <v>54131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697329.54861120658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139465.90972224131</v>
      </c>
      <c r="M83" s="857"/>
      <c r="N83" s="57"/>
    </row>
    <row r="84" spans="1:14">
      <c r="B84" s="95" t="s">
        <v>973</v>
      </c>
      <c r="C84" s="96"/>
      <c r="D84" s="96"/>
      <c r="E84" s="96"/>
      <c r="F84" s="96"/>
      <c r="G84" s="96"/>
      <c r="H84" s="96"/>
      <c r="I84" s="93"/>
      <c r="J84" s="94"/>
      <c r="K84" s="311">
        <v>0.05</v>
      </c>
      <c r="L84" s="856">
        <f>N78*K84</f>
        <v>34866.477430560328</v>
      </c>
      <c r="M84" s="857"/>
      <c r="N84" s="57"/>
    </row>
    <row r="85" spans="1:14" ht="15.75" thickBot="1">
      <c r="B85" s="97" t="s">
        <v>974</v>
      </c>
      <c r="C85" s="98"/>
      <c r="D85" s="98"/>
      <c r="E85" s="98"/>
      <c r="F85" s="98"/>
      <c r="G85" s="98"/>
      <c r="H85" s="98"/>
      <c r="I85" s="99"/>
      <c r="J85" s="100"/>
      <c r="K85" s="312">
        <v>0.05</v>
      </c>
      <c r="L85" s="858">
        <f>N78*K85</f>
        <v>34866.477430560328</v>
      </c>
      <c r="M85" s="859"/>
      <c r="N85" s="57"/>
    </row>
    <row r="86" spans="1:14" ht="15.75" thickBot="1">
      <c r="B86" s="821" t="s">
        <v>953</v>
      </c>
      <c r="C86" s="822"/>
      <c r="D86" s="822"/>
      <c r="E86" s="822"/>
      <c r="F86" s="822"/>
      <c r="G86" s="822"/>
      <c r="H86" s="822"/>
      <c r="I86" s="822"/>
      <c r="J86" s="822"/>
      <c r="K86" s="822"/>
      <c r="L86" s="822"/>
      <c r="M86" s="823"/>
      <c r="N86" s="58">
        <f>L83+L84+L85</f>
        <v>209198.86458336198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906528.41319456859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VLOOKUP(A36,EQUIPOS!A6:D163,4,FALSE)</f>
        <v>123833.43913252512</v>
      </c>
      <c r="L36" s="277"/>
      <c r="M36" s="278">
        <v>0.5</v>
      </c>
      <c r="N36" s="279">
        <f>K36/M36</f>
        <v>247666.87826505024</v>
      </c>
    </row>
    <row r="37" spans="1:14">
      <c r="A37" s="114" t="s">
        <v>241</v>
      </c>
      <c r="B37" s="870" t="str">
        <f>VLOOKUP(A37,EQUIPOS!A7:D154,3,FALSE)</f>
        <v>Grúa (capacidad 15 ton)</v>
      </c>
      <c r="C37" s="871"/>
      <c r="D37" s="871"/>
      <c r="E37" s="871"/>
      <c r="F37" s="871"/>
      <c r="G37" s="871"/>
      <c r="H37" s="872"/>
      <c r="I37" s="274"/>
      <c r="J37" s="275"/>
      <c r="K37" s="276">
        <f>VLOOKUP(A37,EQUIPOS!A7:D164,4,FALSE)</f>
        <v>151021.73366517076</v>
      </c>
      <c r="L37" s="277"/>
      <c r="M37" s="278">
        <v>0.5</v>
      </c>
      <c r="N37" s="279">
        <f>K37/M37</f>
        <v>302043.46733034152</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3383.1875</v>
      </c>
    </row>
    <row r="43" spans="1:14" ht="15.75" thickBot="1">
      <c r="B43" s="821" t="s">
        <v>953</v>
      </c>
      <c r="C43" s="822"/>
      <c r="D43" s="822"/>
      <c r="E43" s="822"/>
      <c r="F43" s="822"/>
      <c r="G43" s="822"/>
      <c r="H43" s="822"/>
      <c r="I43" s="822"/>
      <c r="J43" s="822"/>
      <c r="K43" s="822"/>
      <c r="L43" s="822"/>
      <c r="M43" s="823"/>
      <c r="N43" s="401">
        <f>SUM(N36:N42)</f>
        <v>553093.5330953917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93635.336593511252</v>
      </c>
      <c r="N51" s="279">
        <f>K51*M51</f>
        <v>187270.6731870225</v>
      </c>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200723.72213489318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4</v>
      </c>
      <c r="N70" s="402">
        <f>K70/M70</f>
        <v>67663.75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67663.75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821481.00523028488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164296.20104605699</v>
      </c>
      <c r="M83" s="857"/>
      <c r="N83" s="57"/>
    </row>
    <row r="84" spans="1:14">
      <c r="B84" s="95" t="s">
        <v>973</v>
      </c>
      <c r="C84" s="96"/>
      <c r="D84" s="96"/>
      <c r="E84" s="96"/>
      <c r="F84" s="96"/>
      <c r="G84" s="96"/>
      <c r="H84" s="96"/>
      <c r="I84" s="93"/>
      <c r="J84" s="94"/>
      <c r="K84" s="311">
        <v>0.05</v>
      </c>
      <c r="L84" s="856">
        <f>N78*K84</f>
        <v>41074.050261514247</v>
      </c>
      <c r="M84" s="857"/>
      <c r="N84" s="57"/>
    </row>
    <row r="85" spans="1:14" ht="15.75" thickBot="1">
      <c r="B85" s="97" t="s">
        <v>974</v>
      </c>
      <c r="C85" s="98"/>
      <c r="D85" s="98"/>
      <c r="E85" s="98"/>
      <c r="F85" s="98"/>
      <c r="G85" s="98"/>
      <c r="H85" s="98"/>
      <c r="I85" s="99"/>
      <c r="J85" s="100"/>
      <c r="K85" s="312">
        <v>0.05</v>
      </c>
      <c r="L85" s="858">
        <f>N78*K85</f>
        <v>41074.050261514247</v>
      </c>
      <c r="M85" s="859"/>
      <c r="N85" s="57"/>
    </row>
    <row r="86" spans="1:14" ht="15.75" thickBot="1">
      <c r="B86" s="821" t="s">
        <v>953</v>
      </c>
      <c r="C86" s="822"/>
      <c r="D86" s="822"/>
      <c r="E86" s="822"/>
      <c r="F86" s="822"/>
      <c r="G86" s="822"/>
      <c r="H86" s="822"/>
      <c r="I86" s="822"/>
      <c r="J86" s="822"/>
      <c r="K86" s="822"/>
      <c r="L86" s="822"/>
      <c r="M86" s="823"/>
      <c r="N86" s="58">
        <f>L83+L84+L85</f>
        <v>246444.30156908551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1067925.3067993703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VLOOKUP(A36,EQUIPOS!A6:D163,4,FALSE)</f>
        <v>123833.43913252512</v>
      </c>
      <c r="L36" s="277"/>
      <c r="M36" s="278">
        <v>0.4375</v>
      </c>
      <c r="N36" s="279">
        <f>K36/M36</f>
        <v>283047.86087434314</v>
      </c>
    </row>
    <row r="37" spans="1:14">
      <c r="A37" s="114" t="s">
        <v>241</v>
      </c>
      <c r="B37" s="870" t="str">
        <f>VLOOKUP(A37,EQUIPOS!A7:D154,3,FALSE)</f>
        <v>Grúa (capacidad 15 ton)</v>
      </c>
      <c r="C37" s="871"/>
      <c r="D37" s="871"/>
      <c r="E37" s="871"/>
      <c r="F37" s="871"/>
      <c r="G37" s="871"/>
      <c r="H37" s="872"/>
      <c r="I37" s="274"/>
      <c r="J37" s="275"/>
      <c r="K37" s="276">
        <f>VLOOKUP(A37,EQUIPOS!A7:D164,4,FALSE)</f>
        <v>151021.73366517076</v>
      </c>
      <c r="L37" s="277"/>
      <c r="M37" s="278">
        <v>0.4375</v>
      </c>
      <c r="N37" s="279">
        <f>K37/M37</f>
        <v>345192.5340918189</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3866.5</v>
      </c>
    </row>
    <row r="43" spans="1:14" ht="15.75" thickBot="1">
      <c r="B43" s="821" t="s">
        <v>953</v>
      </c>
      <c r="C43" s="822"/>
      <c r="D43" s="822"/>
      <c r="E43" s="822"/>
      <c r="F43" s="822"/>
      <c r="G43" s="822"/>
      <c r="H43" s="822"/>
      <c r="I43" s="822"/>
      <c r="J43" s="822"/>
      <c r="K43" s="822"/>
      <c r="L43" s="822"/>
      <c r="M43" s="823"/>
      <c r="N43" s="401">
        <f>SUM(N36:N42)</f>
        <v>632106.89496616204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93635.336593511252</v>
      </c>
      <c r="N51" s="279">
        <f>K51*M51</f>
        <v>187270.6731870225</v>
      </c>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200723.72213489318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3.5</v>
      </c>
      <c r="N70" s="402">
        <f>K70/M70</f>
        <v>77330</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77330</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910160.61710105522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182032.12342021105</v>
      </c>
      <c r="M83" s="857"/>
      <c r="N83" s="57"/>
    </row>
    <row r="84" spans="1:14">
      <c r="B84" s="95" t="s">
        <v>973</v>
      </c>
      <c r="C84" s="96"/>
      <c r="D84" s="96"/>
      <c r="E84" s="96"/>
      <c r="F84" s="96"/>
      <c r="G84" s="96"/>
      <c r="H84" s="96"/>
      <c r="I84" s="93"/>
      <c r="J84" s="94"/>
      <c r="K84" s="311">
        <v>0.05</v>
      </c>
      <c r="L84" s="856">
        <f>N78*K84</f>
        <v>45508.030855052762</v>
      </c>
      <c r="M84" s="857"/>
      <c r="N84" s="57"/>
    </row>
    <row r="85" spans="1:14" ht="15.75" thickBot="1">
      <c r="B85" s="97" t="s">
        <v>974</v>
      </c>
      <c r="C85" s="98"/>
      <c r="D85" s="98"/>
      <c r="E85" s="98"/>
      <c r="F85" s="98"/>
      <c r="G85" s="98"/>
      <c r="H85" s="98"/>
      <c r="I85" s="99"/>
      <c r="J85" s="100"/>
      <c r="K85" s="312">
        <v>0.05</v>
      </c>
      <c r="L85" s="858">
        <f>N78*K85</f>
        <v>45508.030855052762</v>
      </c>
      <c r="M85" s="859"/>
      <c r="N85" s="57"/>
    </row>
    <row r="86" spans="1:14" ht="15.75" thickBot="1">
      <c r="B86" s="821" t="s">
        <v>953</v>
      </c>
      <c r="C86" s="822"/>
      <c r="D86" s="822"/>
      <c r="E86" s="822"/>
      <c r="F86" s="822"/>
      <c r="G86" s="822"/>
      <c r="H86" s="822"/>
      <c r="I86" s="822"/>
      <c r="J86" s="822"/>
      <c r="K86" s="822"/>
      <c r="L86" s="822"/>
      <c r="M86" s="823"/>
      <c r="N86" s="58">
        <f>L83+L84+L85</f>
        <v>273048.18513031659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1183208.8022313719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VLOOKUP(A36,EQUIPOS!A6:D163,4,FALSE)</f>
        <v>123833.43913252512</v>
      </c>
      <c r="L36" s="277"/>
      <c r="M36" s="278">
        <v>0.875</v>
      </c>
      <c r="N36" s="279">
        <f>K36/M36</f>
        <v>141523.93043717157</v>
      </c>
    </row>
    <row r="37" spans="1:14">
      <c r="A37" s="114" t="s">
        <v>241</v>
      </c>
      <c r="B37" s="870" t="str">
        <f>VLOOKUP(A37,EQUIPOS!A7:D154,3,FALSE)</f>
        <v>Grúa (capacidad 15 ton)</v>
      </c>
      <c r="C37" s="871"/>
      <c r="D37" s="871"/>
      <c r="E37" s="871"/>
      <c r="F37" s="871"/>
      <c r="G37" s="871"/>
      <c r="H37" s="872"/>
      <c r="I37" s="274"/>
      <c r="J37" s="275"/>
      <c r="K37" s="276">
        <f>VLOOKUP(A37,EQUIPOS!A7:D164,4,FALSE)</f>
        <v>151021.73366517076</v>
      </c>
      <c r="L37" s="277"/>
      <c r="M37" s="278">
        <v>0.875</v>
      </c>
      <c r="N37" s="279">
        <f>K37/M37</f>
        <v>172596.26704590945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1546.6000000000001</v>
      </c>
    </row>
    <row r="43" spans="1:14" ht="15.75" thickBot="1">
      <c r="B43" s="821" t="s">
        <v>953</v>
      </c>
      <c r="C43" s="822"/>
      <c r="D43" s="822"/>
      <c r="E43" s="822"/>
      <c r="F43" s="822"/>
      <c r="G43" s="822"/>
      <c r="H43" s="822"/>
      <c r="I43" s="822"/>
      <c r="J43" s="822"/>
      <c r="K43" s="822"/>
      <c r="L43" s="822"/>
      <c r="M43" s="823"/>
      <c r="N43" s="401">
        <f>SUM(N36:N42)</f>
        <v>315666.797483081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7</v>
      </c>
      <c r="N70" s="402">
        <f>K70/M70</f>
        <v>30932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30932</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360051.84643095167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72010.36928619034</v>
      </c>
      <c r="M83" s="857"/>
      <c r="N83" s="57"/>
    </row>
    <row r="84" spans="1:14">
      <c r="B84" s="95" t="s">
        <v>973</v>
      </c>
      <c r="C84" s="96"/>
      <c r="D84" s="96"/>
      <c r="E84" s="96"/>
      <c r="F84" s="96"/>
      <c r="G84" s="96"/>
      <c r="H84" s="96"/>
      <c r="I84" s="93"/>
      <c r="J84" s="94"/>
      <c r="K84" s="311">
        <v>0.05</v>
      </c>
      <c r="L84" s="856">
        <f>N78*K84</f>
        <v>18002.592321547585</v>
      </c>
      <c r="M84" s="857"/>
      <c r="N84" s="57"/>
    </row>
    <row r="85" spans="1:14" ht="15.75" thickBot="1">
      <c r="B85" s="97" t="s">
        <v>974</v>
      </c>
      <c r="C85" s="98"/>
      <c r="D85" s="98"/>
      <c r="E85" s="98"/>
      <c r="F85" s="98"/>
      <c r="G85" s="98"/>
      <c r="H85" s="98"/>
      <c r="I85" s="99"/>
      <c r="J85" s="100"/>
      <c r="K85" s="312">
        <v>0.05</v>
      </c>
      <c r="L85" s="858">
        <f>N78*K85</f>
        <v>18002.592321547585</v>
      </c>
      <c r="M85" s="859"/>
      <c r="N85" s="57"/>
    </row>
    <row r="86" spans="1:14" ht="15.75" thickBot="1">
      <c r="B86" s="821" t="s">
        <v>953</v>
      </c>
      <c r="C86" s="822"/>
      <c r="D86" s="822"/>
      <c r="E86" s="822"/>
      <c r="F86" s="822"/>
      <c r="G86" s="822"/>
      <c r="H86" s="822"/>
      <c r="I86" s="822"/>
      <c r="J86" s="822"/>
      <c r="K86" s="822"/>
      <c r="L86" s="822"/>
      <c r="M86" s="823"/>
      <c r="N86" s="58">
        <f>L83+L84+L85</f>
        <v>108015.55392928552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468067.40036023722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VLOOKUP(A36,EQUIPOS!A6:D163,4,FALSE)</f>
        <v>123833.43913252512</v>
      </c>
      <c r="L36" s="277"/>
      <c r="M36" s="278">
        <v>0.75</v>
      </c>
      <c r="N36" s="279">
        <f>K36/M36</f>
        <v>165111.25217670016</v>
      </c>
    </row>
    <row r="37" spans="1:14">
      <c r="A37" s="114" t="s">
        <v>241</v>
      </c>
      <c r="B37" s="870" t="str">
        <f>VLOOKUP(A37,EQUIPOS!A7:D154,3,FALSE)</f>
        <v>Grúa (capacidad 15 ton)</v>
      </c>
      <c r="C37" s="871"/>
      <c r="D37" s="871"/>
      <c r="E37" s="871"/>
      <c r="F37" s="871"/>
      <c r="G37" s="871"/>
      <c r="H37" s="872"/>
      <c r="I37" s="274"/>
      <c r="J37" s="275"/>
      <c r="K37" s="276">
        <f>VLOOKUP(A37,EQUIPOS!A7:D164,4,FALSE)</f>
        <v>151021.73366517076</v>
      </c>
      <c r="L37" s="277"/>
      <c r="M37" s="278">
        <v>0.75</v>
      </c>
      <c r="N37" s="279">
        <f>K37/M37</f>
        <v>201362.31155356101</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1804.3666666666668</v>
      </c>
    </row>
    <row r="43" spans="1:14" ht="15.75" thickBot="1">
      <c r="B43" s="821" t="s">
        <v>953</v>
      </c>
      <c r="C43" s="822"/>
      <c r="D43" s="822"/>
      <c r="E43" s="822"/>
      <c r="F43" s="822"/>
      <c r="G43" s="822"/>
      <c r="H43" s="822"/>
      <c r="I43" s="822"/>
      <c r="J43" s="822"/>
      <c r="K43" s="822"/>
      <c r="L43" s="822"/>
      <c r="M43" s="823"/>
      <c r="N43" s="401">
        <f>SUM(N36:N42)</f>
        <v>368277.93039692781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4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6</v>
      </c>
      <c r="N70" s="402">
        <f>K70/M70</f>
        <v>36087.333333333336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36087.333333333336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417818.3126781318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83563.662535626368</v>
      </c>
      <c r="M83" s="857"/>
      <c r="N83" s="57"/>
    </row>
    <row r="84" spans="1:14">
      <c r="B84" s="95" t="s">
        <v>973</v>
      </c>
      <c r="C84" s="96"/>
      <c r="D84" s="96"/>
      <c r="E84" s="96"/>
      <c r="F84" s="96"/>
      <c r="G84" s="96"/>
      <c r="H84" s="96"/>
      <c r="I84" s="93"/>
      <c r="J84" s="94"/>
      <c r="K84" s="311">
        <v>0.05</v>
      </c>
      <c r="L84" s="856">
        <f>N78*K84</f>
        <v>20890.915633906592</v>
      </c>
      <c r="M84" s="857"/>
      <c r="N84" s="57"/>
    </row>
    <row r="85" spans="1:14" ht="15.75" thickBot="1">
      <c r="B85" s="97" t="s">
        <v>974</v>
      </c>
      <c r="C85" s="98"/>
      <c r="D85" s="98"/>
      <c r="E85" s="98"/>
      <c r="F85" s="98"/>
      <c r="G85" s="98"/>
      <c r="H85" s="98"/>
      <c r="I85" s="99"/>
      <c r="J85" s="100"/>
      <c r="K85" s="312">
        <v>0.05</v>
      </c>
      <c r="L85" s="858">
        <f>N78*K85</f>
        <v>20890.915633906592</v>
      </c>
      <c r="M85" s="859"/>
      <c r="N85" s="57"/>
    </row>
    <row r="86" spans="1:14" ht="15.75" thickBot="1">
      <c r="B86" s="821" t="s">
        <v>953</v>
      </c>
      <c r="C86" s="822"/>
      <c r="D86" s="822"/>
      <c r="E86" s="822"/>
      <c r="F86" s="822"/>
      <c r="G86" s="822"/>
      <c r="H86" s="822"/>
      <c r="I86" s="822"/>
      <c r="J86" s="822"/>
      <c r="K86" s="822"/>
      <c r="L86" s="822"/>
      <c r="M86" s="823"/>
      <c r="N86" s="58">
        <f>L83+L84+L85</f>
        <v>125345.49380343956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543163.8064815714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146</v>
      </c>
      <c r="B36" s="870" t="str">
        <f>VLOOKUP(A36,EQUIPOS!A6:D154,3,FALSE)</f>
        <v>Camabaja</v>
      </c>
      <c r="C36" s="871"/>
      <c r="D36" s="871"/>
      <c r="E36" s="871"/>
      <c r="F36" s="871"/>
      <c r="G36" s="871"/>
      <c r="H36" s="872"/>
      <c r="I36" s="274"/>
      <c r="J36" s="275"/>
      <c r="K36" s="276">
        <f>VLOOKUP(A36,EQUIPOS!A6:D163,4,FALSE)</f>
        <v>123833.43913252512</v>
      </c>
      <c r="L36" s="277"/>
      <c r="M36" s="278">
        <v>0.6875</v>
      </c>
      <c r="N36" s="279">
        <f>K36/M36</f>
        <v>180121.36601094564</v>
      </c>
    </row>
    <row r="37" spans="1:14">
      <c r="A37" s="114" t="s">
        <v>241</v>
      </c>
      <c r="B37" s="870" t="str">
        <f>VLOOKUP(A37,EQUIPOS!A7:D154,3,FALSE)</f>
        <v>Grúa (capacidad 15 ton)</v>
      </c>
      <c r="C37" s="871"/>
      <c r="D37" s="871"/>
      <c r="E37" s="871"/>
      <c r="F37" s="871"/>
      <c r="G37" s="871"/>
      <c r="H37" s="872"/>
      <c r="I37" s="274"/>
      <c r="J37" s="275"/>
      <c r="K37" s="276">
        <f>VLOOKUP(A37,EQUIPOS!A7:D164,4,FALSE)</f>
        <v>151021.73366517076</v>
      </c>
      <c r="L37" s="277"/>
      <c r="M37" s="278">
        <v>0.6875</v>
      </c>
      <c r="N37" s="279">
        <f>K37/M37</f>
        <v>219667.97624024839</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1968.4</v>
      </c>
    </row>
    <row r="43" spans="1:14" ht="15.75" thickBot="1">
      <c r="B43" s="821" t="s">
        <v>953</v>
      </c>
      <c r="C43" s="822"/>
      <c r="D43" s="822"/>
      <c r="E43" s="822"/>
      <c r="F43" s="822"/>
      <c r="G43" s="822"/>
      <c r="H43" s="822"/>
      <c r="I43" s="822"/>
      <c r="J43" s="822"/>
      <c r="K43" s="822"/>
      <c r="L43" s="822"/>
      <c r="M43" s="823"/>
      <c r="N43" s="401">
        <f>SUM(N36:N42)</f>
        <v>401757.74225119408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5.5</v>
      </c>
      <c r="N70" s="402">
        <f>K70/M70</f>
        <v>39368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39368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454578.79119906476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90915.75823981296</v>
      </c>
      <c r="M83" s="857"/>
      <c r="N83" s="57"/>
    </row>
    <row r="84" spans="1:14">
      <c r="B84" s="95" t="s">
        <v>973</v>
      </c>
      <c r="C84" s="96"/>
      <c r="D84" s="96"/>
      <c r="E84" s="96"/>
      <c r="F84" s="96"/>
      <c r="G84" s="96"/>
      <c r="H84" s="96"/>
      <c r="I84" s="93"/>
      <c r="J84" s="94"/>
      <c r="K84" s="311">
        <v>0.05</v>
      </c>
      <c r="L84" s="856">
        <f>N78*K84</f>
        <v>22728.93955995324</v>
      </c>
      <c r="M84" s="857"/>
      <c r="N84" s="57"/>
    </row>
    <row r="85" spans="1:14" ht="15.75" thickBot="1">
      <c r="B85" s="97" t="s">
        <v>974</v>
      </c>
      <c r="C85" s="98"/>
      <c r="D85" s="98"/>
      <c r="E85" s="98"/>
      <c r="F85" s="98"/>
      <c r="G85" s="98"/>
      <c r="H85" s="98"/>
      <c r="I85" s="99"/>
      <c r="J85" s="100"/>
      <c r="K85" s="312">
        <v>0.05</v>
      </c>
      <c r="L85" s="858">
        <f>N78*K85</f>
        <v>22728.93955995324</v>
      </c>
      <c r="M85" s="859"/>
      <c r="N85" s="57"/>
    </row>
    <row r="86" spans="1:14" ht="15.75" thickBot="1">
      <c r="B86" s="821" t="s">
        <v>953</v>
      </c>
      <c r="C86" s="822"/>
      <c r="D86" s="822"/>
      <c r="E86" s="822"/>
      <c r="F86" s="822"/>
      <c r="G86" s="822"/>
      <c r="H86" s="822"/>
      <c r="I86" s="822"/>
      <c r="J86" s="822"/>
      <c r="K86" s="822"/>
      <c r="L86" s="822"/>
      <c r="M86" s="823"/>
      <c r="N86" s="58">
        <f>L83+L84+L85</f>
        <v>136373.63735971943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590952.42855878419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8" t="s">
        <v>241</v>
      </c>
      <c r="B36" s="870" t="str">
        <f>VLOOKUP(A36,EQUIPOS!A6:D154,3,FALSE)</f>
        <v>Grúa (capacidad 15 ton)</v>
      </c>
      <c r="C36" s="871"/>
      <c r="D36" s="871"/>
      <c r="E36" s="871"/>
      <c r="F36" s="871"/>
      <c r="G36" s="871"/>
      <c r="H36" s="872"/>
      <c r="I36" s="274"/>
      <c r="J36" s="275"/>
      <c r="K36" s="276">
        <f>VLOOKUP(A36,EQUIPOS!A6:D163,4,FALSE)</f>
        <v>151021.73366517076</v>
      </c>
      <c r="L36" s="277"/>
      <c r="M36" s="403">
        <v>1.125</v>
      </c>
      <c r="N36" s="279">
        <f>K36/M36</f>
        <v>134241.54103570734</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1202.9111111111113</v>
      </c>
    </row>
    <row r="43" spans="1:14" ht="15.75" thickBot="1">
      <c r="B43" s="821" t="s">
        <v>953</v>
      </c>
      <c r="C43" s="822"/>
      <c r="D43" s="822"/>
      <c r="E43" s="822"/>
      <c r="F43" s="822"/>
      <c r="G43" s="822"/>
      <c r="H43" s="822"/>
      <c r="I43" s="822"/>
      <c r="J43" s="822"/>
      <c r="K43" s="822"/>
      <c r="L43" s="822"/>
      <c r="M43" s="823"/>
      <c r="N43" s="401">
        <f>SUM(N36:N42)</f>
        <v>135444.45214681845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620.31539194933225</v>
      </c>
      <c r="N48" s="279">
        <f>K48*M48</f>
        <v>6203.153919493323</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1942.9960414789232</v>
      </c>
      <c r="N49" s="279">
        <f>K49*M49</f>
        <v>1942.9960414789232</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5306.8989868984345</v>
      </c>
      <c r="N50" s="279">
        <f>K50*M50</f>
        <v>5306.8989868984345</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54"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3">
        <v>9</v>
      </c>
      <c r="N70" s="402">
        <f>K70/M70</f>
        <v>24058.222222222223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24058.222222222223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172955.72331691135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34591.144663382271</v>
      </c>
      <c r="M83" s="857"/>
      <c r="N83" s="57"/>
    </row>
    <row r="84" spans="1:14">
      <c r="B84" s="95" t="s">
        <v>973</v>
      </c>
      <c r="C84" s="96"/>
      <c r="D84" s="96"/>
      <c r="E84" s="96"/>
      <c r="F84" s="96"/>
      <c r="G84" s="96"/>
      <c r="H84" s="96"/>
      <c r="I84" s="93"/>
      <c r="J84" s="94"/>
      <c r="K84" s="311">
        <v>0.05</v>
      </c>
      <c r="L84" s="856">
        <f>N78*K84</f>
        <v>8647.7861658455677</v>
      </c>
      <c r="M84" s="857"/>
      <c r="N84" s="57"/>
    </row>
    <row r="85" spans="1:14" ht="15.75" thickBot="1">
      <c r="B85" s="97" t="s">
        <v>974</v>
      </c>
      <c r="C85" s="98"/>
      <c r="D85" s="98"/>
      <c r="E85" s="98"/>
      <c r="F85" s="98"/>
      <c r="G85" s="98"/>
      <c r="H85" s="98"/>
      <c r="I85" s="99"/>
      <c r="J85" s="100"/>
      <c r="K85" s="312">
        <v>0.05</v>
      </c>
      <c r="L85" s="858">
        <f>N78*K85</f>
        <v>8647.7861658455677</v>
      </c>
      <c r="M85" s="859"/>
      <c r="N85" s="57"/>
    </row>
    <row r="86" spans="1:14" ht="15.75" thickBot="1">
      <c r="B86" s="821" t="s">
        <v>953</v>
      </c>
      <c r="C86" s="822"/>
      <c r="D86" s="822"/>
      <c r="E86" s="822"/>
      <c r="F86" s="822"/>
      <c r="G86" s="822"/>
      <c r="H86" s="822"/>
      <c r="I86" s="822"/>
      <c r="J86" s="822"/>
      <c r="K86" s="822"/>
      <c r="L86" s="822"/>
      <c r="M86" s="823"/>
      <c r="N86" s="58">
        <f>L83+L84+L85</f>
        <v>51886.716995073402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224842.44031198474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61" t="s">
        <v>241</v>
      </c>
      <c r="B36" s="870" t="str">
        <f>VLOOKUP(A36,EQUIPOS!A6:D154,3,FALSE)</f>
        <v>Grúa (capacidad 15 ton)</v>
      </c>
      <c r="C36" s="871"/>
      <c r="D36" s="871"/>
      <c r="E36" s="871"/>
      <c r="F36" s="871"/>
      <c r="G36" s="871"/>
      <c r="H36" s="872"/>
      <c r="I36" s="274"/>
      <c r="J36" s="275"/>
      <c r="K36" s="276">
        <f>VLOOKUP(A36,EQUIPOS!A6:D163,4,FALSE)</f>
        <v>151021.73366517076</v>
      </c>
      <c r="L36" s="277"/>
      <c r="M36" s="469">
        <v>1</v>
      </c>
      <c r="N36" s="279">
        <f>K36/M36</f>
        <v>151021.73366517076</v>
      </c>
    </row>
    <row r="37" spans="1:14">
      <c r="A37" s="161" t="s">
        <v>373</v>
      </c>
      <c r="B37" s="870" t="str">
        <f>VLOOKUP(A37,EQUIPOS!A7:D154,3,FALSE)</f>
        <v>Volqueta 6 m3</v>
      </c>
      <c r="C37" s="871"/>
      <c r="D37" s="871"/>
      <c r="E37" s="871"/>
      <c r="F37" s="871"/>
      <c r="G37" s="871"/>
      <c r="H37" s="872"/>
      <c r="I37" s="274"/>
      <c r="J37" s="275"/>
      <c r="K37" s="276">
        <f>VLOOKUP(A37,EQUIPOS!A7:D164,4,FALSE)</f>
        <v>83210.833572848467</v>
      </c>
      <c r="L37" s="277"/>
      <c r="M37" s="470">
        <v>1</v>
      </c>
      <c r="N37" s="279">
        <f>K37/M37</f>
        <v>83210.833572848467</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1353.2750000000001</v>
      </c>
    </row>
    <row r="43" spans="1:14" ht="15.75" thickBot="1">
      <c r="B43" s="821" t="s">
        <v>953</v>
      </c>
      <c r="C43" s="822"/>
      <c r="D43" s="822"/>
      <c r="E43" s="822"/>
      <c r="F43" s="822"/>
      <c r="G43" s="822"/>
      <c r="H43" s="822"/>
      <c r="I43" s="822"/>
      <c r="J43" s="822"/>
      <c r="K43" s="822"/>
      <c r="L43" s="822"/>
      <c r="M43" s="823"/>
      <c r="N43" s="401">
        <f>SUM(N36:N42)</f>
        <v>235585.84223801922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620.31539194933225</v>
      </c>
      <c r="N48" s="279">
        <f>K48*M48</f>
        <v>6203.153919493323</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1942.9960414789232</v>
      </c>
      <c r="N49" s="279">
        <f>K49*M49</f>
        <v>1942.9960414789232</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5306.8989868984345</v>
      </c>
      <c r="N50" s="279">
        <f>K50*M50</f>
        <v>5306.8989868984345</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5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8</v>
      </c>
      <c r="N70" s="402">
        <f>K70/M70</f>
        <v>27065.5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27065.5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276104.39118588989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55220.878237177982</v>
      </c>
      <c r="M83" s="857"/>
      <c r="N83" s="57"/>
    </row>
    <row r="84" spans="1:14">
      <c r="B84" s="95" t="s">
        <v>973</v>
      </c>
      <c r="C84" s="96"/>
      <c r="D84" s="96"/>
      <c r="E84" s="96"/>
      <c r="F84" s="96"/>
      <c r="G84" s="96"/>
      <c r="H84" s="96"/>
      <c r="I84" s="93"/>
      <c r="J84" s="94"/>
      <c r="K84" s="311">
        <v>0.05</v>
      </c>
      <c r="L84" s="856">
        <f>N78*K84</f>
        <v>13805.219559294495</v>
      </c>
      <c r="M84" s="857"/>
      <c r="N84" s="57"/>
    </row>
    <row r="85" spans="1:14" ht="15.75" thickBot="1">
      <c r="B85" s="97" t="s">
        <v>974</v>
      </c>
      <c r="C85" s="98"/>
      <c r="D85" s="98"/>
      <c r="E85" s="98"/>
      <c r="F85" s="98"/>
      <c r="G85" s="98"/>
      <c r="H85" s="98"/>
      <c r="I85" s="99"/>
      <c r="J85" s="100"/>
      <c r="K85" s="312">
        <v>0.05</v>
      </c>
      <c r="L85" s="858">
        <f>N78*K85</f>
        <v>13805.219559294495</v>
      </c>
      <c r="M85" s="859"/>
      <c r="N85" s="57"/>
    </row>
    <row r="86" spans="1:14" ht="15.75" thickBot="1">
      <c r="B86" s="821" t="s">
        <v>953</v>
      </c>
      <c r="C86" s="822"/>
      <c r="D86" s="822"/>
      <c r="E86" s="822"/>
      <c r="F86" s="822"/>
      <c r="G86" s="822"/>
      <c r="H86" s="822"/>
      <c r="I86" s="822"/>
      <c r="J86" s="822"/>
      <c r="K86" s="822"/>
      <c r="L86" s="822"/>
      <c r="M86" s="823"/>
      <c r="N86" s="58">
        <f>L83+L84+L85</f>
        <v>82831.317355766965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358935.70854165684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241</v>
      </c>
      <c r="B36" s="870" t="str">
        <f>VLOOKUP(A36,EQUIPOS!A6:D154,3,FALSE)</f>
        <v>Grúa (capacidad 15 ton)</v>
      </c>
      <c r="C36" s="871"/>
      <c r="D36" s="871"/>
      <c r="E36" s="871"/>
      <c r="F36" s="871"/>
      <c r="G36" s="871"/>
      <c r="H36" s="872"/>
      <c r="I36" s="274"/>
      <c r="J36" s="275"/>
      <c r="K36" s="276">
        <f>VLOOKUP(A36,EQUIPOS!A6:D163,4,FALSE)</f>
        <v>151021.73366517076</v>
      </c>
      <c r="L36" s="277"/>
      <c r="M36" s="278">
        <v>0.9375</v>
      </c>
      <c r="N36" s="279">
        <f>K36/M36</f>
        <v>161089.84924284881</v>
      </c>
    </row>
    <row r="37" spans="1:14">
      <c r="A37" s="150" t="s">
        <v>373</v>
      </c>
      <c r="B37" s="870" t="str">
        <f>VLOOKUP(A37,EQUIPOS!A7:D154,3,FALSE)</f>
        <v>Volqueta 6 m3</v>
      </c>
      <c r="C37" s="871"/>
      <c r="D37" s="871"/>
      <c r="E37" s="871"/>
      <c r="F37" s="871"/>
      <c r="G37" s="871"/>
      <c r="H37" s="872"/>
      <c r="I37" s="274"/>
      <c r="J37" s="275"/>
      <c r="K37" s="276">
        <f>VLOOKUP(A37,EQUIPOS!A7:D164,4,FALSE)</f>
        <v>83210.833572848467</v>
      </c>
      <c r="L37" s="277"/>
      <c r="M37" s="278">
        <v>0.9375</v>
      </c>
      <c r="N37" s="279">
        <f>K37/M37</f>
        <v>88758.222477705029</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1443.4933333333333</v>
      </c>
    </row>
    <row r="43" spans="1:14" ht="15.75" thickBot="1">
      <c r="B43" s="821" t="s">
        <v>953</v>
      </c>
      <c r="C43" s="822"/>
      <c r="D43" s="822"/>
      <c r="E43" s="822"/>
      <c r="F43" s="822"/>
      <c r="G43" s="822"/>
      <c r="H43" s="822"/>
      <c r="I43" s="822"/>
      <c r="J43" s="822"/>
      <c r="K43" s="822"/>
      <c r="L43" s="822"/>
      <c r="M43" s="823"/>
      <c r="N43" s="401">
        <f>SUM(N36:N42)</f>
        <v>251291.5650538872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5306.8989868984345</v>
      </c>
      <c r="N49" s="279">
        <f>K49*M49</f>
        <v>5306.8989868984345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62"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5">
        <v>7.5</v>
      </c>
      <c r="N70" s="402">
        <f>K70/M70</f>
        <v>28869.866666666665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28869.866666666665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293614.48066842451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58722.896133684902</v>
      </c>
      <c r="M83" s="857"/>
      <c r="N83" s="57"/>
    </row>
    <row r="84" spans="1:14">
      <c r="B84" s="95" t="s">
        <v>973</v>
      </c>
      <c r="C84" s="96"/>
      <c r="D84" s="96"/>
      <c r="E84" s="96"/>
      <c r="F84" s="96"/>
      <c r="G84" s="96"/>
      <c r="H84" s="96"/>
      <c r="I84" s="93"/>
      <c r="J84" s="94"/>
      <c r="K84" s="311">
        <v>0.05</v>
      </c>
      <c r="L84" s="856">
        <f>N78*K84</f>
        <v>14680.724033421226</v>
      </c>
      <c r="M84" s="857"/>
      <c r="N84" s="57"/>
    </row>
    <row r="85" spans="1:14" ht="15.75" thickBot="1">
      <c r="B85" s="97" t="s">
        <v>974</v>
      </c>
      <c r="C85" s="98"/>
      <c r="D85" s="98"/>
      <c r="E85" s="98"/>
      <c r="F85" s="98"/>
      <c r="G85" s="98"/>
      <c r="H85" s="98"/>
      <c r="I85" s="99"/>
      <c r="J85" s="100"/>
      <c r="K85" s="312">
        <v>0.05</v>
      </c>
      <c r="L85" s="858">
        <f>N78*K85</f>
        <v>14680.724033421226</v>
      </c>
      <c r="M85" s="859"/>
      <c r="N85" s="57"/>
    </row>
    <row r="86" spans="1:14" ht="15.75" thickBot="1">
      <c r="B86" s="821" t="s">
        <v>953</v>
      </c>
      <c r="C86" s="822"/>
      <c r="D86" s="822"/>
      <c r="E86" s="822"/>
      <c r="F86" s="822"/>
      <c r="G86" s="822"/>
      <c r="H86" s="822"/>
      <c r="I86" s="822"/>
      <c r="J86" s="822"/>
      <c r="K86" s="822"/>
      <c r="L86" s="822"/>
      <c r="M86" s="823"/>
      <c r="N86" s="58">
        <f>L83+L84+L85</f>
        <v>88084.344200527354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381698.82486895187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241</v>
      </c>
      <c r="B36" s="870" t="str">
        <f>VLOOKUP(A36,EQUIPOS!A6:D154,3,FALSE)</f>
        <v>Grúa (capacidad 15 ton)</v>
      </c>
      <c r="C36" s="871"/>
      <c r="D36" s="871"/>
      <c r="E36" s="871"/>
      <c r="F36" s="871"/>
      <c r="G36" s="871"/>
      <c r="H36" s="872"/>
      <c r="I36" s="274"/>
      <c r="J36" s="275"/>
      <c r="K36" s="276">
        <f>VLOOKUP(A36,EQUIPOS!A6:D163,4,FALSE)</f>
        <v>151021.73366517076</v>
      </c>
      <c r="L36" s="277"/>
      <c r="M36" s="278">
        <v>1.5</v>
      </c>
      <c r="N36" s="279">
        <f>K36/M36</f>
        <v>100681.15577678051</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902.18333333333339</v>
      </c>
    </row>
    <row r="43" spans="1:14" ht="15.75" thickBot="1">
      <c r="B43" s="821" t="s">
        <v>953</v>
      </c>
      <c r="C43" s="822"/>
      <c r="D43" s="822"/>
      <c r="E43" s="822"/>
      <c r="F43" s="822"/>
      <c r="G43" s="822"/>
      <c r="H43" s="822"/>
      <c r="I43" s="822"/>
      <c r="J43" s="822"/>
      <c r="K43" s="822"/>
      <c r="L43" s="822"/>
      <c r="M43" s="823"/>
      <c r="N43" s="401">
        <f>SUM(N36:N42)</f>
        <v>101583.33911011384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5306.8989868984345</v>
      </c>
      <c r="N49" s="279">
        <f>K49*M49</f>
        <v>5306.8989868984345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402">
        <f>K70/M70</f>
        <v>18043.666666666668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18043.666666666668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133080.05472465119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26616.01094493024</v>
      </c>
      <c r="M83" s="857"/>
      <c r="N83" s="57"/>
    </row>
    <row r="84" spans="1:14">
      <c r="B84" s="95" t="s">
        <v>973</v>
      </c>
      <c r="C84" s="96"/>
      <c r="D84" s="96"/>
      <c r="E84" s="96"/>
      <c r="F84" s="96"/>
      <c r="G84" s="96"/>
      <c r="H84" s="96"/>
      <c r="I84" s="93"/>
      <c r="J84" s="94"/>
      <c r="K84" s="311">
        <v>0.05</v>
      </c>
      <c r="L84" s="856">
        <f>N78*K84</f>
        <v>6654.00273623256</v>
      </c>
      <c r="M84" s="857"/>
      <c r="N84" s="57"/>
    </row>
    <row r="85" spans="1:14" ht="15.75" thickBot="1">
      <c r="B85" s="97" t="s">
        <v>974</v>
      </c>
      <c r="C85" s="98"/>
      <c r="D85" s="98"/>
      <c r="E85" s="98"/>
      <c r="F85" s="98"/>
      <c r="G85" s="98"/>
      <c r="H85" s="98"/>
      <c r="I85" s="99"/>
      <c r="J85" s="100"/>
      <c r="K85" s="312">
        <v>0.05</v>
      </c>
      <c r="L85" s="858">
        <f>N78*K85</f>
        <v>6654.00273623256</v>
      </c>
      <c r="M85" s="859"/>
      <c r="N85" s="57"/>
    </row>
    <row r="86" spans="1:14" ht="15.75" thickBot="1">
      <c r="B86" s="821" t="s">
        <v>953</v>
      </c>
      <c r="C86" s="822"/>
      <c r="D86" s="822"/>
      <c r="E86" s="822"/>
      <c r="F86" s="822"/>
      <c r="G86" s="822"/>
      <c r="H86" s="822"/>
      <c r="I86" s="822"/>
      <c r="J86" s="822"/>
      <c r="K86" s="822"/>
      <c r="L86" s="822"/>
      <c r="M86" s="823"/>
      <c r="N86" s="58">
        <f>L83+L84+L85</f>
        <v>39924.016417395367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173004.07114204654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241</v>
      </c>
      <c r="B36" s="870" t="str">
        <f>VLOOKUP(A36,EQUIPOS!A6:D154,3,FALSE)</f>
        <v>Grúa (capacidad 15 ton)</v>
      </c>
      <c r="C36" s="871"/>
      <c r="D36" s="871"/>
      <c r="E36" s="871"/>
      <c r="F36" s="871"/>
      <c r="G36" s="871"/>
      <c r="H36" s="872"/>
      <c r="I36" s="274"/>
      <c r="J36" s="275"/>
      <c r="K36" s="276">
        <f>VLOOKUP(A36,EQUIPOS!A6:D163,4,FALSE)</f>
        <v>151021.73366517076</v>
      </c>
      <c r="L36" s="277"/>
      <c r="M36" s="278">
        <v>1.375</v>
      </c>
      <c r="N36" s="279">
        <f>K36/M36</f>
        <v>109833.9881201242</v>
      </c>
    </row>
    <row r="37" spans="1:14">
      <c r="A37" s="150" t="s">
        <v>373</v>
      </c>
      <c r="B37" s="870" t="str">
        <f>VLOOKUP(A37,EQUIPOS!A7:D154,3,FALSE)</f>
        <v>Volqueta 6 m3</v>
      </c>
      <c r="C37" s="871"/>
      <c r="D37" s="871"/>
      <c r="E37" s="871"/>
      <c r="F37" s="871"/>
      <c r="G37" s="871"/>
      <c r="H37" s="872"/>
      <c r="I37" s="274"/>
      <c r="J37" s="275"/>
      <c r="K37" s="276">
        <f>VLOOKUP(A37,EQUIPOS!A7:D164,4,FALSE)</f>
        <v>83210.833572848467</v>
      </c>
      <c r="L37" s="277"/>
      <c r="M37" s="278">
        <v>1.375</v>
      </c>
      <c r="N37" s="279">
        <f>K37/M37</f>
        <v>60516.969871162524</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984.2</v>
      </c>
    </row>
    <row r="43" spans="1:14" ht="15.75" thickBot="1">
      <c r="B43" s="821" t="s">
        <v>953</v>
      </c>
      <c r="C43" s="822"/>
      <c r="D43" s="822"/>
      <c r="E43" s="822"/>
      <c r="F43" s="822"/>
      <c r="G43" s="822"/>
      <c r="H43" s="822"/>
      <c r="I43" s="822"/>
      <c r="J43" s="822"/>
      <c r="K43" s="822"/>
      <c r="L43" s="822"/>
      <c r="M43" s="823"/>
      <c r="N43" s="401">
        <f>SUM(N36:N42)</f>
        <v>171335.15799128672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5306.8989868984345</v>
      </c>
      <c r="N49" s="279">
        <f>K49*M49</f>
        <v>5306.8989868984345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11</v>
      </c>
      <c r="N70" s="402">
        <f>K70/M70</f>
        <v>19684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19684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204472.20693915739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40894.441387831481</v>
      </c>
      <c r="M83" s="857"/>
      <c r="N83" s="57"/>
    </row>
    <row r="84" spans="1:14">
      <c r="B84" s="95" t="s">
        <v>973</v>
      </c>
      <c r="C84" s="96"/>
      <c r="D84" s="96"/>
      <c r="E84" s="96"/>
      <c r="F84" s="96"/>
      <c r="G84" s="96"/>
      <c r="H84" s="96"/>
      <c r="I84" s="93"/>
      <c r="J84" s="94"/>
      <c r="K84" s="311">
        <v>0.05</v>
      </c>
      <c r="L84" s="856">
        <f>N78*K84</f>
        <v>10223.61034695787</v>
      </c>
      <c r="M84" s="857"/>
      <c r="N84" s="57"/>
    </row>
    <row r="85" spans="1:14" ht="15.75" thickBot="1">
      <c r="B85" s="97" t="s">
        <v>974</v>
      </c>
      <c r="C85" s="98"/>
      <c r="D85" s="98"/>
      <c r="E85" s="98"/>
      <c r="F85" s="98"/>
      <c r="G85" s="98"/>
      <c r="H85" s="98"/>
      <c r="I85" s="99"/>
      <c r="J85" s="100"/>
      <c r="K85" s="312">
        <v>0.05</v>
      </c>
      <c r="L85" s="858">
        <f>N78*K85</f>
        <v>10223.61034695787</v>
      </c>
      <c r="M85" s="859"/>
      <c r="N85" s="57"/>
    </row>
    <row r="86" spans="1:14" ht="15.75" thickBot="1">
      <c r="B86" s="821" t="s">
        <v>953</v>
      </c>
      <c r="C86" s="822"/>
      <c r="D86" s="822"/>
      <c r="E86" s="822"/>
      <c r="F86" s="822"/>
      <c r="G86" s="822"/>
      <c r="H86" s="822"/>
      <c r="I86" s="822"/>
      <c r="J86" s="822"/>
      <c r="K86" s="822"/>
      <c r="L86" s="822"/>
      <c r="M86" s="823"/>
      <c r="N86" s="58">
        <f>L83+L84+L85</f>
        <v>61341.662081747214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265813.86902090459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241</v>
      </c>
      <c r="B36" s="870" t="str">
        <f>VLOOKUP(A36,EQUIPOS!A6:D154,3,FALSE)</f>
        <v>Grúa (capacidad 15 ton)</v>
      </c>
      <c r="C36" s="871"/>
      <c r="D36" s="871"/>
      <c r="E36" s="871"/>
      <c r="F36" s="871"/>
      <c r="G36" s="871"/>
      <c r="H36" s="872"/>
      <c r="I36" s="274"/>
      <c r="J36" s="275"/>
      <c r="K36" s="276">
        <f>VLOOKUP(A36,EQUIPOS!A6:D163,4,FALSE)</f>
        <v>151021.73366517076</v>
      </c>
      <c r="L36" s="277"/>
      <c r="M36" s="278">
        <v>1.3125</v>
      </c>
      <c r="N36" s="279">
        <f>K36/M36</f>
        <v>115064.17803060629</v>
      </c>
    </row>
    <row r="37" spans="1:14">
      <c r="A37" s="150" t="s">
        <v>373</v>
      </c>
      <c r="B37" s="870" t="str">
        <f>VLOOKUP(A37,EQUIPOS!A7:D154,3,FALSE)</f>
        <v>Volqueta 6 m3</v>
      </c>
      <c r="C37" s="871"/>
      <c r="D37" s="871"/>
      <c r="E37" s="871"/>
      <c r="F37" s="871"/>
      <c r="G37" s="871"/>
      <c r="H37" s="872"/>
      <c r="I37" s="274"/>
      <c r="J37" s="275"/>
      <c r="K37" s="276">
        <f>VLOOKUP(A37,EQUIPOS!A7:D164,4,FALSE)</f>
        <v>83210.833572848467</v>
      </c>
      <c r="L37" s="277"/>
      <c r="M37" s="278">
        <v>1.3125</v>
      </c>
      <c r="N37" s="279">
        <f>K37/M37</f>
        <v>63398.730341217881</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0.05</v>
      </c>
      <c r="M42" s="883"/>
      <c r="N42" s="111">
        <f>N76*L42</f>
        <v>1031.0666666666666</v>
      </c>
    </row>
    <row r="43" spans="1:14" ht="15.75" thickBot="1">
      <c r="B43" s="821" t="s">
        <v>953</v>
      </c>
      <c r="C43" s="822"/>
      <c r="D43" s="822"/>
      <c r="E43" s="822"/>
      <c r="F43" s="822"/>
      <c r="G43" s="822"/>
      <c r="H43" s="822"/>
      <c r="I43" s="822"/>
      <c r="J43" s="822"/>
      <c r="K43" s="822"/>
      <c r="L43" s="822"/>
      <c r="M43" s="823"/>
      <c r="N43" s="401">
        <f>SUM(N36:N42)</f>
        <v>179493.97503849084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620.31539194933225</v>
      </c>
      <c r="N48" s="279">
        <f>K48*M48</f>
        <v>6203.153919493323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5306.8989868984345</v>
      </c>
      <c r="N49" s="279">
        <f>K49*M49</f>
        <v>5306.8989868984345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1942.9960414789232</v>
      </c>
      <c r="N50" s="279">
        <f>K50*M50</f>
        <v>1942.9960414789232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13453.04894787068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10.5</v>
      </c>
      <c r="N70" s="402">
        <f>K70/M70</f>
        <v>20621.333333333332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20621.333333333332</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213568.35731969486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42713.671463938976</v>
      </c>
      <c r="M83" s="857"/>
      <c r="N83" s="57"/>
    </row>
    <row r="84" spans="1:14">
      <c r="B84" s="95" t="s">
        <v>973</v>
      </c>
      <c r="C84" s="96"/>
      <c r="D84" s="96"/>
      <c r="E84" s="96"/>
      <c r="F84" s="96"/>
      <c r="G84" s="96"/>
      <c r="H84" s="96"/>
      <c r="I84" s="93"/>
      <c r="J84" s="94"/>
      <c r="K84" s="311">
        <v>0.05</v>
      </c>
      <c r="L84" s="856">
        <f>N78*K84</f>
        <v>10678.417865984744</v>
      </c>
      <c r="M84" s="857"/>
      <c r="N84" s="57"/>
    </row>
    <row r="85" spans="1:14" ht="15.75" thickBot="1">
      <c r="B85" s="97" t="s">
        <v>974</v>
      </c>
      <c r="C85" s="98"/>
      <c r="D85" s="98"/>
      <c r="E85" s="98"/>
      <c r="F85" s="98"/>
      <c r="G85" s="98"/>
      <c r="H85" s="98"/>
      <c r="I85" s="99"/>
      <c r="J85" s="100"/>
      <c r="K85" s="312">
        <v>0.05</v>
      </c>
      <c r="L85" s="858">
        <f>N78*K85</f>
        <v>10678.417865984744</v>
      </c>
      <c r="M85" s="859"/>
      <c r="N85" s="57"/>
    </row>
    <row r="86" spans="1:14" ht="15.75" thickBot="1">
      <c r="B86" s="821" t="s">
        <v>953</v>
      </c>
      <c r="C86" s="822"/>
      <c r="D86" s="822"/>
      <c r="E86" s="822"/>
      <c r="F86" s="822"/>
      <c r="G86" s="822"/>
      <c r="H86" s="822"/>
      <c r="I86" s="822"/>
      <c r="J86" s="822"/>
      <c r="K86" s="822"/>
      <c r="L86" s="822"/>
      <c r="M86" s="823"/>
      <c r="N86" s="58">
        <f>L83+L84+L85</f>
        <v>64070.507195908467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277638.86451560335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66</v>
      </c>
      <c r="N36" s="279">
        <f>K36/M36</f>
        <v>2497.3819588513834</v>
      </c>
    </row>
    <row r="37" spans="1:14">
      <c r="A37" s="150" t="s">
        <v>129</v>
      </c>
      <c r="B37" s="870" t="str">
        <f>VLOOKUP(A37,EQUIPOS!A7:D154,3,FALSE)</f>
        <v xml:space="preserve">Buldozer, Potencia al volante de 140 HP, motor de 2200 RPM, longitud de hoja 4,80m. </v>
      </c>
      <c r="C37" s="871"/>
      <c r="D37" s="871"/>
      <c r="E37" s="871"/>
      <c r="F37" s="871"/>
      <c r="G37" s="871"/>
      <c r="H37" s="872"/>
      <c r="I37" s="274"/>
      <c r="J37" s="275"/>
      <c r="K37" s="276">
        <f>VLOOKUP(A37,EQUIPOS!A7:D164,4,FALSE)</f>
        <v>169823.58257767544</v>
      </c>
      <c r="L37" s="277"/>
      <c r="M37" s="278">
        <v>100</v>
      </c>
      <c r="N37" s="279">
        <f>K37/M37</f>
        <v>1698.2358257767544</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1.0252083333333333</v>
      </c>
    </row>
    <row r="43" spans="1:14" ht="15.75" thickBot="1">
      <c r="B43" s="821" t="s">
        <v>953</v>
      </c>
      <c r="C43" s="822"/>
      <c r="D43" s="822"/>
      <c r="E43" s="822"/>
      <c r="F43" s="822"/>
      <c r="G43" s="822"/>
      <c r="H43" s="822"/>
      <c r="I43" s="822"/>
      <c r="J43" s="822"/>
      <c r="K43" s="822"/>
      <c r="L43" s="822"/>
      <c r="M43" s="823"/>
      <c r="N43" s="401">
        <f>SUM(N36:N42)</f>
        <v>4196.6429929614715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3160.8524781529081</v>
      </c>
      <c r="N48" s="279">
        <f>K48*M48</f>
        <v>3160.8524781529081</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3160.8524781529081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102.52083333333333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7460.0163044477131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1492.0032608895426</v>
      </c>
      <c r="M83" s="857"/>
      <c r="N83" s="57"/>
    </row>
    <row r="84" spans="1:14">
      <c r="B84" s="95" t="s">
        <v>973</v>
      </c>
      <c r="C84" s="96"/>
      <c r="D84" s="96"/>
      <c r="E84" s="96"/>
      <c r="F84" s="96"/>
      <c r="G84" s="96"/>
      <c r="H84" s="96"/>
      <c r="I84" s="93"/>
      <c r="J84" s="94"/>
      <c r="K84" s="311">
        <v>0.05</v>
      </c>
      <c r="L84" s="856">
        <f>N78*K84</f>
        <v>373.00081522238565</v>
      </c>
      <c r="M84" s="857"/>
      <c r="N84" s="57"/>
    </row>
    <row r="85" spans="1:14" ht="15.75" thickBot="1">
      <c r="B85" s="97" t="s">
        <v>974</v>
      </c>
      <c r="C85" s="98"/>
      <c r="D85" s="98"/>
      <c r="E85" s="98"/>
      <c r="F85" s="98"/>
      <c r="G85" s="98"/>
      <c r="H85" s="98"/>
      <c r="I85" s="99"/>
      <c r="J85" s="100"/>
      <c r="K85" s="312">
        <v>0.05</v>
      </c>
      <c r="L85" s="858">
        <f>N78*K85</f>
        <v>373.00081522238565</v>
      </c>
      <c r="M85" s="859"/>
      <c r="N85" s="57"/>
    </row>
    <row r="86" spans="1:14" ht="15.75" thickBot="1">
      <c r="B86" s="821" t="s">
        <v>953</v>
      </c>
      <c r="C86" s="822"/>
      <c r="D86" s="822"/>
      <c r="E86" s="822"/>
      <c r="F86" s="822"/>
      <c r="G86" s="822"/>
      <c r="H86" s="822"/>
      <c r="I86" s="822"/>
      <c r="J86" s="822"/>
      <c r="K86" s="822"/>
      <c r="L86" s="822"/>
      <c r="M86" s="823"/>
      <c r="N86" s="58">
        <f>L83+L84+L85</f>
        <v>2238.0048913343139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9698.0211957820266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50"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66</v>
      </c>
      <c r="N36" s="279">
        <f>K36/M36</f>
        <v>2497.3819588513834</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1.0252083333333333</v>
      </c>
    </row>
    <row r="43" spans="1:14" ht="15.75" thickBot="1">
      <c r="B43" s="821" t="s">
        <v>953</v>
      </c>
      <c r="C43" s="822"/>
      <c r="D43" s="822"/>
      <c r="E43" s="822"/>
      <c r="F43" s="822"/>
      <c r="G43" s="822"/>
      <c r="H43" s="822"/>
      <c r="I43" s="822"/>
      <c r="J43" s="822"/>
      <c r="K43" s="822"/>
      <c r="L43" s="822"/>
      <c r="M43" s="823"/>
      <c r="N43" s="401">
        <f>SUM(N36:N42)</f>
        <v>2498.4071671847169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102.52083333333333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2600.9280005180503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520.18560010361011</v>
      </c>
      <c r="M83" s="857"/>
      <c r="N83" s="57"/>
    </row>
    <row r="84" spans="1:14">
      <c r="B84" s="95" t="s">
        <v>973</v>
      </c>
      <c r="C84" s="96"/>
      <c r="D84" s="96"/>
      <c r="E84" s="96"/>
      <c r="F84" s="96"/>
      <c r="G84" s="96"/>
      <c r="H84" s="96"/>
      <c r="I84" s="93"/>
      <c r="J84" s="94"/>
      <c r="K84" s="311">
        <v>0.05</v>
      </c>
      <c r="L84" s="856">
        <f>N78*K84</f>
        <v>130.04640002590253</v>
      </c>
      <c r="M84" s="857"/>
      <c r="N84" s="57"/>
    </row>
    <row r="85" spans="1:14" ht="15.75" thickBot="1">
      <c r="B85" s="97" t="s">
        <v>974</v>
      </c>
      <c r="C85" s="98"/>
      <c r="D85" s="98"/>
      <c r="E85" s="98"/>
      <c r="F85" s="98"/>
      <c r="G85" s="98"/>
      <c r="H85" s="98"/>
      <c r="I85" s="99"/>
      <c r="J85" s="100"/>
      <c r="K85" s="312">
        <v>0.05</v>
      </c>
      <c r="L85" s="858">
        <f>N78*K85</f>
        <v>130.04640002590253</v>
      </c>
      <c r="M85" s="859"/>
      <c r="N85" s="57"/>
    </row>
    <row r="86" spans="1:14" ht="15.75" thickBot="1">
      <c r="B86" s="821" t="s">
        <v>953</v>
      </c>
      <c r="C86" s="822"/>
      <c r="D86" s="822"/>
      <c r="E86" s="822"/>
      <c r="F86" s="822"/>
      <c r="G86" s="822"/>
      <c r="H86" s="822"/>
      <c r="I86" s="822"/>
      <c r="J86" s="822"/>
      <c r="K86" s="822"/>
      <c r="L86" s="822"/>
      <c r="M86" s="823"/>
      <c r="N86" s="58">
        <f>L83+L84+L85</f>
        <v>780.27840015541528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3381.2064006734654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78" zoomScaleNormal="78" workbookViewId="0">
      <selection activeCell="A56" sqref="A5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180</v>
      </c>
      <c r="B36" s="870" t="str">
        <f>VLOOKUP(A36,EQUIPOS!A6:D154,3,FALSE)</f>
        <v>Compresor 120 HP, con martillo.</v>
      </c>
      <c r="C36" s="871"/>
      <c r="D36" s="871"/>
      <c r="E36" s="871"/>
      <c r="F36" s="871"/>
      <c r="G36" s="871"/>
      <c r="H36" s="872"/>
      <c r="I36" s="274"/>
      <c r="J36" s="275"/>
      <c r="K36" s="276">
        <f>VLOOKUP(A36,EQUIPOS!A6:D163,4,FALSE)</f>
        <v>79441.029766210428</v>
      </c>
      <c r="L36" s="277"/>
      <c r="M36" s="278">
        <v>66</v>
      </c>
      <c r="N36" s="279">
        <f>K36/M36</f>
        <v>1203.6519661547034</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4"/>
      <c r="J37" s="275"/>
      <c r="K37" s="276">
        <f>VLOOKUP(A37,EQUIPOS!A7:D164,4,FALSE)</f>
        <v>169823.58257767544</v>
      </c>
      <c r="L37" s="277"/>
      <c r="M37" s="278">
        <v>100</v>
      </c>
      <c r="N37" s="279">
        <f>K37/M37</f>
        <v>1698.2358257767544</v>
      </c>
    </row>
    <row r="38" spans="1:14">
      <c r="A38" t="s">
        <v>312</v>
      </c>
      <c r="B38" s="870" t="str">
        <f>VLOOKUP(A38,EQUIPOS!A8:D154,3,FALSE)</f>
        <v>Retroexcavadora sobre oruga, potencia 138 HP, balde de 1,5 m3.</v>
      </c>
      <c r="C38" s="871"/>
      <c r="D38" s="871"/>
      <c r="E38" s="871"/>
      <c r="F38" s="871"/>
      <c r="G38" s="871"/>
      <c r="H38" s="872"/>
      <c r="I38" s="274"/>
      <c r="J38" s="275"/>
      <c r="K38" s="276">
        <f>VLOOKUP(A38,EQUIPOS!A8:D165,4,FALSE)</f>
        <v>164827.20928419131</v>
      </c>
      <c r="L38" s="277"/>
      <c r="M38" s="278">
        <v>66</v>
      </c>
      <c r="N38" s="279">
        <f>K38/M38</f>
        <v>2497.3819588513834</v>
      </c>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N78*L42</f>
        <v>6.0915622581215141</v>
      </c>
    </row>
    <row r="43" spans="1:14" ht="15.75" thickBot="1">
      <c r="B43" s="821" t="s">
        <v>953</v>
      </c>
      <c r="C43" s="822"/>
      <c r="D43" s="822"/>
      <c r="E43" s="822"/>
      <c r="F43" s="822"/>
      <c r="G43" s="822"/>
      <c r="H43" s="822"/>
      <c r="I43" s="822"/>
      <c r="J43" s="822"/>
      <c r="K43" s="822"/>
      <c r="L43" s="822"/>
      <c r="M43" s="823"/>
      <c r="N43" s="401">
        <f>SUM(N36:N42)</f>
        <v>5405.3613130409631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5520.3747386515279</v>
      </c>
      <c r="N48" s="279">
        <f>K48*M48</f>
        <v>1104.0749477303057</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1471.1029574055574</v>
      </c>
      <c r="N49" s="279">
        <f t="shared" ref="N49:N54" si="0">K49*M49</f>
        <v>4413.3088722166722</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0</v>
      </c>
      <c r="N50" s="279">
        <f t="shared" si="0"/>
        <v>0</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788.59242870802689</v>
      </c>
      <c r="N51" s="279">
        <f t="shared" si="0"/>
        <v>157.71848574160538</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734.26024627948789</v>
      </c>
      <c r="N52" s="279">
        <f t="shared" si="0"/>
        <v>367.13012313974394</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3160.8524781529081</v>
      </c>
      <c r="N54" s="279">
        <f t="shared" si="0"/>
        <v>3160.8524781529081</v>
      </c>
    </row>
    <row r="55" spans="1:14" ht="15.75" thickBot="1">
      <c r="B55" s="903"/>
      <c r="C55" s="904"/>
      <c r="D55" s="904"/>
      <c r="E55" s="904"/>
      <c r="F55" s="904"/>
      <c r="G55" s="904"/>
      <c r="H55" s="904"/>
      <c r="I55" s="874"/>
      <c r="J55" s="48"/>
      <c r="K55" s="50"/>
      <c r="L55" s="905"/>
      <c r="M55" s="906"/>
      <c r="N55" s="51"/>
    </row>
    <row r="56" spans="1:14" ht="15.75" thickBot="1">
      <c r="B56" s="821" t="s">
        <v>953</v>
      </c>
      <c r="C56" s="822"/>
      <c r="D56" s="822"/>
      <c r="E56" s="822"/>
      <c r="F56" s="822"/>
      <c r="G56" s="822"/>
      <c r="H56" s="822"/>
      <c r="I56" s="822"/>
      <c r="J56" s="822"/>
      <c r="K56" s="822"/>
      <c r="L56" s="822"/>
      <c r="M56" s="823"/>
      <c r="N56" s="401">
        <f>SUM(N48:N55)</f>
        <v>9203.0849069812339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B61" s="52"/>
      <c r="C61" s="324"/>
      <c r="D61" s="324"/>
      <c r="E61" s="324"/>
      <c r="F61" s="324"/>
      <c r="G61" s="324"/>
      <c r="H61" s="318"/>
      <c r="I61" s="286"/>
      <c r="J61" s="293"/>
      <c r="K61" s="286"/>
      <c r="L61" s="908"/>
      <c r="M61" s="909"/>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302">
        <v>528</v>
      </c>
      <c r="N72" s="402">
        <f>K72/M72</f>
        <v>102.52083333333333</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821" t="s">
        <v>953</v>
      </c>
      <c r="C78" s="822"/>
      <c r="D78" s="822"/>
      <c r="E78" s="822"/>
      <c r="F78" s="822"/>
      <c r="G78" s="822"/>
      <c r="H78" s="822"/>
      <c r="I78" s="864"/>
      <c r="J78" s="864"/>
      <c r="K78" s="864"/>
      <c r="L78" s="864"/>
      <c r="M78" s="865"/>
      <c r="N78" s="308">
        <f>SUM(N72:N77)</f>
        <v>304.57811290607572</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14913.024332928273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2982.6048665856547</v>
      </c>
      <c r="M85" s="857"/>
      <c r="N85" s="57"/>
    </row>
    <row r="86" spans="1:14">
      <c r="B86" s="95" t="s">
        <v>973</v>
      </c>
      <c r="C86" s="96"/>
      <c r="D86" s="96"/>
      <c r="E86" s="96"/>
      <c r="F86" s="96"/>
      <c r="G86" s="96"/>
      <c r="H86" s="96"/>
      <c r="I86" s="93"/>
      <c r="J86" s="94"/>
      <c r="K86" s="311">
        <v>0.05</v>
      </c>
      <c r="L86" s="856">
        <f>N80*K86</f>
        <v>745.65121664641367</v>
      </c>
      <c r="M86" s="857"/>
      <c r="N86" s="57"/>
    </row>
    <row r="87" spans="1:14" ht="15.75" thickBot="1">
      <c r="B87" s="97" t="s">
        <v>974</v>
      </c>
      <c r="C87" s="98"/>
      <c r="D87" s="98"/>
      <c r="E87" s="98"/>
      <c r="F87" s="98"/>
      <c r="G87" s="98"/>
      <c r="H87" s="98"/>
      <c r="I87" s="99"/>
      <c r="J87" s="100"/>
      <c r="K87" s="312">
        <v>0.05</v>
      </c>
      <c r="L87" s="858">
        <f>N80*K87</f>
        <v>745.65121664641367</v>
      </c>
      <c r="M87" s="859"/>
      <c r="N87" s="57"/>
    </row>
    <row r="88" spans="1:14" ht="15.75" thickBot="1">
      <c r="B88" s="821" t="s">
        <v>953</v>
      </c>
      <c r="C88" s="822"/>
      <c r="D88" s="822"/>
      <c r="E88" s="822"/>
      <c r="F88" s="822"/>
      <c r="G88" s="822"/>
      <c r="H88" s="822"/>
      <c r="I88" s="822"/>
      <c r="J88" s="822"/>
      <c r="K88" s="822"/>
      <c r="L88" s="822"/>
      <c r="M88" s="823"/>
      <c r="N88" s="58">
        <f>L85+L86+L87</f>
        <v>4473.9072998784823</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19386.931632806754</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24" t="s">
        <v>2218</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2219</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87"/>
      <c r="K120" s="887"/>
      <c r="L120" s="887"/>
      <c r="M120" s="887"/>
      <c r="N120" s="888"/>
    </row>
    <row r="121" spans="2:14" ht="15.75" thickBot="1">
      <c r="B121" s="268" t="s">
        <v>2221</v>
      </c>
      <c r="C121" s="400"/>
      <c r="D121" s="400"/>
      <c r="E121" s="63"/>
      <c r="F121" s="63"/>
      <c r="G121" s="63"/>
      <c r="H121" s="63"/>
      <c r="I121" s="63"/>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66</v>
      </c>
      <c r="N36" s="279">
        <f>K36/M36</f>
        <v>2497.3819588513834</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4"/>
      <c r="J37" s="275"/>
      <c r="K37" s="276">
        <f>VLOOKUP(A37,EQUIPOS!A7:D164,4,FALSE)</f>
        <v>169823.58257767544</v>
      </c>
      <c r="L37" s="277"/>
      <c r="M37" s="278">
        <v>100</v>
      </c>
      <c r="N37" s="279">
        <f>K37/M37</f>
        <v>1698.2358257767544</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1.0252083333333333</v>
      </c>
    </row>
    <row r="43" spans="1:14" ht="15.75" thickBot="1">
      <c r="B43" s="821" t="s">
        <v>953</v>
      </c>
      <c r="C43" s="822"/>
      <c r="D43" s="822"/>
      <c r="E43" s="822"/>
      <c r="F43" s="822"/>
      <c r="G43" s="822"/>
      <c r="H43" s="822"/>
      <c r="I43" s="822"/>
      <c r="J43" s="822"/>
      <c r="K43" s="822"/>
      <c r="L43" s="822"/>
      <c r="M43" s="823"/>
      <c r="N43" s="401">
        <f>SUM(N36:N42)</f>
        <v>4196.6429929614715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3160.8524781529081</v>
      </c>
      <c r="N48" s="279">
        <f>K48*M48</f>
        <v>3160.8524781529081</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3160.8524781529081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102.52083333333333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7460.0163044477131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1492.0032608895426</v>
      </c>
      <c r="M83" s="857"/>
      <c r="N83" s="57"/>
    </row>
    <row r="84" spans="1:14">
      <c r="B84" s="95" t="s">
        <v>973</v>
      </c>
      <c r="C84" s="96"/>
      <c r="D84" s="96"/>
      <c r="E84" s="96"/>
      <c r="F84" s="96"/>
      <c r="G84" s="96"/>
      <c r="H84" s="96"/>
      <c r="I84" s="93"/>
      <c r="J84" s="94"/>
      <c r="K84" s="311">
        <v>0.05</v>
      </c>
      <c r="L84" s="856">
        <f>N78*K84</f>
        <v>373.00081522238565</v>
      </c>
      <c r="M84" s="857"/>
      <c r="N84" s="57"/>
    </row>
    <row r="85" spans="1:14" ht="15.75" thickBot="1">
      <c r="B85" s="97" t="s">
        <v>974</v>
      </c>
      <c r="C85" s="98"/>
      <c r="D85" s="98"/>
      <c r="E85" s="98"/>
      <c r="F85" s="98"/>
      <c r="G85" s="98"/>
      <c r="H85" s="98"/>
      <c r="I85" s="99"/>
      <c r="J85" s="100"/>
      <c r="K85" s="312">
        <v>0.05</v>
      </c>
      <c r="L85" s="858">
        <f>N78*K85</f>
        <v>373.00081522238565</v>
      </c>
      <c r="M85" s="859"/>
      <c r="N85" s="57"/>
    </row>
    <row r="86" spans="1:14" ht="15.75" thickBot="1">
      <c r="B86" s="821" t="s">
        <v>953</v>
      </c>
      <c r="C86" s="822"/>
      <c r="D86" s="822"/>
      <c r="E86" s="822"/>
      <c r="F86" s="822"/>
      <c r="G86" s="822"/>
      <c r="H86" s="822"/>
      <c r="I86" s="822"/>
      <c r="J86" s="822"/>
      <c r="K86" s="822"/>
      <c r="L86" s="822"/>
      <c r="M86" s="823"/>
      <c r="N86" s="58">
        <f>L83+L84+L85</f>
        <v>2238.0048913343139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9698.0211957820266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22" sqref="A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66</v>
      </c>
      <c r="N36" s="279">
        <f>K36/M36</f>
        <v>2497.3819588513834</v>
      </c>
    </row>
    <row r="37" spans="1:14">
      <c r="A37" s="114" t="s">
        <v>180</v>
      </c>
      <c r="B37" s="870" t="str">
        <f>VLOOKUP(A37,EQUIPOS!A7:D154,3,FALSE)</f>
        <v>Compresor 120 HP, con martillo.</v>
      </c>
      <c r="C37" s="871"/>
      <c r="D37" s="871"/>
      <c r="E37" s="871"/>
      <c r="F37" s="871"/>
      <c r="G37" s="871"/>
      <c r="H37" s="872"/>
      <c r="I37" s="274"/>
      <c r="J37" s="275"/>
      <c r="K37" s="276">
        <f>VLOOKUP(A37,EQUIPOS!A7:D164,4,FALSE)</f>
        <v>79441.029766210428</v>
      </c>
      <c r="L37" s="277"/>
      <c r="M37" s="278">
        <v>66</v>
      </c>
      <c r="N37" s="279">
        <f>K37/M37</f>
        <v>1203.6519661547034</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N79*L42</f>
        <v>6.0915622581215141</v>
      </c>
    </row>
    <row r="43" spans="1:14" ht="15.75" thickBot="1">
      <c r="B43" s="821" t="s">
        <v>953</v>
      </c>
      <c r="C43" s="822"/>
      <c r="D43" s="822"/>
      <c r="E43" s="822"/>
      <c r="F43" s="822"/>
      <c r="G43" s="822"/>
      <c r="H43" s="822"/>
      <c r="I43" s="822"/>
      <c r="J43" s="822"/>
      <c r="K43" s="822"/>
      <c r="L43" s="822"/>
      <c r="M43" s="823"/>
      <c r="N43" s="401">
        <f>SUM(N36:N42)</f>
        <v>3707.1254872642085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5520.3747386515279</v>
      </c>
      <c r="N48" s="279">
        <f t="shared" ref="N48:N53" si="0">K48*M48</f>
        <v>1104.0749477303057</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1471.1029574055574</v>
      </c>
      <c r="N49" s="279">
        <f t="shared" si="0"/>
        <v>4413.3088722166722</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0</v>
      </c>
      <c r="N50" s="279">
        <f t="shared" si="0"/>
        <v>0</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788.59242870802689</v>
      </c>
      <c r="N51" s="279">
        <f t="shared" si="0"/>
        <v>157.71848574160538</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734.26024627948789</v>
      </c>
      <c r="N52" s="279">
        <f t="shared" si="0"/>
        <v>367.13012313974394</v>
      </c>
    </row>
    <row r="53" spans="1:14">
      <c r="B53" s="49"/>
      <c r="C53" s="288"/>
      <c r="D53" s="288"/>
      <c r="E53" s="288"/>
      <c r="F53" s="288"/>
      <c r="G53" s="288"/>
      <c r="H53" s="288"/>
      <c r="I53" s="275"/>
      <c r="J53" s="231"/>
      <c r="K53" s="289"/>
      <c r="L53" s="274"/>
      <c r="M53" s="290"/>
      <c r="N53" s="279"/>
    </row>
    <row r="54" spans="1:14" ht="15.75" thickBot="1">
      <c r="B54" s="903"/>
      <c r="C54" s="904"/>
      <c r="D54" s="904"/>
      <c r="E54" s="904"/>
      <c r="F54" s="904"/>
      <c r="G54" s="904"/>
      <c r="H54" s="904"/>
      <c r="I54" s="874"/>
      <c r="J54" s="48"/>
      <c r="K54" s="50"/>
      <c r="L54" s="905"/>
      <c r="M54" s="906"/>
      <c r="N54" s="51"/>
    </row>
    <row r="55" spans="1:14" ht="15.75" thickBot="1">
      <c r="B55" s="821" t="s">
        <v>953</v>
      </c>
      <c r="C55" s="822"/>
      <c r="D55" s="822"/>
      <c r="E55" s="822"/>
      <c r="F55" s="822"/>
      <c r="G55" s="822"/>
      <c r="H55" s="822"/>
      <c r="I55" s="822"/>
      <c r="J55" s="822"/>
      <c r="K55" s="822"/>
      <c r="L55" s="822"/>
      <c r="M55" s="823"/>
      <c r="N55" s="401">
        <f>SUM(N48:N54)</f>
        <v>6042.2324288283262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948"/>
      <c r="C65" s="949"/>
      <c r="D65" s="949"/>
      <c r="E65" s="949"/>
      <c r="F65" s="949"/>
      <c r="G65" s="950"/>
      <c r="H65" s="318"/>
      <c r="I65" s="286"/>
      <c r="J65" s="293"/>
      <c r="K65" s="286"/>
      <c r="L65" s="908"/>
      <c r="M65" s="909"/>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899"/>
      <c r="M67" s="900"/>
      <c r="N67" s="133"/>
    </row>
    <row r="68" spans="1:15" ht="15.75" thickBot="1">
      <c r="B68" s="910" t="s">
        <v>953</v>
      </c>
      <c r="C68" s="864"/>
      <c r="D68" s="864"/>
      <c r="E68" s="864"/>
      <c r="F68" s="864"/>
      <c r="G68" s="864"/>
      <c r="H68" s="864"/>
      <c r="I68" s="864"/>
      <c r="J68" s="864"/>
      <c r="K68" s="864"/>
      <c r="L68" s="864"/>
      <c r="M68" s="865"/>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0" t="s">
        <v>963</v>
      </c>
      <c r="C72" s="861"/>
      <c r="D72" s="861"/>
      <c r="E72" s="861"/>
      <c r="F72" s="861"/>
      <c r="G72" s="861"/>
      <c r="H72" s="861"/>
      <c r="I72" s="79" t="s">
        <v>964</v>
      </c>
      <c r="J72" s="81" t="s">
        <v>1410</v>
      </c>
      <c r="K72" s="80" t="s">
        <v>966</v>
      </c>
      <c r="L72" s="862" t="s">
        <v>950</v>
      </c>
      <c r="M72" s="863"/>
      <c r="N72" s="104" t="s">
        <v>951</v>
      </c>
    </row>
    <row r="73" spans="1:15">
      <c r="A73" t="s">
        <v>6</v>
      </c>
      <c r="B73" s="55" t="str">
        <f>VLOOKUP(A73,'MANO DE OBRA'!A8:D68,3,FALSE)</f>
        <v xml:space="preserve">Obrero </v>
      </c>
      <c r="C73" s="53"/>
      <c r="D73" s="53"/>
      <c r="E73" s="53"/>
      <c r="F73" s="53"/>
      <c r="G73" s="53"/>
      <c r="H73" s="53"/>
      <c r="I73" s="299">
        <f>K73/J73*100</f>
        <v>29260.000000000004</v>
      </c>
      <c r="J73" s="300">
        <v>185</v>
      </c>
      <c r="K73" s="301">
        <f>VLOOKUP(A73,'MANO DE OBRA'!A8:D99,4,FALSE)</f>
        <v>54131</v>
      </c>
      <c r="L73" s="56"/>
      <c r="M73" s="302">
        <v>528</v>
      </c>
      <c r="N73" s="402">
        <f>K73/M73</f>
        <v>102.52083333333333</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97"/>
      <c r="C78" s="898"/>
      <c r="D78" s="898"/>
      <c r="E78" s="898"/>
      <c r="F78" s="898"/>
      <c r="G78" s="898"/>
      <c r="H78" s="898"/>
      <c r="I78" s="132"/>
      <c r="J78" s="132"/>
      <c r="K78" s="132"/>
      <c r="L78" s="911"/>
      <c r="M78" s="911"/>
      <c r="N78" s="51"/>
    </row>
    <row r="79" spans="1:15" ht="15.75" thickBot="1">
      <c r="B79" s="910" t="s">
        <v>953</v>
      </c>
      <c r="C79" s="864"/>
      <c r="D79" s="864"/>
      <c r="E79" s="864"/>
      <c r="F79" s="864"/>
      <c r="G79" s="864"/>
      <c r="H79" s="864"/>
      <c r="I79" s="864"/>
      <c r="J79" s="864"/>
      <c r="K79" s="864"/>
      <c r="L79" s="864"/>
      <c r="M79" s="865"/>
      <c r="N79" s="308">
        <f>SUM(N73:N78)</f>
        <v>304.57811290607572</v>
      </c>
    </row>
    <row r="80" spans="1:15" ht="15.75" thickBot="1">
      <c r="B80" s="39"/>
      <c r="C80" s="40"/>
      <c r="D80" s="40"/>
      <c r="E80" s="40"/>
      <c r="F80" s="40"/>
      <c r="G80" s="40"/>
      <c r="H80" s="40"/>
      <c r="I80" s="40"/>
      <c r="J80" s="40"/>
      <c r="K80" s="40"/>
      <c r="L80" s="40"/>
      <c r="M80" s="40"/>
      <c r="N80" s="41"/>
    </row>
    <row r="81" spans="1:14" ht="15.75" thickBot="1">
      <c r="B81" s="821" t="s">
        <v>967</v>
      </c>
      <c r="C81" s="822"/>
      <c r="D81" s="822"/>
      <c r="E81" s="822"/>
      <c r="F81" s="822"/>
      <c r="G81" s="822"/>
      <c r="H81" s="822"/>
      <c r="I81" s="822"/>
      <c r="J81" s="822"/>
      <c r="K81" s="822"/>
      <c r="L81" s="822"/>
      <c r="M81" s="823"/>
      <c r="N81" s="105">
        <f>N43+N55+N68+N79</f>
        <v>10053.936028998611</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6" t="s">
        <v>969</v>
      </c>
      <c r="C85" s="867"/>
      <c r="D85" s="867"/>
      <c r="E85" s="867"/>
      <c r="F85" s="867"/>
      <c r="G85" s="867"/>
      <c r="H85" s="867"/>
      <c r="I85" s="321"/>
      <c r="J85" s="341"/>
      <c r="K85" s="309" t="s">
        <v>970</v>
      </c>
      <c r="L85" s="868" t="s">
        <v>971</v>
      </c>
      <c r="M85" s="869"/>
      <c r="N85" s="310"/>
    </row>
    <row r="86" spans="1:14">
      <c r="B86" s="854" t="s">
        <v>972</v>
      </c>
      <c r="C86" s="855"/>
      <c r="D86" s="855"/>
      <c r="E86" s="855"/>
      <c r="F86" s="855"/>
      <c r="G86" s="855"/>
      <c r="H86" s="855"/>
      <c r="I86" s="93"/>
      <c r="J86" s="94"/>
      <c r="K86" s="311">
        <v>0.2</v>
      </c>
      <c r="L86" s="856">
        <f>N81*K86</f>
        <v>2010.7872057997222</v>
      </c>
      <c r="M86" s="857"/>
      <c r="N86" s="57"/>
    </row>
    <row r="87" spans="1:14">
      <c r="B87" s="95" t="s">
        <v>973</v>
      </c>
      <c r="C87" s="96"/>
      <c r="D87" s="96"/>
      <c r="E87" s="96"/>
      <c r="F87" s="96"/>
      <c r="G87" s="96"/>
      <c r="H87" s="96"/>
      <c r="I87" s="93"/>
      <c r="J87" s="94"/>
      <c r="K87" s="311">
        <v>0.05</v>
      </c>
      <c r="L87" s="856">
        <f>N81*K87</f>
        <v>502.69680144993055</v>
      </c>
      <c r="M87" s="857"/>
      <c r="N87" s="57"/>
    </row>
    <row r="88" spans="1:14" ht="15.75" thickBot="1">
      <c r="B88" s="97" t="s">
        <v>974</v>
      </c>
      <c r="C88" s="98"/>
      <c r="D88" s="98"/>
      <c r="E88" s="98"/>
      <c r="F88" s="98"/>
      <c r="G88" s="98"/>
      <c r="H88" s="98"/>
      <c r="I88" s="99"/>
      <c r="J88" s="100"/>
      <c r="K88" s="312">
        <v>0.05</v>
      </c>
      <c r="L88" s="858">
        <f>N81*K88</f>
        <v>502.69680144993055</v>
      </c>
      <c r="M88" s="859"/>
      <c r="N88" s="57"/>
    </row>
    <row r="89" spans="1:14" ht="15.75" thickBot="1">
      <c r="B89" s="821" t="s">
        <v>953</v>
      </c>
      <c r="C89" s="822"/>
      <c r="D89" s="822"/>
      <c r="E89" s="822"/>
      <c r="F89" s="822"/>
      <c r="G89" s="822"/>
      <c r="H89" s="822"/>
      <c r="I89" s="822"/>
      <c r="J89" s="822"/>
      <c r="K89" s="822"/>
      <c r="L89" s="822"/>
      <c r="M89" s="823"/>
      <c r="N89" s="58">
        <f>L86+L87+L88</f>
        <v>3016.1808086995834</v>
      </c>
    </row>
    <row r="90" spans="1:14" ht="15.75" thickBot="1">
      <c r="B90" s="39"/>
      <c r="C90" s="40"/>
      <c r="D90" s="40"/>
      <c r="E90" s="40"/>
      <c r="F90" s="40"/>
      <c r="G90" s="40"/>
      <c r="H90" s="40"/>
      <c r="I90" s="40"/>
      <c r="J90" s="40"/>
      <c r="K90" s="40"/>
      <c r="L90" s="40"/>
      <c r="M90" s="40"/>
      <c r="N90" s="41"/>
    </row>
    <row r="91" spans="1:14" ht="15.75" thickBot="1">
      <c r="A91" t="s">
        <v>2016</v>
      </c>
      <c r="B91" s="821" t="s">
        <v>975</v>
      </c>
      <c r="C91" s="822"/>
      <c r="D91" s="822"/>
      <c r="E91" s="822"/>
      <c r="F91" s="822"/>
      <c r="G91" s="822"/>
      <c r="H91" s="822"/>
      <c r="I91" s="822"/>
      <c r="J91" s="822"/>
      <c r="K91" s="822"/>
      <c r="L91" s="822"/>
      <c r="M91" s="823"/>
      <c r="N91" s="195">
        <f>N81+N89</f>
        <v>13070.116837698195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24" t="s">
        <v>2218</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2219</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87"/>
      <c r="K121" s="887"/>
      <c r="L121" s="887"/>
      <c r="M121" s="887"/>
      <c r="N121" s="888"/>
    </row>
    <row r="122" spans="2:14" ht="15.75" thickBot="1">
      <c r="B122" s="268" t="s">
        <v>2221</v>
      </c>
      <c r="C122" s="400"/>
      <c r="D122" s="400"/>
      <c r="E122" s="63"/>
      <c r="F122" s="63"/>
      <c r="G122" s="63"/>
      <c r="H122" s="63"/>
      <c r="I122" s="63"/>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312</v>
      </c>
      <c r="B36" s="870" t="str">
        <f>VLOOKUP(A36,EQUIPOS!A6:D154,3,FALSE)</f>
        <v>Retroexcavadora sobre oruga, potencia 138 HP, balde de 1,5 m3.</v>
      </c>
      <c r="C36" s="871"/>
      <c r="D36" s="871"/>
      <c r="E36" s="871"/>
      <c r="F36" s="871"/>
      <c r="G36" s="871"/>
      <c r="H36" s="872"/>
      <c r="I36" s="274"/>
      <c r="J36" s="275"/>
      <c r="K36" s="276">
        <f>VLOOKUP(A36,EQUIPOS!A6:D163,4,FALSE)</f>
        <v>164827.20928419131</v>
      </c>
      <c r="L36" s="277"/>
      <c r="M36" s="278">
        <v>66</v>
      </c>
      <c r="N36" s="279">
        <f>K36/M36</f>
        <v>2497.3819588513834</v>
      </c>
    </row>
    <row r="37" spans="1:14">
      <c r="A37" 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1.0252083333333333</v>
      </c>
    </row>
    <row r="43" spans="1:14" ht="15.75" thickBot="1">
      <c r="B43" s="821" t="s">
        <v>953</v>
      </c>
      <c r="C43" s="822"/>
      <c r="D43" s="822"/>
      <c r="E43" s="822"/>
      <c r="F43" s="822"/>
      <c r="G43" s="822"/>
      <c r="H43" s="822"/>
      <c r="I43" s="822"/>
      <c r="J43" s="822"/>
      <c r="K43" s="822"/>
      <c r="L43" s="822"/>
      <c r="M43" s="823"/>
      <c r="N43" s="401">
        <f>SUM(N36:N42)</f>
        <v>2498.4071671847169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102.52083333333333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2600.9280005180503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520.18560010361011</v>
      </c>
      <c r="M83" s="857"/>
      <c r="N83" s="57"/>
    </row>
    <row r="84" spans="1:14">
      <c r="B84" s="95" t="s">
        <v>973</v>
      </c>
      <c r="C84" s="96"/>
      <c r="D84" s="96"/>
      <c r="E84" s="96"/>
      <c r="F84" s="96"/>
      <c r="G84" s="96"/>
      <c r="H84" s="96"/>
      <c r="I84" s="93"/>
      <c r="J84" s="94"/>
      <c r="K84" s="311">
        <v>0.05</v>
      </c>
      <c r="L84" s="856">
        <f>N78*K84</f>
        <v>130.04640002590253</v>
      </c>
      <c r="M84" s="857"/>
      <c r="N84" s="57"/>
    </row>
    <row r="85" spans="1:14" ht="15.75" thickBot="1">
      <c r="B85" s="97" t="s">
        <v>974</v>
      </c>
      <c r="C85" s="98"/>
      <c r="D85" s="98"/>
      <c r="E85" s="98"/>
      <c r="F85" s="98"/>
      <c r="G85" s="98"/>
      <c r="H85" s="98"/>
      <c r="I85" s="99"/>
      <c r="J85" s="100"/>
      <c r="K85" s="312">
        <v>0.05</v>
      </c>
      <c r="L85" s="858">
        <f>N78*K85</f>
        <v>130.04640002590253</v>
      </c>
      <c r="M85" s="859"/>
      <c r="N85" s="57"/>
    </row>
    <row r="86" spans="1:14" ht="15.75" thickBot="1">
      <c r="B86" s="821" t="s">
        <v>953</v>
      </c>
      <c r="C86" s="822"/>
      <c r="D86" s="822"/>
      <c r="E86" s="822"/>
      <c r="F86" s="822"/>
      <c r="G86" s="822"/>
      <c r="H86" s="822"/>
      <c r="I86" s="822"/>
      <c r="J86" s="822"/>
      <c r="K86" s="822"/>
      <c r="L86" s="822"/>
      <c r="M86" s="823"/>
      <c r="N86" s="58">
        <f>L83+L84+L85</f>
        <v>780.27840015541528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3381.2064006734654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148</v>
      </c>
      <c r="B36" s="870" t="str">
        <f>VLOOKUP(A36,EQUIPOS!A6:D154,3,FALSE)</f>
        <v>Cargador : Potencia en el volante 110 hp, Clasificación de RPM del motor 2300.</v>
      </c>
      <c r="C36" s="871"/>
      <c r="D36" s="871"/>
      <c r="E36" s="871"/>
      <c r="F36" s="871"/>
      <c r="G36" s="871"/>
      <c r="H36" s="872"/>
      <c r="I36" s="274"/>
      <c r="J36" s="275"/>
      <c r="K36" s="276">
        <f>VLOOKUP(A36,EQUIPOS!A6:D163,4,FALSE)</f>
        <v>105983.0565025384</v>
      </c>
      <c r="L36" s="277"/>
      <c r="M36" s="278">
        <v>66</v>
      </c>
      <c r="N36" s="279">
        <f>K36/M36</f>
        <v>1605.8038864020969</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4"/>
      <c r="J37" s="275"/>
      <c r="K37" s="276">
        <f>VLOOKUP(A37,EQUIPOS!A7:D164,4,FALSE)</f>
        <v>169823.58257767544</v>
      </c>
      <c r="L37" s="277"/>
      <c r="M37" s="278">
        <v>100</v>
      </c>
      <c r="N37" s="279">
        <f>K37/M37</f>
        <v>1698.2358257767544</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81"/>
      <c r="L39" s="875"/>
      <c r="M39" s="876"/>
      <c r="N39" s="280"/>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2.0504166666666666</v>
      </c>
    </row>
    <row r="43" spans="1:14" ht="15.75" thickBot="1">
      <c r="B43" s="821" t="s">
        <v>953</v>
      </c>
      <c r="C43" s="822"/>
      <c r="D43" s="822"/>
      <c r="E43" s="822"/>
      <c r="F43" s="822"/>
      <c r="G43" s="822"/>
      <c r="H43" s="822"/>
      <c r="I43" s="822"/>
      <c r="J43" s="822"/>
      <c r="K43" s="822"/>
      <c r="L43" s="822"/>
      <c r="M43" s="823"/>
      <c r="N43" s="401">
        <f>SUM(N36:N42)</f>
        <v>3306.0901288455175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3269.8565299543307</v>
      </c>
      <c r="N48" s="279">
        <f>K48*M48</f>
        <v>3269.8565299543307</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3269.8565299543307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528</v>
      </c>
      <c r="N70" s="402">
        <f>K70/M70</f>
        <v>205.04166666666666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205.04166666666666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6780.9883254665156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1356.1976650933032</v>
      </c>
      <c r="M83" s="857"/>
      <c r="N83" s="57"/>
    </row>
    <row r="84" spans="1:14">
      <c r="B84" s="95" t="s">
        <v>973</v>
      </c>
      <c r="C84" s="96"/>
      <c r="D84" s="96"/>
      <c r="E84" s="96"/>
      <c r="F84" s="96"/>
      <c r="G84" s="96"/>
      <c r="H84" s="96"/>
      <c r="I84" s="93"/>
      <c r="J84" s="94"/>
      <c r="K84" s="311">
        <v>0.05</v>
      </c>
      <c r="L84" s="856">
        <f>N78*K84</f>
        <v>339.04941627332579</v>
      </c>
      <c r="M84" s="857"/>
      <c r="N84" s="57"/>
    </row>
    <row r="85" spans="1:14" ht="15.75" thickBot="1">
      <c r="B85" s="97" t="s">
        <v>974</v>
      </c>
      <c r="C85" s="98"/>
      <c r="D85" s="98"/>
      <c r="E85" s="98"/>
      <c r="F85" s="98"/>
      <c r="G85" s="98"/>
      <c r="H85" s="98"/>
      <c r="I85" s="99"/>
      <c r="J85" s="100"/>
      <c r="K85" s="312">
        <v>0.05</v>
      </c>
      <c r="L85" s="858">
        <f>N78*K85</f>
        <v>339.04941627332579</v>
      </c>
      <c r="M85" s="859"/>
      <c r="N85" s="57"/>
    </row>
    <row r="86" spans="1:14" ht="15.75" thickBot="1">
      <c r="B86" s="821" t="s">
        <v>953</v>
      </c>
      <c r="C86" s="822"/>
      <c r="D86" s="822"/>
      <c r="E86" s="822"/>
      <c r="F86" s="822"/>
      <c r="G86" s="822"/>
      <c r="H86" s="822"/>
      <c r="I86" s="822"/>
      <c r="J86" s="822"/>
      <c r="K86" s="822"/>
      <c r="L86" s="822"/>
      <c r="M86" s="823"/>
      <c r="N86" s="58">
        <f>L83+L84+L85</f>
        <v>2034.2964976399546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8815.2848231064709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4"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VLOOKUP(A36,EQUIPOS!A6:D163,4,FALSE)</f>
        <v>169823.58257767544</v>
      </c>
      <c r="L36" s="471"/>
      <c r="M36" s="290">
        <v>50</v>
      </c>
      <c r="N36" s="279">
        <f>K36/M36</f>
        <v>3396.4716515535088</v>
      </c>
    </row>
    <row r="37" spans="1:14">
      <c r="A37" s="114" t="s">
        <v>152</v>
      </c>
      <c r="B37" s="870" t="str">
        <f>VLOOKUP(A37,EQUIPOS!A7:D154,3,FALSE)</f>
        <v xml:space="preserve">Carrotanque de agua(1000 Galones) </v>
      </c>
      <c r="C37" s="871"/>
      <c r="D37" s="871"/>
      <c r="E37" s="871"/>
      <c r="F37" s="871"/>
      <c r="G37" s="871"/>
      <c r="H37" s="872"/>
      <c r="I37" s="274"/>
      <c r="J37" s="275"/>
      <c r="K37" s="276">
        <f>VLOOKUP(A37,EQUIPOS!A7:D164,4,FALSE)</f>
        <v>120737.60315421199</v>
      </c>
      <c r="L37" s="471"/>
      <c r="M37" s="290">
        <v>50</v>
      </c>
      <c r="N37" s="279">
        <f>K37/M37</f>
        <v>2414.7520630842396</v>
      </c>
    </row>
    <row r="38" spans="1:14">
      <c r="A38" s="212"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471"/>
      <c r="M38" s="290">
        <v>50</v>
      </c>
      <c r="N38" s="279">
        <f>K38/M38</f>
        <v>3170.4740368320113</v>
      </c>
    </row>
    <row r="39" spans="1:14">
      <c r="A39" s="212" t="s">
        <v>365</v>
      </c>
      <c r="B39" s="870" t="str">
        <f>VLOOKUP(A39,EQUIPOS!A9:D154,3,FALSE)</f>
        <v xml:space="preserve">Vibrocompatador, potencia 153 HP, peso 10 Ton. </v>
      </c>
      <c r="C39" s="871"/>
      <c r="D39" s="871"/>
      <c r="E39" s="871"/>
      <c r="F39" s="871"/>
      <c r="G39" s="871"/>
      <c r="H39" s="872"/>
      <c r="I39" s="873"/>
      <c r="J39" s="874"/>
      <c r="K39" s="276">
        <f>VLOOKUP(A39,EQUIPOS!A9:D166,4,FALSE)</f>
        <v>112019.07726537941</v>
      </c>
      <c r="L39" s="951">
        <v>50</v>
      </c>
      <c r="M39" s="952"/>
      <c r="N39" s="279">
        <f>K39/L39</f>
        <v>2240.3815453075881</v>
      </c>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11222.079296777347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400</v>
      </c>
      <c r="N71" s="402">
        <f>K71/M71</f>
        <v>135.32749999999999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402.04310903601993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11624.122405813367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2324.8244811626732</v>
      </c>
      <c r="M83" s="857"/>
      <c r="N83" s="57"/>
    </row>
    <row r="84" spans="1:14">
      <c r="B84" s="95" t="s">
        <v>973</v>
      </c>
      <c r="C84" s="96"/>
      <c r="D84" s="96"/>
      <c r="E84" s="96"/>
      <c r="F84" s="96"/>
      <c r="G84" s="96"/>
      <c r="H84" s="96"/>
      <c r="I84" s="93"/>
      <c r="J84" s="94"/>
      <c r="K84" s="311">
        <v>0.05</v>
      </c>
      <c r="L84" s="856">
        <f>N78*K84</f>
        <v>581.20612029066831</v>
      </c>
      <c r="M84" s="857"/>
      <c r="N84" s="57"/>
    </row>
    <row r="85" spans="1:14" ht="15.75" thickBot="1">
      <c r="B85" s="97" t="s">
        <v>974</v>
      </c>
      <c r="C85" s="98"/>
      <c r="D85" s="98"/>
      <c r="E85" s="98"/>
      <c r="F85" s="98"/>
      <c r="G85" s="98"/>
      <c r="H85" s="98"/>
      <c r="I85" s="99"/>
      <c r="J85" s="100"/>
      <c r="K85" s="312">
        <v>0.05</v>
      </c>
      <c r="L85" s="858">
        <f>N78*K85</f>
        <v>581.20612029066831</v>
      </c>
      <c r="M85" s="859"/>
      <c r="N85" s="57"/>
    </row>
    <row r="86" spans="1:14" ht="15.75" thickBot="1">
      <c r="B86" s="821" t="s">
        <v>953</v>
      </c>
      <c r="C86" s="822"/>
      <c r="D86" s="822"/>
      <c r="E86" s="822"/>
      <c r="F86" s="822"/>
      <c r="G86" s="822"/>
      <c r="H86" s="822"/>
      <c r="I86" s="822"/>
      <c r="J86" s="822"/>
      <c r="K86" s="822"/>
      <c r="L86" s="822"/>
      <c r="M86" s="823"/>
      <c r="N86" s="58">
        <f>L83+L84+L85</f>
        <v>3487.2367217440101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15111.359127557376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VLOOKUP(A36,EQUIPOS!A6:D163,4,FALSE)</f>
        <v>169823.58257767544</v>
      </c>
      <c r="L36" s="277"/>
      <c r="M36" s="278">
        <v>40</v>
      </c>
      <c r="N36" s="279">
        <f>K36/M36</f>
        <v>4245.5895644418861</v>
      </c>
    </row>
    <row r="37" spans="1:14">
      <c r="A37" s="119" t="s">
        <v>365</v>
      </c>
      <c r="B37" s="870" t="str">
        <f>VLOOKUP(A37,EQUIPOS!A7:D154,3,FALSE)</f>
        <v xml:space="preserve">Vibrocompatador, potencia 153 HP, peso 10 Ton. </v>
      </c>
      <c r="C37" s="871"/>
      <c r="D37" s="871"/>
      <c r="E37" s="871"/>
      <c r="F37" s="871"/>
      <c r="G37" s="871"/>
      <c r="H37" s="872"/>
      <c r="I37" s="274"/>
      <c r="J37" s="275"/>
      <c r="K37" s="276">
        <f>VLOOKUP(A37,EQUIPOS!A7:D164,4,FALSE)</f>
        <v>112019.07726537941</v>
      </c>
      <c r="L37" s="277"/>
      <c r="M37" s="278">
        <v>40</v>
      </c>
      <c r="N37" s="279">
        <f>K37/M37</f>
        <v>2800.4769316344855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7046.0664960763715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502.55388629502494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7548.6203823713968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1509.7240764742794</v>
      </c>
      <c r="M83" s="857"/>
      <c r="N83" s="57"/>
    </row>
    <row r="84" spans="1:14">
      <c r="B84" s="95" t="s">
        <v>973</v>
      </c>
      <c r="C84" s="96"/>
      <c r="D84" s="96"/>
      <c r="E84" s="96"/>
      <c r="F84" s="96"/>
      <c r="G84" s="96"/>
      <c r="H84" s="96"/>
      <c r="I84" s="93"/>
      <c r="J84" s="94"/>
      <c r="K84" s="311">
        <v>0.05</v>
      </c>
      <c r="L84" s="856">
        <f>N78*K84</f>
        <v>377.43101911856985</v>
      </c>
      <c r="M84" s="857"/>
      <c r="N84" s="57"/>
    </row>
    <row r="85" spans="1:14" ht="15.75" thickBot="1">
      <c r="B85" s="97" t="s">
        <v>974</v>
      </c>
      <c r="C85" s="98"/>
      <c r="D85" s="98"/>
      <c r="E85" s="98"/>
      <c r="F85" s="98"/>
      <c r="G85" s="98"/>
      <c r="H85" s="98"/>
      <c r="I85" s="99"/>
      <c r="J85" s="100"/>
      <c r="K85" s="312">
        <v>0.05</v>
      </c>
      <c r="L85" s="858">
        <f>N78*K85</f>
        <v>377.43101911856985</v>
      </c>
      <c r="M85" s="859"/>
      <c r="N85" s="57"/>
    </row>
    <row r="86" spans="1:14" ht="15.75" thickBot="1">
      <c r="B86" s="821" t="s">
        <v>953</v>
      </c>
      <c r="C86" s="822"/>
      <c r="D86" s="822"/>
      <c r="E86" s="822"/>
      <c r="F86" s="822"/>
      <c r="G86" s="822"/>
      <c r="H86" s="822"/>
      <c r="I86" s="822"/>
      <c r="J86" s="822"/>
      <c r="K86" s="822"/>
      <c r="L86" s="822"/>
      <c r="M86" s="823"/>
      <c r="N86" s="58">
        <f>L83+L84+L85</f>
        <v>2264.5861147114192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9813.206497082816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VLOOKUP(A36,EQUIPOS!A6:D163,4,FALSE)</f>
        <v>169823.58257767544</v>
      </c>
      <c r="L36" s="277"/>
      <c r="M36" s="278">
        <v>40</v>
      </c>
      <c r="N36" s="279">
        <f>K36/M36</f>
        <v>4245.5895644418861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4245.5895644418861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502.55388629502494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4748.1434507369113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949.62869014738226</v>
      </c>
      <c r="M83" s="857"/>
      <c r="N83" s="57"/>
    </row>
    <row r="84" spans="1:14">
      <c r="B84" s="95" t="s">
        <v>973</v>
      </c>
      <c r="C84" s="96"/>
      <c r="D84" s="96"/>
      <c r="E84" s="96"/>
      <c r="F84" s="96"/>
      <c r="G84" s="96"/>
      <c r="H84" s="96"/>
      <c r="I84" s="93"/>
      <c r="J84" s="94"/>
      <c r="K84" s="311">
        <v>0.05</v>
      </c>
      <c r="L84" s="856">
        <f>N78*K84</f>
        <v>237.40717253684556</v>
      </c>
      <c r="M84" s="857"/>
      <c r="N84" s="57"/>
    </row>
    <row r="85" spans="1:14" ht="15.75" thickBot="1">
      <c r="B85" s="97" t="s">
        <v>974</v>
      </c>
      <c r="C85" s="98"/>
      <c r="D85" s="98"/>
      <c r="E85" s="98"/>
      <c r="F85" s="98"/>
      <c r="G85" s="98"/>
      <c r="H85" s="98"/>
      <c r="I85" s="99"/>
      <c r="J85" s="100"/>
      <c r="K85" s="312">
        <v>0.05</v>
      </c>
      <c r="L85" s="858">
        <f>N78*K85</f>
        <v>237.40717253684556</v>
      </c>
      <c r="M85" s="859"/>
      <c r="N85" s="57"/>
    </row>
    <row r="86" spans="1:14" ht="15.75" thickBot="1">
      <c r="B86" s="821" t="s">
        <v>953</v>
      </c>
      <c r="C86" s="822"/>
      <c r="D86" s="822"/>
      <c r="E86" s="822"/>
      <c r="F86" s="822"/>
      <c r="G86" s="822"/>
      <c r="H86" s="822"/>
      <c r="I86" s="822"/>
      <c r="J86" s="822"/>
      <c r="K86" s="822"/>
      <c r="L86" s="822"/>
      <c r="M86" s="823"/>
      <c r="N86" s="58">
        <f>L83+L84+L85</f>
        <v>1424.4430352210734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6172.5864859579851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2.1494824361440799</v>
      </c>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7828.4383430444259</v>
      </c>
      <c r="N48" s="279">
        <f>K48*M48</f>
        <v>10176.969845957754</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10176.969845957754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53"/>
      <c r="D59" s="53"/>
      <c r="E59" s="53"/>
      <c r="F59" s="53"/>
      <c r="G59" s="53"/>
      <c r="H59" s="295"/>
      <c r="I59" s="286"/>
      <c r="J59" s="286"/>
      <c r="K59" s="286"/>
      <c r="L59" s="908"/>
      <c r="M59" s="909"/>
      <c r="N59" s="298"/>
    </row>
    <row r="60" spans="1:14" ht="24.75" customHeight="1">
      <c r="B60" s="52"/>
      <c r="C60" s="324"/>
      <c r="D60" s="324"/>
      <c r="E60" s="324"/>
      <c r="F60" s="324"/>
      <c r="G60" s="324"/>
      <c r="H60" s="318"/>
      <c r="I60" s="406"/>
      <c r="J60" s="293"/>
      <c r="K60" s="286"/>
      <c r="L60" s="908"/>
      <c r="M60" s="909"/>
      <c r="N60" s="294"/>
    </row>
    <row r="61" spans="1:14">
      <c r="B61" s="52"/>
      <c r="C61" s="53"/>
      <c r="D61" s="53"/>
      <c r="E61" s="53"/>
      <c r="F61" s="53"/>
      <c r="G61" s="324"/>
      <c r="H61" s="318"/>
      <c r="I61" s="406"/>
      <c r="J61" s="293"/>
      <c r="K61" s="286"/>
      <c r="L61" s="908"/>
      <c r="M61" s="909"/>
      <c r="N61" s="298"/>
    </row>
    <row r="62" spans="1:14">
      <c r="B62" s="52"/>
      <c r="C62" s="53"/>
      <c r="D62" s="53"/>
      <c r="E62" s="53"/>
      <c r="F62" s="53"/>
      <c r="G62" s="53"/>
      <c r="H62" s="295"/>
      <c r="I62" s="286"/>
      <c r="J62" s="286"/>
      <c r="K62" s="286"/>
      <c r="L62" s="908"/>
      <c r="M62" s="909"/>
      <c r="N62" s="298"/>
    </row>
    <row r="63" spans="1:14">
      <c r="B63" s="52"/>
      <c r="C63" s="53"/>
      <c r="D63" s="53"/>
      <c r="E63" s="53"/>
      <c r="F63" s="53"/>
      <c r="G63" s="53"/>
      <c r="H63" s="295"/>
      <c r="I63" s="286"/>
      <c r="J63" s="286"/>
      <c r="K63" s="286"/>
      <c r="L63" s="908"/>
      <c r="M63" s="909"/>
      <c r="N63" s="298"/>
    </row>
    <row r="64" spans="1:14" ht="15.75" thickBot="1">
      <c r="B64" s="472"/>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10394.067572008305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2078.813514401661</v>
      </c>
      <c r="M83" s="857"/>
      <c r="N83" s="57"/>
    </row>
    <row r="84" spans="1:14">
      <c r="B84" s="95" t="s">
        <v>973</v>
      </c>
      <c r="C84" s="96"/>
      <c r="D84" s="96"/>
      <c r="E84" s="96"/>
      <c r="F84" s="96"/>
      <c r="G84" s="96"/>
      <c r="H84" s="96"/>
      <c r="I84" s="93"/>
      <c r="J84" s="94"/>
      <c r="K84" s="311">
        <v>0.05</v>
      </c>
      <c r="L84" s="856">
        <f>N78*K84</f>
        <v>519.70337860041525</v>
      </c>
      <c r="M84" s="857"/>
      <c r="N84" s="57"/>
    </row>
    <row r="85" spans="1:14" ht="15.75" thickBot="1">
      <c r="B85" s="97" t="s">
        <v>974</v>
      </c>
      <c r="C85" s="98"/>
      <c r="D85" s="98"/>
      <c r="E85" s="98"/>
      <c r="F85" s="98"/>
      <c r="G85" s="98"/>
      <c r="H85" s="98"/>
      <c r="I85" s="99"/>
      <c r="J85" s="100"/>
      <c r="K85" s="312">
        <v>0.05</v>
      </c>
      <c r="L85" s="858">
        <f>N78*K85</f>
        <v>519.70337860041525</v>
      </c>
      <c r="M85" s="859"/>
      <c r="N85" s="57"/>
    </row>
    <row r="86" spans="1:14" ht="15.75" thickBot="1">
      <c r="B86" s="821" t="s">
        <v>953</v>
      </c>
      <c r="C86" s="822"/>
      <c r="D86" s="822"/>
      <c r="E86" s="822"/>
      <c r="F86" s="822"/>
      <c r="G86" s="822"/>
      <c r="H86" s="822"/>
      <c r="I86" s="822"/>
      <c r="J86" s="822"/>
      <c r="K86" s="822"/>
      <c r="L86" s="822"/>
      <c r="M86" s="823"/>
      <c r="N86" s="58">
        <f>L83+L84+L85</f>
        <v>3118.2202716024917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13512.287843610797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0.01</v>
      </c>
      <c r="M42" s="883"/>
      <c r="N42" s="111">
        <f>N76*L42</f>
        <v>2.1494824361440799</v>
      </c>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10969.418355615679</v>
      </c>
      <c r="N48" s="279">
        <f>K48*M48</f>
        <v>13163.302026738815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13163.302026738815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53"/>
      <c r="D59" s="53"/>
      <c r="E59" s="53"/>
      <c r="F59" s="53"/>
      <c r="G59" s="53"/>
      <c r="H59" s="295"/>
      <c r="I59" s="286"/>
      <c r="J59" s="286"/>
      <c r="K59" s="286"/>
      <c r="L59" s="908"/>
      <c r="M59" s="909"/>
      <c r="N59" s="298"/>
    </row>
    <row r="60" spans="1:14" ht="24.75" customHeight="1">
      <c r="B60" s="52"/>
      <c r="C60" s="324"/>
      <c r="D60" s="324"/>
      <c r="E60" s="324"/>
      <c r="F60" s="324"/>
      <c r="G60" s="324"/>
      <c r="H60" s="318"/>
      <c r="I60" s="406"/>
      <c r="J60" s="293"/>
      <c r="K60" s="286"/>
      <c r="L60" s="908"/>
      <c r="M60" s="909"/>
      <c r="N60" s="294"/>
    </row>
    <row r="61" spans="1:14">
      <c r="B61" s="52"/>
      <c r="C61" s="53"/>
      <c r="D61" s="53"/>
      <c r="E61" s="53"/>
      <c r="F61" s="53"/>
      <c r="G61" s="324"/>
      <c r="H61" s="318"/>
      <c r="I61" s="406"/>
      <c r="J61" s="293"/>
      <c r="K61" s="286"/>
      <c r="L61" s="908"/>
      <c r="M61" s="909"/>
      <c r="N61" s="298"/>
    </row>
    <row r="62" spans="1:14">
      <c r="B62" s="52"/>
      <c r="C62" s="53"/>
      <c r="D62" s="53"/>
      <c r="E62" s="53"/>
      <c r="F62" s="53"/>
      <c r="G62" s="53"/>
      <c r="H62" s="295"/>
      <c r="I62" s="286"/>
      <c r="J62" s="286"/>
      <c r="K62" s="286"/>
      <c r="L62" s="908"/>
      <c r="M62" s="909"/>
      <c r="N62" s="298"/>
    </row>
    <row r="63" spans="1:14">
      <c r="B63" s="52"/>
      <c r="C63" s="53"/>
      <c r="D63" s="53"/>
      <c r="E63" s="53"/>
      <c r="F63" s="53"/>
      <c r="G63" s="53"/>
      <c r="H63" s="295"/>
      <c r="I63" s="286"/>
      <c r="J63" s="286"/>
      <c r="K63" s="286"/>
      <c r="L63" s="908"/>
      <c r="M63" s="909"/>
      <c r="N63" s="298"/>
    </row>
    <row r="64" spans="1:14" ht="15.75" thickBot="1">
      <c r="B64" s="472"/>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13380.399752789366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2676.0799505578734</v>
      </c>
      <c r="M83" s="857"/>
      <c r="N83" s="57"/>
    </row>
    <row r="84" spans="1:14">
      <c r="B84" s="95" t="s">
        <v>973</v>
      </c>
      <c r="C84" s="96"/>
      <c r="D84" s="96"/>
      <c r="E84" s="96"/>
      <c r="F84" s="96"/>
      <c r="G84" s="96"/>
      <c r="H84" s="96"/>
      <c r="I84" s="93"/>
      <c r="J84" s="94"/>
      <c r="K84" s="311">
        <v>0.05</v>
      </c>
      <c r="L84" s="856">
        <f>N78*K84</f>
        <v>669.01998763946835</v>
      </c>
      <c r="M84" s="857"/>
      <c r="N84" s="57"/>
    </row>
    <row r="85" spans="1:14" ht="15.75" thickBot="1">
      <c r="B85" s="97" t="s">
        <v>974</v>
      </c>
      <c r="C85" s="98"/>
      <c r="D85" s="98"/>
      <c r="E85" s="98"/>
      <c r="F85" s="98"/>
      <c r="G85" s="98"/>
      <c r="H85" s="98"/>
      <c r="I85" s="99"/>
      <c r="J85" s="100"/>
      <c r="K85" s="312">
        <v>0.05</v>
      </c>
      <c r="L85" s="858">
        <f>N78*K85</f>
        <v>669.01998763946835</v>
      </c>
      <c r="M85" s="859"/>
      <c r="N85" s="57"/>
    </row>
    <row r="86" spans="1:14" ht="15.75" thickBot="1">
      <c r="B86" s="821" t="s">
        <v>953</v>
      </c>
      <c r="C86" s="822"/>
      <c r="D86" s="822"/>
      <c r="E86" s="822"/>
      <c r="F86" s="822"/>
      <c r="G86" s="822"/>
      <c r="H86" s="822"/>
      <c r="I86" s="822"/>
      <c r="J86" s="822"/>
      <c r="K86" s="822"/>
      <c r="L86" s="822"/>
      <c r="M86" s="823"/>
      <c r="N86" s="58">
        <f>L83+L84+L85</f>
        <v>4014.1199258368097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17394.519678626177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VLOOKUP(A36,EQUIPOS!A6:D186,3,FALSE)</f>
        <v xml:space="preserve">Buldozer, Potencia al volante de 140 HP, motor de 2200 RPM, longitud de hoja 4,80m. </v>
      </c>
      <c r="C36" s="871"/>
      <c r="D36" s="871"/>
      <c r="E36" s="871"/>
      <c r="F36" s="871"/>
      <c r="G36" s="871"/>
      <c r="H36" s="872"/>
      <c r="I36" s="274"/>
      <c r="J36" s="275"/>
      <c r="K36" s="276">
        <f>VLOOKUP(A36,EQUIPOS!A6:D186,4,FALSE)</f>
        <v>169823.58257767544</v>
      </c>
      <c r="L36" s="277"/>
      <c r="M36" s="278">
        <v>45</v>
      </c>
      <c r="N36" s="279">
        <f>K36/M36</f>
        <v>3773.8573906150095</v>
      </c>
    </row>
    <row r="37" spans="1:14">
      <c r="A37" s="119" t="s">
        <v>152</v>
      </c>
      <c r="B37" s="870" t="str">
        <f>VLOOKUP(A37,EQUIPOS!A7:D187,3,FALSE)</f>
        <v xml:space="preserve">Carrotanque de agua(1000 Galones) </v>
      </c>
      <c r="C37" s="871"/>
      <c r="D37" s="871"/>
      <c r="E37" s="871"/>
      <c r="F37" s="871"/>
      <c r="G37" s="871"/>
      <c r="H37" s="872"/>
      <c r="I37" s="274"/>
      <c r="J37" s="275"/>
      <c r="K37" s="276">
        <f>VLOOKUP(A37,EQUIPOS!A7:D187,4,FALSE)</f>
        <v>120737.60315421199</v>
      </c>
      <c r="L37" s="277"/>
      <c r="M37" s="278">
        <v>45</v>
      </c>
      <c r="N37" s="279">
        <f>K37/M37</f>
        <v>2683.0578478713774</v>
      </c>
    </row>
    <row r="38" spans="1:14">
      <c r="A38" t="s">
        <v>269</v>
      </c>
      <c r="B38" s="870" t="str">
        <f>VLOOKUP(A38,EQUIPOS!A8:D188,3,FALSE)</f>
        <v>Motoniveladora  potencia 215 HP, ancho de cuchilla 4,27 m, peso 18 ton.</v>
      </c>
      <c r="C38" s="871"/>
      <c r="D38" s="871"/>
      <c r="E38" s="871"/>
      <c r="F38" s="871"/>
      <c r="G38" s="871"/>
      <c r="H38" s="872"/>
      <c r="I38" s="274"/>
      <c r="J38" s="275"/>
      <c r="K38" s="276">
        <f>VLOOKUP(A38,EQUIPOS!A8:D188,4,FALSE)</f>
        <v>158523.70184160056</v>
      </c>
      <c r="L38" s="277"/>
      <c r="M38" s="278">
        <v>45</v>
      </c>
      <c r="N38" s="279">
        <f>K38/M38</f>
        <v>3522.748929813346</v>
      </c>
    </row>
    <row r="39" spans="1:14">
      <c r="A39" t="s">
        <v>365</v>
      </c>
      <c r="B39" s="870" t="str">
        <f>VLOOKUP(A39,EQUIPOS!A9:D189,3,FALSE)</f>
        <v xml:space="preserve">Vibrocompatador, potencia 153 HP, peso 10 Ton. </v>
      </c>
      <c r="C39" s="871"/>
      <c r="D39" s="871"/>
      <c r="E39" s="871"/>
      <c r="F39" s="871"/>
      <c r="G39" s="871"/>
      <c r="H39" s="872"/>
      <c r="I39" s="873"/>
      <c r="J39" s="874"/>
      <c r="K39" s="276">
        <f>VLOOKUP(A39,EQUIPOS!A9:D189,4,FALSE)</f>
        <v>112019.07726537941</v>
      </c>
      <c r="L39" s="875">
        <v>45</v>
      </c>
      <c r="M39" s="876"/>
      <c r="N39" s="279">
        <f>K39/L39</f>
        <v>2489.3128281195427</v>
      </c>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11.941569089689333</v>
      </c>
    </row>
    <row r="43" spans="1:14" ht="15.75" thickBot="1">
      <c r="B43" s="821" t="s">
        <v>953</v>
      </c>
      <c r="C43" s="822"/>
      <c r="D43" s="822"/>
      <c r="E43" s="822"/>
      <c r="F43" s="822"/>
      <c r="G43" s="822"/>
      <c r="H43" s="822"/>
      <c r="I43" s="822"/>
      <c r="J43" s="822"/>
      <c r="K43" s="822"/>
      <c r="L43" s="822"/>
      <c r="M43" s="823"/>
      <c r="N43" s="401">
        <f>SUM(N36:N42)</f>
        <v>12480.918565508964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24997.705436202832</v>
      </c>
      <c r="N48" s="279">
        <f>K48*M48</f>
        <v>31247.131795253539</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31247.131795253539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908">
        <f>VLOOKUP(A59,TRANSPORTE!A5:D121,4,FALSE)</f>
        <v>1337.591059876785</v>
      </c>
      <c r="M59" s="909"/>
      <c r="N59" s="298">
        <f>K59*L59</f>
        <v>1671.9888248459813</v>
      </c>
    </row>
    <row r="60" spans="1:14" ht="24.75" customHeight="1">
      <c r="B60" s="52"/>
      <c r="C60" s="324"/>
      <c r="D60" s="324"/>
      <c r="E60" s="324"/>
      <c r="F60" s="324"/>
      <c r="G60" s="324"/>
      <c r="H60" s="318"/>
      <c r="I60" s="406"/>
      <c r="J60" s="293"/>
      <c r="K60" s="286"/>
      <c r="L60" s="908"/>
      <c r="M60" s="909"/>
      <c r="N60" s="294"/>
    </row>
    <row r="61" spans="1:14">
      <c r="B61" s="52"/>
      <c r="C61" s="53"/>
      <c r="D61" s="53"/>
      <c r="E61" s="53"/>
      <c r="F61" s="53"/>
      <c r="G61" s="324"/>
      <c r="H61" s="318"/>
      <c r="I61" s="406"/>
      <c r="J61" s="293"/>
      <c r="K61" s="286"/>
      <c r="L61" s="908"/>
      <c r="M61" s="909"/>
      <c r="N61" s="298"/>
    </row>
    <row r="62" spans="1:14">
      <c r="B62" s="52"/>
      <c r="C62" s="53"/>
      <c r="D62" s="53"/>
      <c r="E62" s="53"/>
      <c r="F62" s="53"/>
      <c r="G62" s="53"/>
      <c r="H62" s="295"/>
      <c r="I62" s="286"/>
      <c r="J62" s="286"/>
      <c r="K62" s="286"/>
      <c r="L62" s="908"/>
      <c r="M62" s="909"/>
      <c r="N62" s="298"/>
    </row>
    <row r="63" spans="1:14">
      <c r="B63" s="52"/>
      <c r="C63" s="53"/>
      <c r="D63" s="53"/>
      <c r="E63" s="53"/>
      <c r="F63" s="53"/>
      <c r="G63" s="53"/>
      <c r="H63" s="295"/>
      <c r="I63" s="286"/>
      <c r="J63" s="286"/>
      <c r="K63" s="286"/>
      <c r="L63" s="908"/>
      <c r="M63" s="909"/>
      <c r="N63" s="298"/>
    </row>
    <row r="64" spans="1:14" ht="15.75" thickBot="1">
      <c r="B64" s="472"/>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SUM(N59:N64)</f>
        <v>1671.9888248459813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45997.117640092947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9199.4235280185894</v>
      </c>
      <c r="M83" s="857"/>
      <c r="N83" s="57"/>
    </row>
    <row r="84" spans="1:14">
      <c r="B84" s="95" t="s">
        <v>973</v>
      </c>
      <c r="C84" s="96"/>
      <c r="D84" s="96"/>
      <c r="E84" s="96"/>
      <c r="F84" s="96"/>
      <c r="G84" s="96"/>
      <c r="H84" s="96"/>
      <c r="I84" s="93"/>
      <c r="J84" s="94"/>
      <c r="K84" s="311">
        <v>0.05</v>
      </c>
      <c r="L84" s="856">
        <f>N78*K84</f>
        <v>2299.8558820046474</v>
      </c>
      <c r="M84" s="857"/>
      <c r="N84" s="57"/>
    </row>
    <row r="85" spans="1:14" ht="15.75" thickBot="1">
      <c r="B85" s="97" t="s">
        <v>974</v>
      </c>
      <c r="C85" s="98"/>
      <c r="D85" s="98"/>
      <c r="E85" s="98"/>
      <c r="F85" s="98"/>
      <c r="G85" s="98"/>
      <c r="H85" s="98"/>
      <c r="I85" s="99"/>
      <c r="J85" s="100"/>
      <c r="K85" s="312">
        <v>0.05</v>
      </c>
      <c r="L85" s="858">
        <f>N78*K85</f>
        <v>2299.8558820046474</v>
      </c>
      <c r="M85" s="859"/>
      <c r="N85" s="57"/>
    </row>
    <row r="86" spans="1:14" ht="15.75" thickBot="1">
      <c r="B86" s="821" t="s">
        <v>953</v>
      </c>
      <c r="C86" s="822"/>
      <c r="D86" s="822"/>
      <c r="E86" s="822"/>
      <c r="F86" s="822"/>
      <c r="G86" s="822"/>
      <c r="H86" s="822"/>
      <c r="I86" s="822"/>
      <c r="J86" s="822"/>
      <c r="K86" s="822"/>
      <c r="L86" s="822"/>
      <c r="M86" s="823"/>
      <c r="N86" s="58">
        <f>L83+L84+L85</f>
        <v>13799.135292027884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ROUND((N78+N86),0)</f>
        <v>59796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VLOOKUP(A36,EQUIPOS!A6:D186,3,FALSE)</f>
        <v xml:space="preserve">Buldozer, Potencia al volante de 140 HP, motor de 2200 RPM, longitud de hoja 4,80m. </v>
      </c>
      <c r="C36" s="871"/>
      <c r="D36" s="871"/>
      <c r="E36" s="871"/>
      <c r="F36" s="871"/>
      <c r="G36" s="871"/>
      <c r="H36" s="872"/>
      <c r="I36" s="274"/>
      <c r="J36" s="275"/>
      <c r="K36" s="276">
        <f>VLOOKUP(A36,EQUIPOS!A6:D186,4,FALSE)</f>
        <v>169823.58257767544</v>
      </c>
      <c r="L36" s="277"/>
      <c r="M36" s="278">
        <v>45</v>
      </c>
      <c r="N36" s="279">
        <f>K36/M36</f>
        <v>3773.8573906150095</v>
      </c>
    </row>
    <row r="37" spans="1:14">
      <c r="A37" s="119" t="s">
        <v>152</v>
      </c>
      <c r="B37" s="870" t="str">
        <f>VLOOKUP(A37,EQUIPOS!A7:D187,3,FALSE)</f>
        <v xml:space="preserve">Carrotanque de agua(1000 Galones) </v>
      </c>
      <c r="C37" s="871"/>
      <c r="D37" s="871"/>
      <c r="E37" s="871"/>
      <c r="F37" s="871"/>
      <c r="G37" s="871"/>
      <c r="H37" s="872"/>
      <c r="I37" s="274"/>
      <c r="J37" s="275"/>
      <c r="K37" s="276">
        <f>VLOOKUP(A37,EQUIPOS!A7:D187,4,FALSE)</f>
        <v>120737.60315421199</v>
      </c>
      <c r="L37" s="277"/>
      <c r="M37" s="278">
        <v>45</v>
      </c>
      <c r="N37" s="279">
        <f>K37/M37</f>
        <v>2683.0578478713774</v>
      </c>
    </row>
    <row r="38" spans="1:14">
      <c r="A38" t="s">
        <v>269</v>
      </c>
      <c r="B38" s="870" t="str">
        <f>VLOOKUP(A38,EQUIPOS!A8:D188,3,FALSE)</f>
        <v>Motoniveladora  potencia 215 HP, ancho de cuchilla 4,27 m, peso 18 ton.</v>
      </c>
      <c r="C38" s="871"/>
      <c r="D38" s="871"/>
      <c r="E38" s="871"/>
      <c r="F38" s="871"/>
      <c r="G38" s="871"/>
      <c r="H38" s="872"/>
      <c r="I38" s="274"/>
      <c r="J38" s="275"/>
      <c r="K38" s="276">
        <f>VLOOKUP(A38,EQUIPOS!A8:D188,4,FALSE)</f>
        <v>158523.70184160056</v>
      </c>
      <c r="L38" s="277"/>
      <c r="M38" s="278">
        <v>45</v>
      </c>
      <c r="N38" s="279">
        <f>K38/M38</f>
        <v>3522.748929813346</v>
      </c>
    </row>
    <row r="39" spans="1:14">
      <c r="A39" t="s">
        <v>365</v>
      </c>
      <c r="B39" s="870" t="str">
        <f>VLOOKUP(A39,EQUIPOS!A9:D189,3,FALSE)</f>
        <v xml:space="preserve">Vibrocompatador, potencia 153 HP, peso 10 Ton. </v>
      </c>
      <c r="C39" s="871"/>
      <c r="D39" s="871"/>
      <c r="E39" s="871"/>
      <c r="F39" s="871"/>
      <c r="G39" s="871"/>
      <c r="H39" s="872"/>
      <c r="I39" s="873"/>
      <c r="J39" s="874"/>
      <c r="K39" s="276">
        <f>VLOOKUP(A39,EQUIPOS!A9:D189,4,FALSE)</f>
        <v>112019.07726537941</v>
      </c>
      <c r="L39" s="875">
        <v>45</v>
      </c>
      <c r="M39" s="876"/>
      <c r="N39" s="279">
        <f>K39/L39</f>
        <v>2489.3128281195427</v>
      </c>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11.941569089689333</v>
      </c>
    </row>
    <row r="43" spans="1:14" ht="15.75" thickBot="1">
      <c r="B43" s="821" t="s">
        <v>953</v>
      </c>
      <c r="C43" s="822"/>
      <c r="D43" s="822"/>
      <c r="E43" s="822"/>
      <c r="F43" s="822"/>
      <c r="G43" s="822"/>
      <c r="H43" s="822"/>
      <c r="I43" s="822"/>
      <c r="J43" s="822"/>
      <c r="K43" s="822"/>
      <c r="L43" s="822"/>
      <c r="M43" s="823"/>
      <c r="N43" s="401">
        <f>SUM(N36:N42)</f>
        <v>12480.918565508964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54006.150004488773</v>
      </c>
      <c r="N48" s="279">
        <f>K48*M48</f>
        <v>67507.687505610971</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67507.687505610971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08">
        <f>VLOOKUP(A59,TRANSPORTE!A5:D121,4,FALSE)</f>
        <v>1329.0584585650115</v>
      </c>
      <c r="M59" s="909"/>
      <c r="N59" s="298">
        <f>K59*L59</f>
        <v>1661.3230732062643</v>
      </c>
    </row>
    <row r="60" spans="1:14" ht="24.75" customHeight="1">
      <c r="B60" s="52"/>
      <c r="C60" s="324"/>
      <c r="D60" s="324"/>
      <c r="E60" s="324"/>
      <c r="F60" s="324"/>
      <c r="G60" s="324"/>
      <c r="H60" s="318"/>
      <c r="I60" s="406"/>
      <c r="J60" s="293"/>
      <c r="K60" s="286"/>
      <c r="L60" s="908"/>
      <c r="M60" s="909"/>
      <c r="N60" s="294"/>
    </row>
    <row r="61" spans="1:14">
      <c r="B61" s="52"/>
      <c r="C61" s="53"/>
      <c r="D61" s="53"/>
      <c r="E61" s="53"/>
      <c r="F61" s="53"/>
      <c r="G61" s="324"/>
      <c r="H61" s="318"/>
      <c r="I61" s="406"/>
      <c r="J61" s="293"/>
      <c r="K61" s="286"/>
      <c r="L61" s="908"/>
      <c r="M61" s="909"/>
      <c r="N61" s="298"/>
    </row>
    <row r="62" spans="1:14">
      <c r="B62" s="52"/>
      <c r="C62" s="53"/>
      <c r="D62" s="53"/>
      <c r="E62" s="53"/>
      <c r="F62" s="53"/>
      <c r="G62" s="53"/>
      <c r="H62" s="295"/>
      <c r="I62" s="286"/>
      <c r="J62" s="286"/>
      <c r="K62" s="286"/>
      <c r="L62" s="908"/>
      <c r="M62" s="909"/>
      <c r="N62" s="298"/>
    </row>
    <row r="63" spans="1:14">
      <c r="B63" s="52"/>
      <c r="C63" s="53"/>
      <c r="D63" s="53"/>
      <c r="E63" s="53"/>
      <c r="F63" s="53"/>
      <c r="G63" s="53"/>
      <c r="H63" s="295"/>
      <c r="I63" s="286"/>
      <c r="J63" s="286"/>
      <c r="K63" s="286"/>
      <c r="L63" s="908"/>
      <c r="M63" s="909"/>
      <c r="N63" s="298"/>
    </row>
    <row r="64" spans="1:14" ht="15.75" thickBot="1">
      <c r="B64" s="472"/>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SUM(N59:N64)</f>
        <v>1661.3230732062643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82247.007598810669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16449.401519762134</v>
      </c>
      <c r="M83" s="857"/>
      <c r="N83" s="57"/>
    </row>
    <row r="84" spans="1:14">
      <c r="B84" s="95" t="s">
        <v>973</v>
      </c>
      <c r="C84" s="96"/>
      <c r="D84" s="96"/>
      <c r="E84" s="96"/>
      <c r="F84" s="96"/>
      <c r="G84" s="96"/>
      <c r="H84" s="96"/>
      <c r="I84" s="93"/>
      <c r="J84" s="94"/>
      <c r="K84" s="311">
        <v>0.05</v>
      </c>
      <c r="L84" s="856">
        <f>N78*K84</f>
        <v>4112.3503799405335</v>
      </c>
      <c r="M84" s="857"/>
      <c r="N84" s="57"/>
    </row>
    <row r="85" spans="1:14" ht="15.75" thickBot="1">
      <c r="B85" s="97" t="s">
        <v>974</v>
      </c>
      <c r="C85" s="98"/>
      <c r="D85" s="98"/>
      <c r="E85" s="98"/>
      <c r="F85" s="98"/>
      <c r="G85" s="98"/>
      <c r="H85" s="98"/>
      <c r="I85" s="99"/>
      <c r="J85" s="100"/>
      <c r="K85" s="312">
        <v>0.05</v>
      </c>
      <c r="L85" s="858">
        <f>N78*K85</f>
        <v>4112.3503799405335</v>
      </c>
      <c r="M85" s="859"/>
      <c r="N85" s="57"/>
    </row>
    <row r="86" spans="1:14" ht="15.75" thickBot="1">
      <c r="B86" s="821" t="s">
        <v>953</v>
      </c>
      <c r="C86" s="822"/>
      <c r="D86" s="822"/>
      <c r="E86" s="822"/>
      <c r="F86" s="822"/>
      <c r="G86" s="822"/>
      <c r="H86" s="822"/>
      <c r="I86" s="822"/>
      <c r="J86" s="822"/>
      <c r="K86" s="822"/>
      <c r="L86" s="822"/>
      <c r="M86" s="823"/>
      <c r="N86" s="58">
        <f>L83+L84+L85</f>
        <v>24674.102279643201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106921.10987845386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VLOOKUP(A36,EQUIPOS!A6:D186,3,FALSE)</f>
        <v xml:space="preserve">Buldozer, Potencia al volante de 140 HP, motor de 2200 RPM, longitud de hoja 4,80m. </v>
      </c>
      <c r="C36" s="871"/>
      <c r="D36" s="871"/>
      <c r="E36" s="871"/>
      <c r="F36" s="871"/>
      <c r="G36" s="871"/>
      <c r="H36" s="872"/>
      <c r="I36" s="274"/>
      <c r="J36" s="275"/>
      <c r="K36" s="276">
        <f>VLOOKUP(A36,EQUIPOS!A6:D186,4,FALSE)</f>
        <v>169823.58257767544</v>
      </c>
      <c r="L36" s="277"/>
      <c r="M36" s="278">
        <v>45</v>
      </c>
      <c r="N36" s="279">
        <f>K36/M36</f>
        <v>3773.8573906150095</v>
      </c>
    </row>
    <row r="37" spans="1:14">
      <c r="A37" s="119" t="s">
        <v>152</v>
      </c>
      <c r="B37" s="870" t="str">
        <f>VLOOKUP(A37,EQUIPOS!A7:D187,3,FALSE)</f>
        <v xml:space="preserve">Carrotanque de agua(1000 Galones) </v>
      </c>
      <c r="C37" s="871"/>
      <c r="D37" s="871"/>
      <c r="E37" s="871"/>
      <c r="F37" s="871"/>
      <c r="G37" s="871"/>
      <c r="H37" s="872"/>
      <c r="I37" s="274"/>
      <c r="J37" s="275"/>
      <c r="K37" s="276">
        <f>VLOOKUP(A37,EQUIPOS!A7:D187,4,FALSE)</f>
        <v>120737.60315421199</v>
      </c>
      <c r="L37" s="277"/>
      <c r="M37" s="278">
        <v>45</v>
      </c>
      <c r="N37" s="279">
        <f>K37/M37</f>
        <v>2683.0578478713774</v>
      </c>
    </row>
    <row r="38" spans="1:14">
      <c r="A38" t="s">
        <v>269</v>
      </c>
      <c r="B38" s="870" t="str">
        <f>VLOOKUP(A38,EQUIPOS!A8:D188,3,FALSE)</f>
        <v>Motoniveladora  potencia 215 HP, ancho de cuchilla 4,27 m, peso 18 ton.</v>
      </c>
      <c r="C38" s="871"/>
      <c r="D38" s="871"/>
      <c r="E38" s="871"/>
      <c r="F38" s="871"/>
      <c r="G38" s="871"/>
      <c r="H38" s="872"/>
      <c r="I38" s="274"/>
      <c r="J38" s="275"/>
      <c r="K38" s="276">
        <f>VLOOKUP(A38,EQUIPOS!A8:D188,4,FALSE)</f>
        <v>158523.70184160056</v>
      </c>
      <c r="L38" s="277"/>
      <c r="M38" s="278">
        <v>45</v>
      </c>
      <c r="N38" s="279">
        <f>K38/M38</f>
        <v>3522.748929813346</v>
      </c>
    </row>
    <row r="39" spans="1:14">
      <c r="A39" t="s">
        <v>365</v>
      </c>
      <c r="B39" s="870" t="str">
        <f>VLOOKUP(A39,EQUIPOS!A9:D189,3,FALSE)</f>
        <v xml:space="preserve">Vibrocompatador, potencia 153 HP, peso 10 Ton. </v>
      </c>
      <c r="C39" s="871"/>
      <c r="D39" s="871"/>
      <c r="E39" s="871"/>
      <c r="F39" s="871"/>
      <c r="G39" s="871"/>
      <c r="H39" s="872"/>
      <c r="I39" s="873"/>
      <c r="J39" s="874"/>
      <c r="K39" s="276">
        <f>VLOOKUP(A39,EQUIPOS!A9:D189,4,FALSE)</f>
        <v>112019.07726537941</v>
      </c>
      <c r="L39" s="875">
        <v>45</v>
      </c>
      <c r="M39" s="876"/>
      <c r="N39" s="279">
        <f>K39/L39</f>
        <v>2489.3128281195427</v>
      </c>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t="s">
        <v>952</v>
      </c>
      <c r="C42" s="871"/>
      <c r="D42" s="871"/>
      <c r="E42" s="871"/>
      <c r="F42" s="871"/>
      <c r="G42" s="871"/>
      <c r="H42" s="872"/>
      <c r="I42" s="880"/>
      <c r="J42" s="881"/>
      <c r="K42" s="47"/>
      <c r="L42" s="882">
        <v>0.02</v>
      </c>
      <c r="M42" s="883"/>
      <c r="N42" s="111">
        <f>N76*L42</f>
        <v>11.941569089689333</v>
      </c>
    </row>
    <row r="43" spans="1:14" ht="15.75" thickBot="1">
      <c r="B43" s="821" t="s">
        <v>953</v>
      </c>
      <c r="C43" s="822"/>
      <c r="D43" s="822"/>
      <c r="E43" s="822"/>
      <c r="F43" s="822"/>
      <c r="G43" s="822"/>
      <c r="H43" s="822"/>
      <c r="I43" s="822"/>
      <c r="J43" s="822"/>
      <c r="K43" s="822"/>
      <c r="L43" s="822"/>
      <c r="M43" s="823"/>
      <c r="N43" s="401">
        <f>SUM(N36:N42)</f>
        <v>12480.918565508964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60542.022142129696</v>
      </c>
      <c r="N48" s="279">
        <f>K48*M48</f>
        <v>75677.527677662118</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75677.527677662118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08">
        <f>VLOOKUP(A59,TRANSPORTE!A5:D121,4,FALSE)</f>
        <v>1329.0584585650115</v>
      </c>
      <c r="M59" s="909"/>
      <c r="N59" s="298">
        <f>K59*L59</f>
        <v>1661.3230732062643</v>
      </c>
    </row>
    <row r="60" spans="1:14" ht="24.75" customHeight="1">
      <c r="B60" s="52"/>
      <c r="C60" s="324"/>
      <c r="D60" s="324"/>
      <c r="E60" s="324"/>
      <c r="F60" s="324"/>
      <c r="G60" s="324"/>
      <c r="H60" s="318"/>
      <c r="I60" s="406"/>
      <c r="J60" s="293"/>
      <c r="K60" s="286"/>
      <c r="L60" s="908"/>
      <c r="M60" s="909"/>
      <c r="N60" s="294"/>
    </row>
    <row r="61" spans="1:14">
      <c r="B61" s="52"/>
      <c r="C61" s="53"/>
      <c r="D61" s="53"/>
      <c r="E61" s="53"/>
      <c r="F61" s="53"/>
      <c r="G61" s="324"/>
      <c r="H61" s="318"/>
      <c r="I61" s="406"/>
      <c r="J61" s="293"/>
      <c r="K61" s="286"/>
      <c r="L61" s="908"/>
      <c r="M61" s="909"/>
      <c r="N61" s="298"/>
    </row>
    <row r="62" spans="1:14">
      <c r="B62" s="52"/>
      <c r="C62" s="53"/>
      <c r="D62" s="53"/>
      <c r="E62" s="53"/>
      <c r="F62" s="53"/>
      <c r="G62" s="53"/>
      <c r="H62" s="295"/>
      <c r="I62" s="286"/>
      <c r="J62" s="286"/>
      <c r="K62" s="286"/>
      <c r="L62" s="908"/>
      <c r="M62" s="909"/>
      <c r="N62" s="298"/>
    </row>
    <row r="63" spans="1:14">
      <c r="B63" s="52"/>
      <c r="C63" s="53"/>
      <c r="D63" s="53"/>
      <c r="E63" s="53"/>
      <c r="F63" s="53"/>
      <c r="G63" s="53"/>
      <c r="H63" s="295"/>
      <c r="I63" s="286"/>
      <c r="J63" s="286"/>
      <c r="K63" s="286"/>
      <c r="L63" s="908"/>
      <c r="M63" s="909"/>
      <c r="N63" s="298"/>
    </row>
    <row r="64" spans="1:14" ht="15.75" thickBot="1">
      <c r="B64" s="472"/>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SUM(N59:N64)</f>
        <v>1661.3230732062643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90416.847770861816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18083.369554172365</v>
      </c>
      <c r="M83" s="857"/>
      <c r="N83" s="57"/>
    </row>
    <row r="84" spans="1:14">
      <c r="B84" s="95" t="s">
        <v>973</v>
      </c>
      <c r="C84" s="96"/>
      <c r="D84" s="96"/>
      <c r="E84" s="96"/>
      <c r="F84" s="96"/>
      <c r="G84" s="96"/>
      <c r="H84" s="96"/>
      <c r="I84" s="93"/>
      <c r="J84" s="94"/>
      <c r="K84" s="311">
        <v>0.05</v>
      </c>
      <c r="L84" s="856">
        <f>N78*K84</f>
        <v>4520.8423885430911</v>
      </c>
      <c r="M84" s="857"/>
      <c r="N84" s="57"/>
    </row>
    <row r="85" spans="1:14" ht="15.75" thickBot="1">
      <c r="B85" s="97" t="s">
        <v>974</v>
      </c>
      <c r="C85" s="98"/>
      <c r="D85" s="98"/>
      <c r="E85" s="98"/>
      <c r="F85" s="98"/>
      <c r="G85" s="98"/>
      <c r="H85" s="98"/>
      <c r="I85" s="99"/>
      <c r="J85" s="100"/>
      <c r="K85" s="312">
        <v>0.05</v>
      </c>
      <c r="L85" s="858">
        <f>N78*K85</f>
        <v>4520.8423885430911</v>
      </c>
      <c r="M85" s="859"/>
      <c r="N85" s="57"/>
    </row>
    <row r="86" spans="1:14" ht="15.75" thickBot="1">
      <c r="B86" s="821" t="s">
        <v>953</v>
      </c>
      <c r="C86" s="822"/>
      <c r="D86" s="822"/>
      <c r="E86" s="822"/>
      <c r="F86" s="822"/>
      <c r="G86" s="822"/>
      <c r="H86" s="822"/>
      <c r="I86" s="822"/>
      <c r="J86" s="822"/>
      <c r="K86" s="822"/>
      <c r="L86" s="822"/>
      <c r="M86" s="823"/>
      <c r="N86" s="58">
        <f>L83+L84+L85</f>
        <v>27125.054331258543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117541.90210212037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VLOOKUP(A36,EQUIPOS!A6:D163,4,FALSE)</f>
        <v>169823.58257767544</v>
      </c>
      <c r="L36" s="277"/>
      <c r="M36" s="278">
        <v>400</v>
      </c>
      <c r="N36" s="279">
        <f>K36/M36</f>
        <v>424.5589564441886</v>
      </c>
    </row>
    <row r="37" spans="1:14">
      <c r="A37" s="119" t="s">
        <v>152</v>
      </c>
      <c r="B37" s="870" t="str">
        <f>VLOOKUP(A37,EQUIPOS!A7:D154,3,FALSE)</f>
        <v xml:space="preserve">Carrotanque de agua(1000 Galones) </v>
      </c>
      <c r="C37" s="871"/>
      <c r="D37" s="871"/>
      <c r="E37" s="871"/>
      <c r="F37" s="871"/>
      <c r="G37" s="871"/>
      <c r="H37" s="872"/>
      <c r="I37" s="274"/>
      <c r="J37" s="275"/>
      <c r="K37" s="276">
        <f>VLOOKUP(A37,EQUIPOS!A7:D164,4,FALSE)</f>
        <v>120737.60315421199</v>
      </c>
      <c r="L37" s="277"/>
      <c r="M37" s="278">
        <v>200</v>
      </c>
      <c r="N37" s="279">
        <f>K37/M37</f>
        <v>603.6880157710599</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200</v>
      </c>
      <c r="N38" s="279">
        <f>K38/M38</f>
        <v>792.61850920800282</v>
      </c>
    </row>
    <row r="39" spans="1:14">
      <c r="A39" t="s">
        <v>365</v>
      </c>
      <c r="B39" s="870" t="str">
        <f>VLOOKUP(A39,EQUIPOS!A9:D155,3,FALSE)</f>
        <v xml:space="preserve">Vibrocompatador, potencia 153 HP, peso 10 Ton. </v>
      </c>
      <c r="C39" s="871"/>
      <c r="D39" s="871"/>
      <c r="E39" s="871"/>
      <c r="F39" s="871"/>
      <c r="G39" s="871"/>
      <c r="H39" s="872"/>
      <c r="I39" s="873"/>
      <c r="J39" s="874"/>
      <c r="K39" s="276">
        <f>VLOOKUP(A39,EQUIPOS!A9:D166,4,FALSE)</f>
        <v>112019.07726537941</v>
      </c>
      <c r="L39" s="875">
        <v>200</v>
      </c>
      <c r="M39" s="876"/>
      <c r="N39" s="279">
        <f>K39/L39</f>
        <v>560.09538632689703</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N76*M41</f>
        <v>2.6868530451800998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2383.6477207953285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1600</v>
      </c>
      <c r="N71" s="402">
        <f>K71/M71</f>
        <v>67.663749999999993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134.34265225900498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2517.9903730543333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503.59807461086666</v>
      </c>
      <c r="M83" s="857"/>
      <c r="N83" s="57"/>
    </row>
    <row r="84" spans="1:14">
      <c r="B84" s="95" t="s">
        <v>973</v>
      </c>
      <c r="C84" s="96"/>
      <c r="D84" s="96"/>
      <c r="E84" s="96"/>
      <c r="F84" s="96"/>
      <c r="G84" s="96"/>
      <c r="H84" s="96"/>
      <c r="I84" s="93"/>
      <c r="J84" s="94"/>
      <c r="K84" s="311">
        <v>0.05</v>
      </c>
      <c r="L84" s="856">
        <f>N78*K84</f>
        <v>125.89951865271667</v>
      </c>
      <c r="M84" s="857"/>
      <c r="N84" s="57"/>
    </row>
    <row r="85" spans="1:14" ht="15.75" thickBot="1">
      <c r="B85" s="97" t="s">
        <v>974</v>
      </c>
      <c r="C85" s="98"/>
      <c r="D85" s="98"/>
      <c r="E85" s="98"/>
      <c r="F85" s="98"/>
      <c r="G85" s="98"/>
      <c r="H85" s="98"/>
      <c r="I85" s="99"/>
      <c r="J85" s="100"/>
      <c r="K85" s="312">
        <v>0.05</v>
      </c>
      <c r="L85" s="858">
        <f>N78*K85</f>
        <v>125.89951865271667</v>
      </c>
      <c r="M85" s="859"/>
      <c r="N85" s="57"/>
    </row>
    <row r="86" spans="1:14" ht="15.75" thickBot="1">
      <c r="B86" s="821" t="s">
        <v>953</v>
      </c>
      <c r="C86" s="822"/>
      <c r="D86" s="822"/>
      <c r="E86" s="822"/>
      <c r="F86" s="822"/>
      <c r="G86" s="822"/>
      <c r="H86" s="822"/>
      <c r="I86" s="822"/>
      <c r="J86" s="822"/>
      <c r="K86" s="822"/>
      <c r="L86" s="822"/>
      <c r="M86" s="823"/>
      <c r="N86" s="58">
        <f>L83+L84+L85</f>
        <v>755.39711191629999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3273.3874849706335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2.1494824361440799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6552.4832525463935</v>
      </c>
      <c r="N48" s="279">
        <f>K48*M48</f>
        <v>7862.9799030556715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7862.9799030556715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8080.0776291062239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1616.0155258212449</v>
      </c>
      <c r="M83" s="857"/>
      <c r="N83" s="57"/>
    </row>
    <row r="84" spans="1:14">
      <c r="B84" s="95" t="s">
        <v>973</v>
      </c>
      <c r="C84" s="96"/>
      <c r="D84" s="96"/>
      <c r="E84" s="96"/>
      <c r="F84" s="96"/>
      <c r="G84" s="96"/>
      <c r="H84" s="96"/>
      <c r="I84" s="93"/>
      <c r="J84" s="94"/>
      <c r="K84" s="311">
        <v>0.05</v>
      </c>
      <c r="L84" s="856">
        <f>N78*K84</f>
        <v>404.00388145531122</v>
      </c>
      <c r="M84" s="857"/>
      <c r="N84" s="57"/>
    </row>
    <row r="85" spans="1:14" ht="15.75" thickBot="1">
      <c r="B85" s="97" t="s">
        <v>974</v>
      </c>
      <c r="C85" s="98"/>
      <c r="D85" s="98"/>
      <c r="E85" s="98"/>
      <c r="F85" s="98"/>
      <c r="G85" s="98"/>
      <c r="H85" s="98"/>
      <c r="I85" s="99"/>
      <c r="J85" s="100"/>
      <c r="K85" s="312">
        <v>0.05</v>
      </c>
      <c r="L85" s="858">
        <f>N78*K85</f>
        <v>404.00388145531122</v>
      </c>
      <c r="M85" s="859"/>
      <c r="N85" s="57"/>
    </row>
    <row r="86" spans="1:14" ht="15.75" thickBot="1">
      <c r="B86" s="821" t="s">
        <v>953</v>
      </c>
      <c r="C86" s="822"/>
      <c r="D86" s="822"/>
      <c r="E86" s="822"/>
      <c r="F86" s="822"/>
      <c r="G86" s="822"/>
      <c r="H86" s="822"/>
      <c r="I86" s="822"/>
      <c r="J86" s="822"/>
      <c r="K86" s="822"/>
      <c r="L86" s="822"/>
      <c r="M86" s="823"/>
      <c r="N86" s="58">
        <f>L83+L84+L85</f>
        <v>2424.0232887318675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10504.100917838092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2.1494824361440799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5802.457726050553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1160.4915452101106</v>
      </c>
      <c r="M83" s="857"/>
      <c r="N83" s="57"/>
    </row>
    <row r="84" spans="1:14">
      <c r="B84" s="95" t="s">
        <v>973</v>
      </c>
      <c r="C84" s="96"/>
      <c r="D84" s="96"/>
      <c r="E84" s="96"/>
      <c r="F84" s="96"/>
      <c r="G84" s="96"/>
      <c r="H84" s="96"/>
      <c r="I84" s="93"/>
      <c r="J84" s="94"/>
      <c r="K84" s="311">
        <v>0.05</v>
      </c>
      <c r="L84" s="856">
        <f>N78*K84</f>
        <v>290.12288630252766</v>
      </c>
      <c r="M84" s="857"/>
      <c r="N84" s="57"/>
    </row>
    <row r="85" spans="1:14" ht="15.75" thickBot="1">
      <c r="B85" s="97" t="s">
        <v>974</v>
      </c>
      <c r="C85" s="98"/>
      <c r="D85" s="98"/>
      <c r="E85" s="98"/>
      <c r="F85" s="98"/>
      <c r="G85" s="98"/>
      <c r="H85" s="98"/>
      <c r="I85" s="99"/>
      <c r="J85" s="100"/>
      <c r="K85" s="312">
        <v>0.05</v>
      </c>
      <c r="L85" s="858">
        <f>N78*K85</f>
        <v>290.12288630252766</v>
      </c>
      <c r="M85" s="859"/>
      <c r="N85" s="57"/>
    </row>
    <row r="86" spans="1:14" ht="15.75" thickBot="1">
      <c r="B86" s="821" t="s">
        <v>953</v>
      </c>
      <c r="C86" s="822"/>
      <c r="D86" s="822"/>
      <c r="E86" s="822"/>
      <c r="F86" s="822"/>
      <c r="G86" s="822"/>
      <c r="H86" s="822"/>
      <c r="I86" s="822"/>
      <c r="J86" s="822"/>
      <c r="K86" s="822"/>
      <c r="L86" s="822"/>
      <c r="M86" s="823"/>
      <c r="N86" s="58">
        <f>L83+L84+L85</f>
        <v>1740.7373178151659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7543.1950438657186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2.1494824361440799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4509.7585349080655</v>
      </c>
      <c r="N48" s="279">
        <f>K48*M48</f>
        <v>5411.7102418896784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5411.7102418896784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5628.8079679402308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1125.7615935880463</v>
      </c>
      <c r="M83" s="857"/>
      <c r="N83" s="57"/>
    </row>
    <row r="84" spans="1:14">
      <c r="B84" s="95" t="s">
        <v>973</v>
      </c>
      <c r="C84" s="96"/>
      <c r="D84" s="96"/>
      <c r="E84" s="96"/>
      <c r="F84" s="96"/>
      <c r="G84" s="96"/>
      <c r="H84" s="96"/>
      <c r="I84" s="93"/>
      <c r="J84" s="94"/>
      <c r="K84" s="311">
        <v>0.05</v>
      </c>
      <c r="L84" s="856">
        <f>N78*K84</f>
        <v>281.44039839701156</v>
      </c>
      <c r="M84" s="857"/>
      <c r="N84" s="57"/>
    </row>
    <row r="85" spans="1:14" ht="15.75" thickBot="1">
      <c r="B85" s="97" t="s">
        <v>974</v>
      </c>
      <c r="C85" s="98"/>
      <c r="D85" s="98"/>
      <c r="E85" s="98"/>
      <c r="F85" s="98"/>
      <c r="G85" s="98"/>
      <c r="H85" s="98"/>
      <c r="I85" s="99"/>
      <c r="J85" s="100"/>
      <c r="K85" s="312">
        <v>0.05</v>
      </c>
      <c r="L85" s="858">
        <f>N78*K85</f>
        <v>281.44039839701156</v>
      </c>
      <c r="M85" s="859"/>
      <c r="N85" s="57"/>
    </row>
    <row r="86" spans="1:14" ht="15.75" thickBot="1">
      <c r="B86" s="821" t="s">
        <v>953</v>
      </c>
      <c r="C86" s="822"/>
      <c r="D86" s="822"/>
      <c r="E86" s="822"/>
      <c r="F86" s="822"/>
      <c r="G86" s="822"/>
      <c r="H86" s="822"/>
      <c r="I86" s="822"/>
      <c r="J86" s="822"/>
      <c r="K86" s="822"/>
      <c r="L86" s="822"/>
      <c r="M86" s="823"/>
      <c r="N86" s="58">
        <f>L83+L84+L85</f>
        <v>1688.6423903820692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7317.4503583222995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2.1494824361440799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9206.2651837073263</v>
      </c>
      <c r="N48" s="279">
        <f>K48*M48</f>
        <v>11968.144738819525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11968.144738819525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214.948243614408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12185.242464870076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2437.0484929740155</v>
      </c>
      <c r="M83" s="857"/>
      <c r="N83" s="57"/>
    </row>
    <row r="84" spans="1:14">
      <c r="B84" s="95" t="s">
        <v>973</v>
      </c>
      <c r="C84" s="96"/>
      <c r="D84" s="96"/>
      <c r="E84" s="96"/>
      <c r="F84" s="96"/>
      <c r="G84" s="96"/>
      <c r="H84" s="96"/>
      <c r="I84" s="93"/>
      <c r="J84" s="94"/>
      <c r="K84" s="311">
        <v>0.05</v>
      </c>
      <c r="L84" s="856">
        <f>N78*K84</f>
        <v>609.26212324350388</v>
      </c>
      <c r="M84" s="857"/>
      <c r="N84" s="57"/>
    </row>
    <row r="85" spans="1:14" ht="15.75" thickBot="1">
      <c r="B85" s="97" t="s">
        <v>974</v>
      </c>
      <c r="C85" s="98"/>
      <c r="D85" s="98"/>
      <c r="E85" s="98"/>
      <c r="F85" s="98"/>
      <c r="G85" s="98"/>
      <c r="H85" s="98"/>
      <c r="I85" s="99"/>
      <c r="J85" s="100"/>
      <c r="K85" s="312">
        <v>0.05</v>
      </c>
      <c r="L85" s="858">
        <f>N78*K85</f>
        <v>609.26212324350388</v>
      </c>
      <c r="M85" s="859"/>
      <c r="N85" s="57"/>
    </row>
    <row r="86" spans="1:14" ht="15.75" thickBot="1">
      <c r="B86" s="821" t="s">
        <v>953</v>
      </c>
      <c r="C86" s="822"/>
      <c r="D86" s="822"/>
      <c r="E86" s="822"/>
      <c r="F86" s="822"/>
      <c r="G86" s="822"/>
      <c r="H86" s="822"/>
      <c r="I86" s="822"/>
      <c r="J86" s="822"/>
      <c r="K86" s="822"/>
      <c r="L86" s="822"/>
      <c r="M86" s="823"/>
      <c r="N86" s="58">
        <f>L83+L84+L85</f>
        <v>3655.5727394610235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15840.8152043311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303</v>
      </c>
      <c r="B36" s="870" t="str">
        <f>VLOOKUP(A36,EQUIPOS!A6:D154,3,FALSE)</f>
        <v>Retrocargador, pala de 1,1 m3 de capacidad, profundidad de excavación de 4.400 mm y una altura de 5.680 mm</v>
      </c>
      <c r="C36" s="871"/>
      <c r="D36" s="871"/>
      <c r="E36" s="871"/>
      <c r="F36" s="871"/>
      <c r="G36" s="871"/>
      <c r="H36" s="872"/>
      <c r="I36" s="274"/>
      <c r="J36" s="275"/>
      <c r="K36" s="276">
        <f>VLOOKUP(A36,EQUIPOS!A6:D163,4,FALSE)</f>
        <v>142227.70096410706</v>
      </c>
      <c r="L36" s="277"/>
      <c r="M36" s="278">
        <v>250</v>
      </c>
      <c r="N36" s="279">
        <f>K36/M36</f>
        <v>568.91080385642829</v>
      </c>
    </row>
    <row r="37" spans="1:14">
      <c r="A37" s="119" t="s">
        <v>373</v>
      </c>
      <c r="B37" s="870" t="str">
        <f>VLOOKUP(A37,EQUIPOS!A7:D154,3,FALSE)</f>
        <v>Volqueta 6 m3</v>
      </c>
      <c r="C37" s="871"/>
      <c r="D37" s="871"/>
      <c r="E37" s="871"/>
      <c r="F37" s="871"/>
      <c r="G37" s="871"/>
      <c r="H37" s="872"/>
      <c r="I37" s="274"/>
      <c r="J37" s="275"/>
      <c r="K37" s="276">
        <f>VLOOKUP(A37,EQUIPOS!A7:D164,4,FALSE)</f>
        <v>83210.833572848467</v>
      </c>
      <c r="L37" s="277"/>
      <c r="M37" s="278">
        <v>250</v>
      </c>
      <c r="N37" s="279">
        <f>K37/M37</f>
        <v>332.84333429139389</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5.3737060903602005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907.12784423818243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2000</v>
      </c>
      <c r="N71" s="402">
        <f>K71/M71</f>
        <v>54.131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107.474121807204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1014.6019660453865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202.9203932090773</v>
      </c>
      <c r="M83" s="857"/>
      <c r="N83" s="57"/>
    </row>
    <row r="84" spans="1:14">
      <c r="B84" s="95" t="s">
        <v>973</v>
      </c>
      <c r="C84" s="96"/>
      <c r="D84" s="96"/>
      <c r="E84" s="96"/>
      <c r="F84" s="96"/>
      <c r="G84" s="96"/>
      <c r="H84" s="96"/>
      <c r="I84" s="93"/>
      <c r="J84" s="94"/>
      <c r="K84" s="311">
        <v>0.05</v>
      </c>
      <c r="L84" s="856">
        <f>N78*K84</f>
        <v>50.730098302269326</v>
      </c>
      <c r="M84" s="857"/>
      <c r="N84" s="57"/>
    </row>
    <row r="85" spans="1:14" ht="15.75" thickBot="1">
      <c r="B85" s="97" t="s">
        <v>974</v>
      </c>
      <c r="C85" s="98"/>
      <c r="D85" s="98"/>
      <c r="E85" s="98"/>
      <c r="F85" s="98"/>
      <c r="G85" s="98"/>
      <c r="H85" s="98"/>
      <c r="I85" s="99"/>
      <c r="J85" s="100"/>
      <c r="K85" s="312">
        <v>0.05</v>
      </c>
      <c r="L85" s="858">
        <f>N78*K85</f>
        <v>50.730098302269326</v>
      </c>
      <c r="M85" s="859"/>
      <c r="N85" s="57"/>
    </row>
    <row r="86" spans="1:14" ht="15.75" thickBot="1">
      <c r="B86" s="821" t="s">
        <v>953</v>
      </c>
      <c r="C86" s="822"/>
      <c r="D86" s="822"/>
      <c r="E86" s="822"/>
      <c r="F86" s="822"/>
      <c r="G86" s="822"/>
      <c r="H86" s="822"/>
      <c r="I86" s="822"/>
      <c r="J86" s="822"/>
      <c r="K86" s="822"/>
      <c r="L86" s="822"/>
      <c r="M86" s="823"/>
      <c r="N86" s="58">
        <f>L83+L84+L85</f>
        <v>304.38058981361593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1318.9825558590023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35</v>
      </c>
      <c r="N36" s="279">
        <f>K36/M36</f>
        <v>3449.6458044060569</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35</v>
      </c>
      <c r="N37" s="279">
        <f>K37/M37</f>
        <v>4529.2486240457301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35</v>
      </c>
      <c r="N38" s="279">
        <f>K38/M38</f>
        <v>3200.5450647251259</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N76*M41</f>
        <v>15.353445972457711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11194.792939149371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40.673038277185327</v>
      </c>
      <c r="N48" s="279">
        <f>K48*M48</f>
        <v>1016.8259569296332</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580.44207669201626</v>
      </c>
      <c r="N49" s="279">
        <f>K49*M49</f>
        <v>46435.366135361299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47452.192092290934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767.67229862288559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59414.657330063186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11882.931466012638</v>
      </c>
      <c r="M83" s="857"/>
      <c r="N83" s="57"/>
    </row>
    <row r="84" spans="1:14">
      <c r="B84" s="95" t="s">
        <v>973</v>
      </c>
      <c r="C84" s="96"/>
      <c r="D84" s="96"/>
      <c r="E84" s="96"/>
      <c r="F84" s="96"/>
      <c r="G84" s="96"/>
      <c r="H84" s="96"/>
      <c r="I84" s="93"/>
      <c r="J84" s="94"/>
      <c r="K84" s="311">
        <v>0.05</v>
      </c>
      <c r="L84" s="856">
        <f>N78*K84</f>
        <v>2970.7328665031596</v>
      </c>
      <c r="M84" s="857"/>
      <c r="N84" s="57"/>
    </row>
    <row r="85" spans="1:14" ht="15.75" thickBot="1">
      <c r="B85" s="97" t="s">
        <v>974</v>
      </c>
      <c r="C85" s="98"/>
      <c r="D85" s="98"/>
      <c r="E85" s="98"/>
      <c r="F85" s="98"/>
      <c r="G85" s="98"/>
      <c r="H85" s="98"/>
      <c r="I85" s="99"/>
      <c r="J85" s="100"/>
      <c r="K85" s="312">
        <v>0.05</v>
      </c>
      <c r="L85" s="858">
        <f>N78*K85</f>
        <v>2970.7328665031596</v>
      </c>
      <c r="M85" s="859"/>
      <c r="N85" s="57"/>
    </row>
    <row r="86" spans="1:14" ht="15.75" thickBot="1">
      <c r="B86" s="821" t="s">
        <v>953</v>
      </c>
      <c r="C86" s="822"/>
      <c r="D86" s="822"/>
      <c r="E86" s="822"/>
      <c r="F86" s="822"/>
      <c r="G86" s="822"/>
      <c r="H86" s="822"/>
      <c r="I86" s="822"/>
      <c r="J86" s="822"/>
      <c r="K86" s="822"/>
      <c r="L86" s="822"/>
      <c r="M86" s="823"/>
      <c r="N86" s="58">
        <f>L83+L84+L85</f>
        <v>17824.397199018957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77239.054529082146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35</v>
      </c>
      <c r="N36" s="279">
        <f>K36/M36</f>
        <v>3449.6458044060569</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35</v>
      </c>
      <c r="N37" s="279">
        <f>K37/M37</f>
        <v>4529.2486240457301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35</v>
      </c>
      <c r="N38" s="279">
        <f>K38/M38</f>
        <v>3200.5450647251259</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N76*M41</f>
        <v>15.353445972457711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11194.792939149371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40.673038277185327</v>
      </c>
      <c r="N48" s="279">
        <f>K48*M48</f>
        <v>1016.8259569296332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1016.8259569296332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767.67229862288559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12979.291194701889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2595.8582389403782</v>
      </c>
      <c r="M83" s="857"/>
      <c r="N83" s="57"/>
    </row>
    <row r="84" spans="1:14">
      <c r="B84" s="95" t="s">
        <v>973</v>
      </c>
      <c r="C84" s="96"/>
      <c r="D84" s="96"/>
      <c r="E84" s="96"/>
      <c r="F84" s="96"/>
      <c r="G84" s="96"/>
      <c r="H84" s="96"/>
      <c r="I84" s="93"/>
      <c r="J84" s="94"/>
      <c r="K84" s="311">
        <v>0.05</v>
      </c>
      <c r="L84" s="856">
        <f>N78*K84</f>
        <v>648.96455973509455</v>
      </c>
      <c r="M84" s="857"/>
      <c r="N84" s="57"/>
    </row>
    <row r="85" spans="1:14" ht="15.75" thickBot="1">
      <c r="B85" s="97" t="s">
        <v>974</v>
      </c>
      <c r="C85" s="98"/>
      <c r="D85" s="98"/>
      <c r="E85" s="98"/>
      <c r="F85" s="98"/>
      <c r="G85" s="98"/>
      <c r="H85" s="98"/>
      <c r="I85" s="99"/>
      <c r="J85" s="100"/>
      <c r="K85" s="312">
        <v>0.05</v>
      </c>
      <c r="L85" s="858">
        <f>N78*K85</f>
        <v>648.96455973509455</v>
      </c>
      <c r="M85" s="859"/>
      <c r="N85" s="57"/>
    </row>
    <row r="86" spans="1:14" ht="15.75" thickBot="1">
      <c r="B86" s="821" t="s">
        <v>953</v>
      </c>
      <c r="C86" s="822"/>
      <c r="D86" s="822"/>
      <c r="E86" s="822"/>
      <c r="F86" s="822"/>
      <c r="G86" s="822"/>
      <c r="H86" s="822"/>
      <c r="I86" s="822"/>
      <c r="J86" s="822"/>
      <c r="K86" s="822"/>
      <c r="L86" s="822"/>
      <c r="M86" s="823"/>
      <c r="N86" s="58">
        <f>L83+L84+L85</f>
        <v>3893.7873584105673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16873.078553112457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580.44207669201626</v>
      </c>
      <c r="N48" s="279">
        <f>K48*M48</f>
        <v>580.44207669201626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580.44207669201626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f>SUM(N70:N75)</f>
        <v>0</v>
      </c>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580.44207669201626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116.08841533840325</v>
      </c>
      <c r="M83" s="857"/>
      <c r="N83" s="57"/>
    </row>
    <row r="84" spans="1:14">
      <c r="B84" s="95" t="s">
        <v>973</v>
      </c>
      <c r="C84" s="96"/>
      <c r="D84" s="96"/>
      <c r="E84" s="96"/>
      <c r="F84" s="96"/>
      <c r="G84" s="96"/>
      <c r="H84" s="96"/>
      <c r="I84" s="93"/>
      <c r="J84" s="94"/>
      <c r="K84" s="311">
        <v>0.05</v>
      </c>
      <c r="L84" s="856">
        <f>N78*K84</f>
        <v>29.022103834600813</v>
      </c>
      <c r="M84" s="857"/>
      <c r="N84" s="57"/>
    </row>
    <row r="85" spans="1:14" ht="15.75" thickBot="1">
      <c r="B85" s="97" t="s">
        <v>974</v>
      </c>
      <c r="C85" s="98"/>
      <c r="D85" s="98"/>
      <c r="E85" s="98"/>
      <c r="F85" s="98"/>
      <c r="G85" s="98"/>
      <c r="H85" s="98"/>
      <c r="I85" s="99"/>
      <c r="J85" s="100"/>
      <c r="K85" s="312">
        <v>0.05</v>
      </c>
      <c r="L85" s="858">
        <f>N78*K85</f>
        <v>29.022103834600813</v>
      </c>
      <c r="M85" s="859"/>
      <c r="N85" s="57"/>
    </row>
    <row r="86" spans="1:14" ht="15.75" thickBot="1">
      <c r="B86" s="821" t="s">
        <v>953</v>
      </c>
      <c r="C86" s="822"/>
      <c r="D86" s="822"/>
      <c r="E86" s="822"/>
      <c r="F86" s="822"/>
      <c r="G86" s="822"/>
      <c r="H86" s="822"/>
      <c r="I86" s="822"/>
      <c r="J86" s="822"/>
      <c r="K86" s="822"/>
      <c r="L86" s="822"/>
      <c r="M86" s="823"/>
      <c r="N86" s="58">
        <f>L83+L84+L85</f>
        <v>174.13262300760488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754.57469969962108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35</v>
      </c>
      <c r="N36" s="279">
        <f>K36/M36</f>
        <v>3449.6458044060569</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35</v>
      </c>
      <c r="N37" s="279">
        <f>K37/M37</f>
        <v>4529.2486240457301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35</v>
      </c>
      <c r="N38" s="279">
        <f>K38/M38</f>
        <v>3200.5450647251259</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N76*M41</f>
        <v>15.353445972457711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11194.792939149371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1259.2829054327744</v>
      </c>
      <c r="N48" s="279">
        <f>K48*M48</f>
        <v>100742.63243462195</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40.673038277185327</v>
      </c>
      <c r="N49" s="279">
        <f>K49*M49</f>
        <v>1016.8259569296332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101759.45839155158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767.67229862288559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113721.92362932384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22744.384725864769</v>
      </c>
      <c r="M83" s="857"/>
      <c r="N83" s="57"/>
    </row>
    <row r="84" spans="1:14">
      <c r="B84" s="95" t="s">
        <v>973</v>
      </c>
      <c r="C84" s="96"/>
      <c r="D84" s="96"/>
      <c r="E84" s="96"/>
      <c r="F84" s="96"/>
      <c r="G84" s="96"/>
      <c r="H84" s="96"/>
      <c r="I84" s="93"/>
      <c r="J84" s="94"/>
      <c r="K84" s="311">
        <v>0.05</v>
      </c>
      <c r="L84" s="856">
        <f>N78*K84</f>
        <v>5686.0961814661923</v>
      </c>
      <c r="M84" s="857"/>
      <c r="N84" s="57"/>
    </row>
    <row r="85" spans="1:14" ht="15.75" thickBot="1">
      <c r="B85" s="97" t="s">
        <v>974</v>
      </c>
      <c r="C85" s="98"/>
      <c r="D85" s="98"/>
      <c r="E85" s="98"/>
      <c r="F85" s="98"/>
      <c r="G85" s="98"/>
      <c r="H85" s="98"/>
      <c r="I85" s="99"/>
      <c r="J85" s="100"/>
      <c r="K85" s="312">
        <v>0.05</v>
      </c>
      <c r="L85" s="858">
        <f>N78*K85</f>
        <v>5686.0961814661923</v>
      </c>
      <c r="M85" s="859"/>
      <c r="N85" s="57"/>
    </row>
    <row r="86" spans="1:14" ht="15.75" thickBot="1">
      <c r="B86" s="821" t="s">
        <v>953</v>
      </c>
      <c r="C86" s="822"/>
      <c r="D86" s="822"/>
      <c r="E86" s="822"/>
      <c r="F86" s="822"/>
      <c r="G86" s="822"/>
      <c r="H86" s="822"/>
      <c r="I86" s="822"/>
      <c r="J86" s="822"/>
      <c r="K86" s="822"/>
      <c r="L86" s="822"/>
      <c r="M86" s="823"/>
      <c r="N86" s="58">
        <f>L83+L84+L85</f>
        <v>34116.577088797152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147838.50071812098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35</v>
      </c>
      <c r="N36" s="279">
        <f>K36/M36</f>
        <v>3449.6458044060569</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35</v>
      </c>
      <c r="N37" s="279">
        <f>K37/M37</f>
        <v>4529.2486240457301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35</v>
      </c>
      <c r="N38" s="279">
        <f>K38/M38</f>
        <v>3200.5450647251259</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N75*M41</f>
        <v>15.353445972457711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11194.792939149371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40.673038277185327</v>
      </c>
      <c r="N48" s="279">
        <f>K48*M48</f>
        <v>1016.8259569296332</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1016.8259569296332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280</v>
      </c>
      <c r="N70" s="402">
        <f>K70/M70</f>
        <v>386.65</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821" t="s">
        <v>953</v>
      </c>
      <c r="C75" s="822"/>
      <c r="D75" s="822"/>
      <c r="E75" s="822"/>
      <c r="F75" s="822"/>
      <c r="G75" s="822"/>
      <c r="H75" s="822"/>
      <c r="I75" s="864"/>
      <c r="J75" s="864"/>
      <c r="K75" s="864"/>
      <c r="L75" s="864"/>
      <c r="M75" s="865"/>
      <c r="N75" s="308">
        <f>SUM(N69:N74)</f>
        <v>767.67229862288559</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12979.291194701889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2595.8582389403782</v>
      </c>
      <c r="M82" s="857"/>
      <c r="N82" s="57"/>
    </row>
    <row r="83" spans="1:14">
      <c r="B83" s="95" t="s">
        <v>973</v>
      </c>
      <c r="C83" s="96"/>
      <c r="D83" s="96"/>
      <c r="E83" s="96"/>
      <c r="F83" s="96"/>
      <c r="G83" s="96"/>
      <c r="H83" s="96"/>
      <c r="I83" s="93"/>
      <c r="J83" s="94"/>
      <c r="K83" s="311">
        <v>0.05</v>
      </c>
      <c r="L83" s="856">
        <f>N77*K83</f>
        <v>648.96455973509455</v>
      </c>
      <c r="M83" s="857"/>
      <c r="N83" s="57"/>
    </row>
    <row r="84" spans="1:14" ht="15.75" thickBot="1">
      <c r="B84" s="97" t="s">
        <v>974</v>
      </c>
      <c r="C84" s="98"/>
      <c r="D84" s="98"/>
      <c r="E84" s="98"/>
      <c r="F84" s="98"/>
      <c r="G84" s="98"/>
      <c r="H84" s="98"/>
      <c r="I84" s="99"/>
      <c r="J84" s="100"/>
      <c r="K84" s="312">
        <v>0.05</v>
      </c>
      <c r="L84" s="858">
        <f>N77*K84</f>
        <v>648.96455973509455</v>
      </c>
      <c r="M84" s="859"/>
      <c r="N84" s="57"/>
    </row>
    <row r="85" spans="1:14" ht="15.75" thickBot="1">
      <c r="B85" s="821" t="s">
        <v>953</v>
      </c>
      <c r="C85" s="822"/>
      <c r="D85" s="822"/>
      <c r="E85" s="822"/>
      <c r="F85" s="822"/>
      <c r="G85" s="822"/>
      <c r="H85" s="822"/>
      <c r="I85" s="822"/>
      <c r="J85" s="822"/>
      <c r="K85" s="822"/>
      <c r="L85" s="822"/>
      <c r="M85" s="823"/>
      <c r="N85" s="58">
        <f>L82+L83+L84</f>
        <v>3893.7873584105673</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16873.078553112457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ht="21"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1259.2829054327744</v>
      </c>
      <c r="N48" s="279">
        <f>K48*M48</f>
        <v>1259.2829054327744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1259.2829054327744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1259.2829054327744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251.85658108655491</v>
      </c>
      <c r="M83" s="857"/>
      <c r="N83" s="57"/>
    </row>
    <row r="84" spans="1:14">
      <c r="B84" s="95" t="s">
        <v>973</v>
      </c>
      <c r="C84" s="96"/>
      <c r="D84" s="96"/>
      <c r="E84" s="96"/>
      <c r="F84" s="96"/>
      <c r="G84" s="96"/>
      <c r="H84" s="96"/>
      <c r="I84" s="93"/>
      <c r="J84" s="94"/>
      <c r="K84" s="311">
        <v>0.05</v>
      </c>
      <c r="L84" s="856">
        <f>N78*K84</f>
        <v>62.964145271638728</v>
      </c>
      <c r="M84" s="857"/>
      <c r="N84" s="57"/>
    </row>
    <row r="85" spans="1:14" ht="15.75" thickBot="1">
      <c r="B85" s="97" t="s">
        <v>974</v>
      </c>
      <c r="C85" s="98"/>
      <c r="D85" s="98"/>
      <c r="E85" s="98"/>
      <c r="F85" s="98"/>
      <c r="G85" s="98"/>
      <c r="H85" s="98"/>
      <c r="I85" s="99"/>
      <c r="J85" s="100"/>
      <c r="K85" s="312">
        <v>0.05</v>
      </c>
      <c r="L85" s="858">
        <f>N78*K85</f>
        <v>62.964145271638728</v>
      </c>
      <c r="M85" s="859"/>
      <c r="N85" s="57"/>
    </row>
    <row r="86" spans="1:14" ht="15.75" thickBot="1">
      <c r="B86" s="821" t="s">
        <v>953</v>
      </c>
      <c r="C86" s="822"/>
      <c r="D86" s="822"/>
      <c r="E86" s="822"/>
      <c r="F86" s="822"/>
      <c r="G86" s="822"/>
      <c r="H86" s="822"/>
      <c r="I86" s="822"/>
      <c r="J86" s="822"/>
      <c r="K86" s="822"/>
      <c r="L86" s="822"/>
      <c r="M86" s="823"/>
      <c r="N86" s="58">
        <f>L83+L84+L85</f>
        <v>377.78487162983231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1637.0677770626066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600</v>
      </c>
      <c r="N36" s="279">
        <f>K36/M36</f>
        <v>201.22933859035331</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600</v>
      </c>
      <c r="N37" s="279">
        <f>K37/M37</f>
        <v>264.20616973600096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600</v>
      </c>
      <c r="N38" s="279">
        <f>K38/M38</f>
        <v>186.69846210896569</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N75*M41</f>
        <v>0.44780884086334993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652.58177927618328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40.673038277185327</v>
      </c>
      <c r="N48" s="279">
        <f>K48*M48</f>
        <v>122.01911483155598</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122.01911483155598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4800</v>
      </c>
      <c r="N70" s="402">
        <f>K70/M70</f>
        <v>22.554583333333333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821" t="s">
        <v>953</v>
      </c>
      <c r="C75" s="822"/>
      <c r="D75" s="822"/>
      <c r="E75" s="822"/>
      <c r="F75" s="822"/>
      <c r="G75" s="822"/>
      <c r="H75" s="822"/>
      <c r="I75" s="864"/>
      <c r="J75" s="864"/>
      <c r="K75" s="864"/>
      <c r="L75" s="864"/>
      <c r="M75" s="865"/>
      <c r="N75" s="308">
        <f>SUM(N69:N74)</f>
        <v>44.780884086334993</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819.38177819407429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163.87635563881486</v>
      </c>
      <c r="M82" s="857"/>
      <c r="N82" s="57"/>
    </row>
    <row r="83" spans="1:14">
      <c r="B83" s="95" t="s">
        <v>973</v>
      </c>
      <c r="C83" s="96"/>
      <c r="D83" s="96"/>
      <c r="E83" s="96"/>
      <c r="F83" s="96"/>
      <c r="G83" s="96"/>
      <c r="H83" s="96"/>
      <c r="I83" s="93"/>
      <c r="J83" s="94"/>
      <c r="K83" s="311">
        <v>0.05</v>
      </c>
      <c r="L83" s="856">
        <f>N77*K83</f>
        <v>40.969088909703714</v>
      </c>
      <c r="M83" s="857"/>
      <c r="N83" s="57"/>
    </row>
    <row r="84" spans="1:14" ht="15.75" thickBot="1">
      <c r="B84" s="97" t="s">
        <v>974</v>
      </c>
      <c r="C84" s="98"/>
      <c r="D84" s="98"/>
      <c r="E84" s="98"/>
      <c r="F84" s="98"/>
      <c r="G84" s="98"/>
      <c r="H84" s="98"/>
      <c r="I84" s="99"/>
      <c r="J84" s="100"/>
      <c r="K84" s="312">
        <v>0.05</v>
      </c>
      <c r="L84" s="858">
        <f>N77*K84</f>
        <v>40.969088909703714</v>
      </c>
      <c r="M84" s="859"/>
      <c r="N84" s="57"/>
    </row>
    <row r="85" spans="1:14" ht="15.75" thickBot="1">
      <c r="B85" s="821" t="s">
        <v>953</v>
      </c>
      <c r="C85" s="822"/>
      <c r="D85" s="822"/>
      <c r="E85" s="822"/>
      <c r="F85" s="822"/>
      <c r="G85" s="822"/>
      <c r="H85" s="822"/>
      <c r="I85" s="822"/>
      <c r="J85" s="822"/>
      <c r="K85" s="822"/>
      <c r="L85" s="822"/>
      <c r="M85" s="823"/>
      <c r="N85" s="58">
        <f>L82+L83+L84</f>
        <v>245.81453345822229</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1065.1963116522966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0.02</v>
      </c>
      <c r="N41" s="351">
        <f>N75*M41</f>
        <v>11.941569089689333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8707.0611748939555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40.673038277185327</v>
      </c>
      <c r="N48" s="279">
        <f>K48*M48</f>
        <v>1016.8259569296332</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23677.452545424105</v>
      </c>
      <c r="N49" s="279">
        <f>K49*M49</f>
        <v>29596.815681780132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30613.641638709763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908">
        <f>VLOOKUP(A58,TRANSPORTE!A5:D117,4,FALSE)</f>
        <v>1337.591059876785</v>
      </c>
      <c r="M58" s="909"/>
      <c r="N58" s="294">
        <f>K58*L58</f>
        <v>1671.9888248459813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1671.9888248459813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360</v>
      </c>
      <c r="N70" s="402">
        <f>K70/M70</f>
        <v>300.72777777777776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821" t="s">
        <v>953</v>
      </c>
      <c r="C75" s="822"/>
      <c r="D75" s="822"/>
      <c r="E75" s="822"/>
      <c r="F75" s="822"/>
      <c r="G75" s="822"/>
      <c r="H75" s="822"/>
      <c r="I75" s="864"/>
      <c r="J75" s="864"/>
      <c r="K75" s="864"/>
      <c r="L75" s="864"/>
      <c r="M75" s="865"/>
      <c r="N75" s="308">
        <f>SUM(N69:N74)</f>
        <v>597.07845448446665</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41589.770092934166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8317.9540185868336</v>
      </c>
      <c r="M82" s="857"/>
      <c r="N82" s="57"/>
    </row>
    <row r="83" spans="1:14">
      <c r="B83" s="95" t="s">
        <v>973</v>
      </c>
      <c r="C83" s="96"/>
      <c r="D83" s="96"/>
      <c r="E83" s="96"/>
      <c r="F83" s="96"/>
      <c r="G83" s="96"/>
      <c r="H83" s="96"/>
      <c r="I83" s="93"/>
      <c r="J83" s="94"/>
      <c r="K83" s="311">
        <v>0.05</v>
      </c>
      <c r="L83" s="856">
        <f>N77*K83</f>
        <v>2079.4885046467084</v>
      </c>
      <c r="M83" s="857"/>
      <c r="N83" s="57"/>
    </row>
    <row r="84" spans="1:14" ht="15.75" thickBot="1">
      <c r="B84" s="97" t="s">
        <v>974</v>
      </c>
      <c r="C84" s="98"/>
      <c r="D84" s="98"/>
      <c r="E84" s="98"/>
      <c r="F84" s="98"/>
      <c r="G84" s="98"/>
      <c r="H84" s="98"/>
      <c r="I84" s="99"/>
      <c r="J84" s="100"/>
      <c r="K84" s="312">
        <v>0.05</v>
      </c>
      <c r="L84" s="858">
        <f>N77*K84</f>
        <v>2079.4885046467084</v>
      </c>
      <c r="M84" s="859"/>
      <c r="N84" s="57"/>
    </row>
    <row r="85" spans="1:14" ht="15.75" thickBot="1">
      <c r="B85" s="821" t="s">
        <v>953</v>
      </c>
      <c r="C85" s="822"/>
      <c r="D85" s="822"/>
      <c r="E85" s="822"/>
      <c r="F85" s="822"/>
      <c r="G85" s="822"/>
      <c r="H85" s="822"/>
      <c r="I85" s="822"/>
      <c r="J85" s="822"/>
      <c r="K85" s="822"/>
      <c r="L85" s="822"/>
      <c r="M85" s="823"/>
      <c r="N85" s="58">
        <f>L82+L83+L84</f>
        <v>12476.93102788025</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54066.701120814418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3550.9691894426628</v>
      </c>
      <c r="N48" s="279">
        <f>K48*M48</f>
        <v>3550.9691894426628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3550.9691894426628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3550.9691894426628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710.19383788853258</v>
      </c>
      <c r="M83" s="857"/>
      <c r="N83" s="57"/>
    </row>
    <row r="84" spans="1:14">
      <c r="B84" s="95" t="s">
        <v>973</v>
      </c>
      <c r="C84" s="96"/>
      <c r="D84" s="96"/>
      <c r="E84" s="96"/>
      <c r="F84" s="96"/>
      <c r="G84" s="96"/>
      <c r="H84" s="96"/>
      <c r="I84" s="93"/>
      <c r="J84" s="94"/>
      <c r="K84" s="311">
        <v>0.05</v>
      </c>
      <c r="L84" s="856">
        <f>N78*K84</f>
        <v>177.54845947213315</v>
      </c>
      <c r="M84" s="857"/>
      <c r="N84" s="57"/>
    </row>
    <row r="85" spans="1:14" ht="15.75" thickBot="1">
      <c r="B85" s="97" t="s">
        <v>974</v>
      </c>
      <c r="C85" s="98"/>
      <c r="D85" s="98"/>
      <c r="E85" s="98"/>
      <c r="F85" s="98"/>
      <c r="G85" s="98"/>
      <c r="H85" s="98"/>
      <c r="I85" s="99"/>
      <c r="J85" s="100"/>
      <c r="K85" s="312">
        <v>0.05</v>
      </c>
      <c r="L85" s="858">
        <f>N78*K85</f>
        <v>177.54845947213315</v>
      </c>
      <c r="M85" s="859"/>
      <c r="N85" s="57"/>
    </row>
    <row r="86" spans="1:14" ht="15.75" thickBot="1">
      <c r="B86" s="821" t="s">
        <v>953</v>
      </c>
      <c r="C86" s="822"/>
      <c r="D86" s="822"/>
      <c r="E86" s="822"/>
      <c r="F86" s="822"/>
      <c r="G86" s="822"/>
      <c r="H86" s="822"/>
      <c r="I86" s="822"/>
      <c r="J86" s="822"/>
      <c r="K86" s="822"/>
      <c r="L86" s="822"/>
      <c r="M86" s="823"/>
      <c r="N86" s="58">
        <f>L83+L84+L85</f>
        <v>1065.2907568327989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4616.2599462754615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3731.3289153737278</v>
      </c>
      <c r="N48" s="279">
        <f>K48*M48</f>
        <v>3731.3289153737278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3731.3289153737278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3731.3289153737278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746.26578307474563</v>
      </c>
      <c r="M83" s="857"/>
      <c r="N83" s="57"/>
    </row>
    <row r="84" spans="1:14">
      <c r="B84" s="95" t="s">
        <v>973</v>
      </c>
      <c r="C84" s="96"/>
      <c r="D84" s="96"/>
      <c r="E84" s="96"/>
      <c r="F84" s="96"/>
      <c r="G84" s="96"/>
      <c r="H84" s="96"/>
      <c r="I84" s="93"/>
      <c r="J84" s="94"/>
      <c r="K84" s="311">
        <v>0.05</v>
      </c>
      <c r="L84" s="856">
        <f>N78*K84</f>
        <v>186.56644576868641</v>
      </c>
      <c r="M84" s="857"/>
      <c r="N84" s="57"/>
    </row>
    <row r="85" spans="1:14" ht="15.75" thickBot="1">
      <c r="B85" s="97" t="s">
        <v>974</v>
      </c>
      <c r="C85" s="98"/>
      <c r="D85" s="98"/>
      <c r="E85" s="98"/>
      <c r="F85" s="98"/>
      <c r="G85" s="98"/>
      <c r="H85" s="98"/>
      <c r="I85" s="99"/>
      <c r="J85" s="100"/>
      <c r="K85" s="312">
        <v>0.05</v>
      </c>
      <c r="L85" s="858">
        <f>N78*K85</f>
        <v>186.56644576868641</v>
      </c>
      <c r="M85" s="859"/>
      <c r="N85" s="57"/>
    </row>
    <row r="86" spans="1:14" ht="15.75" thickBot="1">
      <c r="B86" s="821" t="s">
        <v>953</v>
      </c>
      <c r="C86" s="822"/>
      <c r="D86" s="822"/>
      <c r="E86" s="822"/>
      <c r="F86" s="822"/>
      <c r="G86" s="822"/>
      <c r="H86" s="822"/>
      <c r="I86" s="822"/>
      <c r="J86" s="822"/>
      <c r="K86" s="822"/>
      <c r="L86" s="822"/>
      <c r="M86" s="823"/>
      <c r="N86" s="58">
        <f>L83+L84+L85</f>
        <v>1119.3986746121184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4850.727589985846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ht="18.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40.673038277185327</v>
      </c>
      <c r="N48" s="279">
        <f>K48*M48</f>
        <v>40.673038277185327</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3731.3289153737278</v>
      </c>
      <c r="N49" s="279">
        <f>K49*M49</f>
        <v>1343.2784095345419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1383.9514478117271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60" t="s">
        <v>963</v>
      </c>
      <c r="C68" s="861"/>
      <c r="D68" s="861"/>
      <c r="E68" s="861"/>
      <c r="F68" s="861"/>
      <c r="G68" s="861"/>
      <c r="H68" s="861"/>
      <c r="I68" s="79" t="s">
        <v>964</v>
      </c>
      <c r="J68" s="81" t="s">
        <v>1410</v>
      </c>
      <c r="K68" s="80" t="s">
        <v>966</v>
      </c>
      <c r="L68" s="862" t="s">
        <v>950</v>
      </c>
      <c r="M68" s="863"/>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97"/>
      <c r="C74" s="898"/>
      <c r="D74" s="898"/>
      <c r="E74" s="898"/>
      <c r="F74" s="898"/>
      <c r="G74" s="898"/>
      <c r="H74" s="898"/>
      <c r="I74" s="132"/>
      <c r="J74" s="132"/>
      <c r="K74" s="132"/>
      <c r="L74" s="911"/>
      <c r="M74" s="911"/>
      <c r="N74" s="51"/>
    </row>
    <row r="75" spans="2:15" ht="15.75" thickBot="1">
      <c r="B75" s="821" t="s">
        <v>953</v>
      </c>
      <c r="C75" s="822"/>
      <c r="D75" s="822"/>
      <c r="E75" s="822"/>
      <c r="F75" s="822"/>
      <c r="G75" s="822"/>
      <c r="H75" s="822"/>
      <c r="I75" s="864"/>
      <c r="J75" s="864"/>
      <c r="K75" s="864"/>
      <c r="L75" s="864"/>
      <c r="M75" s="865"/>
      <c r="N75" s="308"/>
    </row>
    <row r="76" spans="2:15" ht="15.75" thickBot="1">
      <c r="B76" s="39"/>
      <c r="C76" s="40"/>
      <c r="D76" s="40"/>
      <c r="E76" s="40"/>
      <c r="F76" s="40"/>
      <c r="G76" s="40"/>
      <c r="H76" s="40"/>
      <c r="I76" s="40"/>
      <c r="J76" s="40"/>
      <c r="K76" s="40"/>
      <c r="L76" s="40"/>
      <c r="M76" s="40"/>
      <c r="N76" s="41"/>
    </row>
    <row r="77" spans="2:15" ht="15.75" thickBot="1">
      <c r="B77" s="821" t="s">
        <v>967</v>
      </c>
      <c r="C77" s="822"/>
      <c r="D77" s="822"/>
      <c r="E77" s="822"/>
      <c r="F77" s="822"/>
      <c r="G77" s="822"/>
      <c r="H77" s="822"/>
      <c r="I77" s="822"/>
      <c r="J77" s="822"/>
      <c r="K77" s="822"/>
      <c r="L77" s="822"/>
      <c r="M77" s="823"/>
      <c r="N77" s="105">
        <f>N43+N53+N64+N75</f>
        <v>1383.9514478117271</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276.79028956234544</v>
      </c>
      <c r="M82" s="857"/>
      <c r="N82" s="57"/>
    </row>
    <row r="83" spans="1:14">
      <c r="B83" s="95" t="s">
        <v>973</v>
      </c>
      <c r="C83" s="96"/>
      <c r="D83" s="96"/>
      <c r="E83" s="96"/>
      <c r="F83" s="96"/>
      <c r="G83" s="96"/>
      <c r="H83" s="96"/>
      <c r="I83" s="93"/>
      <c r="J83" s="94"/>
      <c r="K83" s="311">
        <v>0.05</v>
      </c>
      <c r="L83" s="856">
        <f>N77*K83</f>
        <v>69.197572390586359</v>
      </c>
      <c r="M83" s="857"/>
      <c r="N83" s="57"/>
    </row>
    <row r="84" spans="1:14" ht="15.75" thickBot="1">
      <c r="B84" s="97" t="s">
        <v>974</v>
      </c>
      <c r="C84" s="98"/>
      <c r="D84" s="98"/>
      <c r="E84" s="98"/>
      <c r="F84" s="98"/>
      <c r="G84" s="98"/>
      <c r="H84" s="98"/>
      <c r="I84" s="99"/>
      <c r="J84" s="100"/>
      <c r="K84" s="312">
        <v>0.05</v>
      </c>
      <c r="L84" s="858">
        <f>N77*K84</f>
        <v>69.197572390586359</v>
      </c>
      <c r="M84" s="859"/>
      <c r="N84" s="57"/>
    </row>
    <row r="85" spans="1:14" ht="15.75" thickBot="1">
      <c r="B85" s="821" t="s">
        <v>953</v>
      </c>
      <c r="C85" s="822"/>
      <c r="D85" s="822"/>
      <c r="E85" s="822"/>
      <c r="F85" s="822"/>
      <c r="G85" s="822"/>
      <c r="H85" s="822"/>
      <c r="I85" s="822"/>
      <c r="J85" s="822"/>
      <c r="K85" s="822"/>
      <c r="L85" s="822"/>
      <c r="M85" s="823"/>
      <c r="N85" s="58">
        <f>L82+L83+L84</f>
        <v>415.18543434351812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1799.1368821552453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23677.452545424105</v>
      </c>
      <c r="N48" s="279">
        <f>K48*M48</f>
        <v>29596.815681780132</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40.673038277185327</v>
      </c>
      <c r="N49" s="279">
        <f>K49*M49</f>
        <v>1016.8259569296332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30613.641638709763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908">
        <f>VLOOKUP(A59,TRANSPORTE!A5:D121,4,FALSE)</f>
        <v>1337.591059876785</v>
      </c>
      <c r="M59" s="909"/>
      <c r="N59" s="294">
        <f>K59*L59</f>
        <v>1671.9888248459813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1671.9888248459813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41583.799308389323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8316.759861677865</v>
      </c>
      <c r="M83" s="857"/>
      <c r="N83" s="57"/>
    </row>
    <row r="84" spans="1:14">
      <c r="B84" s="95" t="s">
        <v>973</v>
      </c>
      <c r="C84" s="96"/>
      <c r="D84" s="96"/>
      <c r="E84" s="96"/>
      <c r="F84" s="96"/>
      <c r="G84" s="96"/>
      <c r="H84" s="96"/>
      <c r="I84" s="93"/>
      <c r="J84" s="94"/>
      <c r="K84" s="311">
        <v>0.05</v>
      </c>
      <c r="L84" s="856">
        <f>N78*K84</f>
        <v>2079.1899654194663</v>
      </c>
      <c r="M84" s="857"/>
      <c r="N84" s="57"/>
    </row>
    <row r="85" spans="1:14" ht="15.75" thickBot="1">
      <c r="B85" s="97" t="s">
        <v>974</v>
      </c>
      <c r="C85" s="98"/>
      <c r="D85" s="98"/>
      <c r="E85" s="98"/>
      <c r="F85" s="98"/>
      <c r="G85" s="98"/>
      <c r="H85" s="98"/>
      <c r="I85" s="99"/>
      <c r="J85" s="100"/>
      <c r="K85" s="312">
        <v>0.05</v>
      </c>
      <c r="L85" s="858">
        <f>N78*K85</f>
        <v>2079.1899654194663</v>
      </c>
      <c r="M85" s="859"/>
      <c r="N85" s="57"/>
    </row>
    <row r="86" spans="1:14" ht="15.75" thickBot="1">
      <c r="B86" s="821" t="s">
        <v>953</v>
      </c>
      <c r="C86" s="822"/>
      <c r="D86" s="822"/>
      <c r="E86" s="822"/>
      <c r="F86" s="822"/>
      <c r="G86" s="822"/>
      <c r="H86" s="822"/>
      <c r="I86" s="822"/>
      <c r="J86" s="822"/>
      <c r="K86" s="822"/>
      <c r="L86" s="822"/>
      <c r="M86" s="823"/>
      <c r="N86" s="58">
        <f>L83+L84+L85</f>
        <v>12475.139792516797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54058.939100906122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53828.693467502795</v>
      </c>
      <c r="N48" s="279">
        <f>K48*M48</f>
        <v>69977.30150775364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70953.454426406082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81979.399267374174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16395.879853474835</v>
      </c>
      <c r="M83" s="857"/>
      <c r="N83" s="57"/>
    </row>
    <row r="84" spans="1:14">
      <c r="B84" s="95" t="s">
        <v>973</v>
      </c>
      <c r="C84" s="96"/>
      <c r="D84" s="96"/>
      <c r="E84" s="96"/>
      <c r="F84" s="96"/>
      <c r="G84" s="96"/>
      <c r="H84" s="96"/>
      <c r="I84" s="93"/>
      <c r="J84" s="94"/>
      <c r="K84" s="311">
        <v>0.05</v>
      </c>
      <c r="L84" s="856">
        <f>N78*K84</f>
        <v>4098.9699633687087</v>
      </c>
      <c r="M84" s="857"/>
      <c r="N84" s="57"/>
    </row>
    <row r="85" spans="1:14" ht="15.75" thickBot="1">
      <c r="B85" s="97" t="s">
        <v>974</v>
      </c>
      <c r="C85" s="98"/>
      <c r="D85" s="98"/>
      <c r="E85" s="98"/>
      <c r="F85" s="98"/>
      <c r="G85" s="98"/>
      <c r="H85" s="98"/>
      <c r="I85" s="99"/>
      <c r="J85" s="100"/>
      <c r="K85" s="312">
        <v>0.05</v>
      </c>
      <c r="L85" s="858">
        <f>N78*K85</f>
        <v>4098.9699633687087</v>
      </c>
      <c r="M85" s="859"/>
      <c r="N85" s="57"/>
    </row>
    <row r="86" spans="1:14" ht="15.75" thickBot="1">
      <c r="B86" s="821" t="s">
        <v>953</v>
      </c>
      <c r="C86" s="822"/>
      <c r="D86" s="822"/>
      <c r="E86" s="822"/>
      <c r="F86" s="822"/>
      <c r="G86" s="822"/>
      <c r="H86" s="822"/>
      <c r="I86" s="822"/>
      <c r="J86" s="822"/>
      <c r="K86" s="822"/>
      <c r="L86" s="822"/>
      <c r="M86" s="823"/>
      <c r="N86" s="58">
        <f>L83+L84+L85</f>
        <v>24593.819780212252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106573.21904758643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53906.774343776626</v>
      </c>
      <c r="N48" s="279">
        <f>K48*M48</f>
        <v>70078.806646909623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71054.959565562065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82080.904406530157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16416.180881306031</v>
      </c>
      <c r="M83" s="857"/>
      <c r="N83" s="57"/>
    </row>
    <row r="84" spans="1:14">
      <c r="B84" s="95" t="s">
        <v>973</v>
      </c>
      <c r="C84" s="96"/>
      <c r="D84" s="96"/>
      <c r="E84" s="96"/>
      <c r="F84" s="96"/>
      <c r="G84" s="96"/>
      <c r="H84" s="96"/>
      <c r="I84" s="93"/>
      <c r="J84" s="94"/>
      <c r="K84" s="311">
        <v>0.05</v>
      </c>
      <c r="L84" s="856">
        <f>N78*K84</f>
        <v>4104.0452203265077</v>
      </c>
      <c r="M84" s="857"/>
      <c r="N84" s="57"/>
    </row>
    <row r="85" spans="1:14" ht="15.75" thickBot="1">
      <c r="B85" s="97" t="s">
        <v>974</v>
      </c>
      <c r="C85" s="98"/>
      <c r="D85" s="98"/>
      <c r="E85" s="98"/>
      <c r="F85" s="98"/>
      <c r="G85" s="98"/>
      <c r="H85" s="98"/>
      <c r="I85" s="99"/>
      <c r="J85" s="100"/>
      <c r="K85" s="312">
        <v>0.05</v>
      </c>
      <c r="L85" s="858">
        <f>N78*K85</f>
        <v>4104.0452203265077</v>
      </c>
      <c r="M85" s="859"/>
      <c r="N85" s="57"/>
    </row>
    <row r="86" spans="1:14" ht="15.75" thickBot="1">
      <c r="B86" s="821" t="s">
        <v>953</v>
      </c>
      <c r="C86" s="822"/>
      <c r="D86" s="822"/>
      <c r="E86" s="822"/>
      <c r="F86" s="822"/>
      <c r="G86" s="822"/>
      <c r="H86" s="822"/>
      <c r="I86" s="822"/>
      <c r="J86" s="822"/>
      <c r="K86" s="822"/>
      <c r="L86" s="822"/>
      <c r="M86" s="823"/>
      <c r="N86" s="58">
        <f>L83+L84+L85</f>
        <v>24624.271321959048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106705.17572848921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54006.150004488773</v>
      </c>
      <c r="N48" s="279">
        <f>K48*M48</f>
        <v>70207.995005835401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71184.147924487843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82210.092765455935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16442.018553091188</v>
      </c>
      <c r="M83" s="857"/>
      <c r="N83" s="57"/>
    </row>
    <row r="84" spans="1:14">
      <c r="B84" s="95" t="s">
        <v>973</v>
      </c>
      <c r="C84" s="96"/>
      <c r="D84" s="96"/>
      <c r="E84" s="96"/>
      <c r="F84" s="96"/>
      <c r="G84" s="96"/>
      <c r="H84" s="96"/>
      <c r="I84" s="93"/>
      <c r="J84" s="94"/>
      <c r="K84" s="311">
        <v>0.05</v>
      </c>
      <c r="L84" s="856">
        <f>N78*K84</f>
        <v>4110.5046382727969</v>
      </c>
      <c r="M84" s="857"/>
      <c r="N84" s="57"/>
    </row>
    <row r="85" spans="1:14" ht="15.75" thickBot="1">
      <c r="B85" s="97" t="s">
        <v>974</v>
      </c>
      <c r="C85" s="98"/>
      <c r="D85" s="98"/>
      <c r="E85" s="98"/>
      <c r="F85" s="98"/>
      <c r="G85" s="98"/>
      <c r="H85" s="98"/>
      <c r="I85" s="99"/>
      <c r="J85" s="100"/>
      <c r="K85" s="312">
        <v>0.05</v>
      </c>
      <c r="L85" s="858">
        <f>N78*K85</f>
        <v>4110.5046382727969</v>
      </c>
      <c r="M85" s="859"/>
      <c r="N85" s="57"/>
    </row>
    <row r="86" spans="1:14" ht="15.75" thickBot="1">
      <c r="B86" s="821" t="s">
        <v>953</v>
      </c>
      <c r="C86" s="822"/>
      <c r="D86" s="822"/>
      <c r="E86" s="822"/>
      <c r="F86" s="822"/>
      <c r="G86" s="822"/>
      <c r="H86" s="822"/>
      <c r="I86" s="822"/>
      <c r="J86" s="822"/>
      <c r="K86" s="822"/>
      <c r="L86" s="822"/>
      <c r="M86" s="823"/>
      <c r="N86" s="58">
        <f>L83+L84+L85</f>
        <v>24663.02782963678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106873.12059509271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410"/>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53828.693467502795</v>
      </c>
      <c r="N48" s="279">
        <f>K48*M48</f>
        <v>69977.30150775364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70953.454426406082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92687.087772478131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18537.417554495627</v>
      </c>
      <c r="M83" s="857"/>
      <c r="N83" s="57"/>
    </row>
    <row r="84" spans="1:14">
      <c r="B84" s="95" t="s">
        <v>973</v>
      </c>
      <c r="C84" s="96"/>
      <c r="D84" s="96"/>
      <c r="E84" s="96"/>
      <c r="F84" s="96"/>
      <c r="G84" s="96"/>
      <c r="H84" s="96"/>
      <c r="I84" s="93"/>
      <c r="J84" s="94"/>
      <c r="K84" s="311">
        <v>0.05</v>
      </c>
      <c r="L84" s="856">
        <f>N78*K84</f>
        <v>4634.3543886239067</v>
      </c>
      <c r="M84" s="857"/>
      <c r="N84" s="57"/>
    </row>
    <row r="85" spans="1:14" ht="15.75" thickBot="1">
      <c r="B85" s="97" t="s">
        <v>974</v>
      </c>
      <c r="C85" s="98"/>
      <c r="D85" s="98"/>
      <c r="E85" s="98"/>
      <c r="F85" s="98"/>
      <c r="G85" s="98"/>
      <c r="H85" s="98"/>
      <c r="I85" s="99"/>
      <c r="J85" s="100"/>
      <c r="K85" s="312">
        <v>0.05</v>
      </c>
      <c r="L85" s="858">
        <f>N78*K85</f>
        <v>4634.3543886239067</v>
      </c>
      <c r="M85" s="859"/>
      <c r="N85" s="57"/>
    </row>
    <row r="86" spans="1:14" ht="15.75" thickBot="1">
      <c r="B86" s="821" t="s">
        <v>953</v>
      </c>
      <c r="C86" s="822"/>
      <c r="D86" s="822"/>
      <c r="E86" s="822"/>
      <c r="F86" s="822"/>
      <c r="G86" s="822"/>
      <c r="H86" s="822"/>
      <c r="I86" s="822"/>
      <c r="J86" s="822"/>
      <c r="K86" s="822"/>
      <c r="L86" s="822"/>
      <c r="M86" s="823"/>
      <c r="N86" s="58">
        <f>L83+L84+L85</f>
        <v>27806.126331743439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120493.21410422157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53906.774343776626</v>
      </c>
      <c r="N48" s="279">
        <f>K48*M48</f>
        <v>70078.806646909623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71054.959565562065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92788.592911634114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18557.718582326823</v>
      </c>
      <c r="M83" s="857"/>
      <c r="N83" s="57"/>
    </row>
    <row r="84" spans="1:14">
      <c r="B84" s="95" t="s">
        <v>973</v>
      </c>
      <c r="C84" s="96"/>
      <c r="D84" s="96"/>
      <c r="E84" s="96"/>
      <c r="F84" s="96"/>
      <c r="G84" s="96"/>
      <c r="H84" s="96"/>
      <c r="I84" s="93"/>
      <c r="J84" s="94"/>
      <c r="K84" s="311">
        <v>0.05</v>
      </c>
      <c r="L84" s="856">
        <f>N78*K84</f>
        <v>4639.4296455817057</v>
      </c>
      <c r="M84" s="857"/>
      <c r="N84" s="57"/>
    </row>
    <row r="85" spans="1:14" ht="15.75" thickBot="1">
      <c r="B85" s="97" t="s">
        <v>974</v>
      </c>
      <c r="C85" s="98"/>
      <c r="D85" s="98"/>
      <c r="E85" s="98"/>
      <c r="F85" s="98"/>
      <c r="G85" s="98"/>
      <c r="H85" s="98"/>
      <c r="I85" s="99"/>
      <c r="J85" s="100"/>
      <c r="K85" s="312">
        <v>0.05</v>
      </c>
      <c r="L85" s="858">
        <f>N78*K85</f>
        <v>4639.4296455817057</v>
      </c>
      <c r="M85" s="859"/>
      <c r="N85" s="57"/>
    </row>
    <row r="86" spans="1:14" ht="15.75" thickBot="1">
      <c r="B86" s="821" t="s">
        <v>953</v>
      </c>
      <c r="C86" s="822"/>
      <c r="D86" s="822"/>
      <c r="E86" s="822"/>
      <c r="F86" s="822"/>
      <c r="G86" s="822"/>
      <c r="H86" s="822"/>
      <c r="I86" s="822"/>
      <c r="J86" s="822"/>
      <c r="K86" s="822"/>
      <c r="L86" s="822"/>
      <c r="M86" s="823"/>
      <c r="N86" s="58">
        <f>L83+L84+L85</f>
        <v>27836.577873490234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120625.17078512436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54006.150004488773</v>
      </c>
      <c r="N48" s="279">
        <f>K48*M48</f>
        <v>70207.995005835401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71184.147924487843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92917.781270559892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18583.55625411198</v>
      </c>
      <c r="M83" s="857"/>
      <c r="N83" s="57"/>
    </row>
    <row r="84" spans="1:14">
      <c r="B84" s="95" t="s">
        <v>973</v>
      </c>
      <c r="C84" s="96"/>
      <c r="D84" s="96"/>
      <c r="E84" s="96"/>
      <c r="F84" s="96"/>
      <c r="G84" s="96"/>
      <c r="H84" s="96"/>
      <c r="I84" s="93"/>
      <c r="J84" s="94"/>
      <c r="K84" s="311">
        <v>0.05</v>
      </c>
      <c r="L84" s="856">
        <f>N78*K84</f>
        <v>4645.8890635279949</v>
      </c>
      <c r="M84" s="857"/>
      <c r="N84" s="57"/>
    </row>
    <row r="85" spans="1:14" ht="15.75" thickBot="1">
      <c r="B85" s="97" t="s">
        <v>974</v>
      </c>
      <c r="C85" s="98"/>
      <c r="D85" s="98"/>
      <c r="E85" s="98"/>
      <c r="F85" s="98"/>
      <c r="G85" s="98"/>
      <c r="H85" s="98"/>
      <c r="I85" s="99"/>
      <c r="J85" s="100"/>
      <c r="K85" s="312">
        <v>0.05</v>
      </c>
      <c r="L85" s="858">
        <f>N78*K85</f>
        <v>4645.8890635279949</v>
      </c>
      <c r="M85" s="859"/>
      <c r="N85" s="57"/>
    </row>
    <row r="86" spans="1:14" ht="15.75" thickBot="1">
      <c r="B86" s="821" t="s">
        <v>953</v>
      </c>
      <c r="C86" s="822"/>
      <c r="D86" s="822"/>
      <c r="E86" s="822"/>
      <c r="F86" s="822"/>
      <c r="G86" s="822"/>
      <c r="H86" s="822"/>
      <c r="I86" s="822"/>
      <c r="J86" s="822"/>
      <c r="K86" s="822"/>
      <c r="L86" s="822"/>
      <c r="M86" s="823"/>
      <c r="N86" s="58">
        <f>L83+L84+L85</f>
        <v>27875.334381167973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120793.11565172786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72944.223968102684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83970.168809070776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16794.033761814157</v>
      </c>
      <c r="M83" s="857"/>
      <c r="N83" s="57"/>
    </row>
    <row r="84" spans="1:14">
      <c r="B84" s="95" t="s">
        <v>973</v>
      </c>
      <c r="C84" s="96"/>
      <c r="D84" s="96"/>
      <c r="E84" s="96"/>
      <c r="F84" s="96"/>
      <c r="G84" s="96"/>
      <c r="H84" s="96"/>
      <c r="I84" s="93"/>
      <c r="J84" s="94"/>
      <c r="K84" s="311">
        <v>0.05</v>
      </c>
      <c r="L84" s="856">
        <f>N78*K84</f>
        <v>4198.5084404535392</v>
      </c>
      <c r="M84" s="857"/>
      <c r="N84" s="57"/>
    </row>
    <row r="85" spans="1:14" ht="15.75" thickBot="1">
      <c r="B85" s="97" t="s">
        <v>974</v>
      </c>
      <c r="C85" s="98"/>
      <c r="D85" s="98"/>
      <c r="E85" s="98"/>
      <c r="F85" s="98"/>
      <c r="G85" s="98"/>
      <c r="H85" s="98"/>
      <c r="I85" s="99"/>
      <c r="J85" s="100"/>
      <c r="K85" s="312">
        <v>0.05</v>
      </c>
      <c r="L85" s="858">
        <f>N78*K85</f>
        <v>4198.5084404535392</v>
      </c>
      <c r="M85" s="859"/>
      <c r="N85" s="57"/>
    </row>
    <row r="86" spans="1:14" ht="15.75" thickBot="1">
      <c r="B86" s="821" t="s">
        <v>953</v>
      </c>
      <c r="C86" s="822"/>
      <c r="D86" s="822"/>
      <c r="E86" s="822"/>
      <c r="F86" s="822"/>
      <c r="G86" s="822"/>
      <c r="H86" s="822"/>
      <c r="I86" s="822"/>
      <c r="J86" s="822"/>
      <c r="K86" s="822"/>
      <c r="L86" s="822"/>
      <c r="M86" s="823"/>
      <c r="N86" s="58">
        <f>L83+L84+L85</f>
        <v>25191.050642721231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109161.21945179201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72588.955981056773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83614.900822024865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16722.980164404973</v>
      </c>
      <c r="M83" s="857"/>
      <c r="N83" s="57"/>
    </row>
    <row r="84" spans="1:14">
      <c r="B84" s="95" t="s">
        <v>973</v>
      </c>
      <c r="C84" s="96"/>
      <c r="D84" s="96"/>
      <c r="E84" s="96"/>
      <c r="F84" s="96"/>
      <c r="G84" s="96"/>
      <c r="H84" s="96"/>
      <c r="I84" s="93"/>
      <c r="J84" s="94"/>
      <c r="K84" s="311">
        <v>0.05</v>
      </c>
      <c r="L84" s="856">
        <f>N78*K84</f>
        <v>4180.7450411012433</v>
      </c>
      <c r="M84" s="857"/>
      <c r="N84" s="57"/>
    </row>
    <row r="85" spans="1:14" ht="15.75" thickBot="1">
      <c r="B85" s="97" t="s">
        <v>974</v>
      </c>
      <c r="C85" s="98"/>
      <c r="D85" s="98"/>
      <c r="E85" s="98"/>
      <c r="F85" s="98"/>
      <c r="G85" s="98"/>
      <c r="H85" s="98"/>
      <c r="I85" s="99"/>
      <c r="J85" s="100"/>
      <c r="K85" s="312">
        <v>0.05</v>
      </c>
      <c r="L85" s="858">
        <f>N78*K85</f>
        <v>4180.7450411012433</v>
      </c>
      <c r="M85" s="859"/>
      <c r="N85" s="57"/>
    </row>
    <row r="86" spans="1:14" ht="15.75" thickBot="1">
      <c r="B86" s="821" t="s">
        <v>953</v>
      </c>
      <c r="C86" s="822"/>
      <c r="D86" s="822"/>
      <c r="E86" s="822"/>
      <c r="F86" s="822"/>
      <c r="G86" s="822"/>
      <c r="H86" s="822"/>
      <c r="I86" s="822"/>
      <c r="J86" s="822"/>
      <c r="K86" s="822"/>
      <c r="L86" s="822"/>
      <c r="M86" s="823"/>
      <c r="N86" s="58">
        <f>L83+L84+L85</f>
        <v>25084.47024660746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108699.37106863232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269</v>
      </c>
      <c r="B37" s="870" t="str">
        <f>VLOOKUP(A37,EQUIPOS!A7:D154,3,FALSE)</f>
        <v>Motoniveladora  potencia 215 HP, ancho de cuchilla 4,27 m, peso 18 ton.</v>
      </c>
      <c r="C37" s="871"/>
      <c r="D37" s="871"/>
      <c r="E37" s="871"/>
      <c r="F37" s="871"/>
      <c r="G37" s="871"/>
      <c r="H37" s="872"/>
      <c r="I37" s="274"/>
      <c r="J37" s="275"/>
      <c r="K37" s="276">
        <f>VLOOKUP(A37,EQUIPOS!A7:D164,4,FALSE)</f>
        <v>158523.70184160056</v>
      </c>
      <c r="L37" s="277"/>
      <c r="M37" s="278">
        <v>45</v>
      </c>
      <c r="N37" s="279">
        <f>K37/M37</f>
        <v>3522.748929813346</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8701.0903903491107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54234.980208932189</v>
      </c>
      <c r="N48" s="279">
        <f>K48*M48</f>
        <v>70505.474271611849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71481.627190264291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82507.572031232383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16501.514406246479</v>
      </c>
      <c r="M83" s="857"/>
      <c r="N83" s="57"/>
    </row>
    <row r="84" spans="1:14">
      <c r="B84" s="95" t="s">
        <v>973</v>
      </c>
      <c r="C84" s="96"/>
      <c r="D84" s="96"/>
      <c r="E84" s="96"/>
      <c r="F84" s="96"/>
      <c r="G84" s="96"/>
      <c r="H84" s="96"/>
      <c r="I84" s="93"/>
      <c r="J84" s="94"/>
      <c r="K84" s="311">
        <v>0.05</v>
      </c>
      <c r="L84" s="856">
        <f>N78*K84</f>
        <v>4125.3786015616197</v>
      </c>
      <c r="M84" s="857"/>
      <c r="N84" s="57"/>
    </row>
    <row r="85" spans="1:14" ht="15.75" thickBot="1">
      <c r="B85" s="97" t="s">
        <v>974</v>
      </c>
      <c r="C85" s="98"/>
      <c r="D85" s="98"/>
      <c r="E85" s="98"/>
      <c r="F85" s="98"/>
      <c r="G85" s="98"/>
      <c r="H85" s="98"/>
      <c r="I85" s="99"/>
      <c r="J85" s="100"/>
      <c r="K85" s="312">
        <v>0.05</v>
      </c>
      <c r="L85" s="858">
        <f>N78*K85</f>
        <v>4125.3786015616197</v>
      </c>
      <c r="M85" s="859"/>
      <c r="N85" s="57"/>
    </row>
    <row r="86" spans="1:14" ht="15.75" thickBot="1">
      <c r="B86" s="821" t="s">
        <v>953</v>
      </c>
      <c r="C86" s="822"/>
      <c r="D86" s="822"/>
      <c r="E86" s="822"/>
      <c r="F86" s="822"/>
      <c r="G86" s="822"/>
      <c r="H86" s="822"/>
      <c r="I86" s="822"/>
      <c r="J86" s="822"/>
      <c r="K86" s="822"/>
      <c r="L86" s="822"/>
      <c r="M86" s="823"/>
      <c r="N86" s="58">
        <f>L83+L84+L85</f>
        <v>24752.27160936972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107259.84364060211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72944.223968102684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94677.857314174733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18935.571462834949</v>
      </c>
      <c r="M83" s="857"/>
      <c r="N83" s="57"/>
    </row>
    <row r="84" spans="1:14">
      <c r="B84" s="95" t="s">
        <v>973</v>
      </c>
      <c r="C84" s="96"/>
      <c r="D84" s="96"/>
      <c r="E84" s="96"/>
      <c r="F84" s="96"/>
      <c r="G84" s="96"/>
      <c r="H84" s="96"/>
      <c r="I84" s="93"/>
      <c r="J84" s="94"/>
      <c r="K84" s="311">
        <v>0.05</v>
      </c>
      <c r="L84" s="856">
        <f>N78*K84</f>
        <v>4733.8928657087372</v>
      </c>
      <c r="M84" s="857"/>
      <c r="N84" s="57"/>
    </row>
    <row r="85" spans="1:14" ht="15.75" thickBot="1">
      <c r="B85" s="97" t="s">
        <v>974</v>
      </c>
      <c r="C85" s="98"/>
      <c r="D85" s="98"/>
      <c r="E85" s="98"/>
      <c r="F85" s="98"/>
      <c r="G85" s="98"/>
      <c r="H85" s="98"/>
      <c r="I85" s="99"/>
      <c r="J85" s="100"/>
      <c r="K85" s="312">
        <v>0.05</v>
      </c>
      <c r="L85" s="858">
        <f>N78*K85</f>
        <v>4733.8928657087372</v>
      </c>
      <c r="M85" s="859"/>
      <c r="N85" s="57"/>
    </row>
    <row r="86" spans="1:14" ht="15.75" thickBot="1">
      <c r="B86" s="821" t="s">
        <v>953</v>
      </c>
      <c r="C86" s="822"/>
      <c r="D86" s="822"/>
      <c r="E86" s="822"/>
      <c r="F86" s="822"/>
      <c r="G86" s="822"/>
      <c r="H86" s="822"/>
      <c r="I86" s="822"/>
      <c r="J86" s="822"/>
      <c r="K86" s="822"/>
      <c r="L86" s="822"/>
      <c r="M86" s="823"/>
      <c r="N86" s="58">
        <f>L83+L84+L85</f>
        <v>28403.357194252425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123081.21450842716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72588.955981056773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94322.589327128822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18864.517865425765</v>
      </c>
      <c r="M83" s="857"/>
      <c r="N83" s="57"/>
    </row>
    <row r="84" spans="1:14">
      <c r="B84" s="95" t="s">
        <v>973</v>
      </c>
      <c r="C84" s="96"/>
      <c r="D84" s="96"/>
      <c r="E84" s="96"/>
      <c r="F84" s="96"/>
      <c r="G84" s="96"/>
      <c r="H84" s="96"/>
      <c r="I84" s="93"/>
      <c r="J84" s="94"/>
      <c r="K84" s="311">
        <v>0.05</v>
      </c>
      <c r="L84" s="856">
        <f>N78*K84</f>
        <v>4716.1294663564413</v>
      </c>
      <c r="M84" s="857"/>
      <c r="N84" s="57"/>
    </row>
    <row r="85" spans="1:14" ht="15.75" thickBot="1">
      <c r="B85" s="97" t="s">
        <v>974</v>
      </c>
      <c r="C85" s="98"/>
      <c r="D85" s="98"/>
      <c r="E85" s="98"/>
      <c r="F85" s="98"/>
      <c r="G85" s="98"/>
      <c r="H85" s="98"/>
      <c r="I85" s="99"/>
      <c r="J85" s="100"/>
      <c r="K85" s="312">
        <v>0.05</v>
      </c>
      <c r="L85" s="858">
        <f>N78*K85</f>
        <v>4716.1294663564413</v>
      </c>
      <c r="M85" s="859"/>
      <c r="N85" s="57"/>
    </row>
    <row r="86" spans="1:14" ht="15.75" thickBot="1">
      <c r="B86" s="821" t="s">
        <v>953</v>
      </c>
      <c r="C86" s="822"/>
      <c r="D86" s="822"/>
      <c r="E86" s="822"/>
      <c r="F86" s="822"/>
      <c r="G86" s="822"/>
      <c r="H86" s="822"/>
      <c r="I86" s="822"/>
      <c r="J86" s="822"/>
      <c r="K86" s="822"/>
      <c r="L86" s="822"/>
      <c r="M86" s="823"/>
      <c r="N86" s="58">
        <f>L83+L84+L85</f>
        <v>28296.776798138646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122619.36612526746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278">
        <v>2.5</v>
      </c>
      <c r="N36" s="279">
        <f>K36/M36</f>
        <v>3037.3195601811171</v>
      </c>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0.05</v>
      </c>
      <c r="N41" s="351">
        <f>N76*M41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3845.345169217137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54234.980208932189</v>
      </c>
      <c r="N48" s="279">
        <f>K48*M48</f>
        <v>70505.474271611849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40.673038277185327</v>
      </c>
      <c r="N49" s="279">
        <f>K49*M49</f>
        <v>976.15291865244785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71481.627190264291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08">
        <f>VLOOKUP(A59,TRANSPORTE!A5:D121,4,FALSE)</f>
        <v>1329.0584585650115</v>
      </c>
      <c r="M59" s="909"/>
      <c r="N59" s="294">
        <f>K59*L59</f>
        <v>1727.775996134515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1727.775996134515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16160.5121807204</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93215.26053633634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18643.052107267267</v>
      </c>
      <c r="M83" s="857"/>
      <c r="N83" s="57"/>
    </row>
    <row r="84" spans="1:14">
      <c r="B84" s="95" t="s">
        <v>973</v>
      </c>
      <c r="C84" s="96"/>
      <c r="D84" s="96"/>
      <c r="E84" s="96"/>
      <c r="F84" s="96"/>
      <c r="G84" s="96"/>
      <c r="H84" s="96"/>
      <c r="I84" s="93"/>
      <c r="J84" s="94"/>
      <c r="K84" s="311">
        <v>0.05</v>
      </c>
      <c r="L84" s="856">
        <f>N78*K84</f>
        <v>4660.7630268168168</v>
      </c>
      <c r="M84" s="857"/>
      <c r="N84" s="57"/>
    </row>
    <row r="85" spans="1:14" ht="15.75" thickBot="1">
      <c r="B85" s="97" t="s">
        <v>974</v>
      </c>
      <c r="C85" s="98"/>
      <c r="D85" s="98"/>
      <c r="E85" s="98"/>
      <c r="F85" s="98"/>
      <c r="G85" s="98"/>
      <c r="H85" s="98"/>
      <c r="I85" s="99"/>
      <c r="J85" s="100"/>
      <c r="K85" s="312">
        <v>0.05</v>
      </c>
      <c r="L85" s="858">
        <f>N78*K85</f>
        <v>4660.7630268168168</v>
      </c>
      <c r="M85" s="859"/>
      <c r="N85" s="57"/>
    </row>
    <row r="86" spans="1:14" ht="15.75" thickBot="1">
      <c r="B86" s="821" t="s">
        <v>953</v>
      </c>
      <c r="C86" s="822"/>
      <c r="D86" s="822"/>
      <c r="E86" s="822"/>
      <c r="F86" s="822"/>
      <c r="G86" s="822"/>
      <c r="H86" s="822"/>
      <c r="I86" s="822"/>
      <c r="J86" s="822"/>
      <c r="K86" s="822"/>
      <c r="L86" s="822"/>
      <c r="M86" s="823"/>
      <c r="N86" s="58">
        <f>L83+L84+L85</f>
        <v>27964.578160900903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121179.83869723724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30</v>
      </c>
      <c r="N36" s="279">
        <f>K36/M36</f>
        <v>2239.9111687563259</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30</v>
      </c>
      <c r="N37" s="279">
        <f>K37/M37</f>
        <v>5056.5320979114431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30</v>
      </c>
      <c r="N38" s="279">
        <f>K38/M38</f>
        <v>3733.9692421793138</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8.9561768172669982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11039.368685664349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55360.054653423256</v>
      </c>
      <c r="N48" s="279">
        <f>K48*M48</f>
        <v>69200.06831677907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69200.06831677907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08">
        <f>VLOOKUP(A59,TRANSPORTE!A5:D121,4,FALSE)</f>
        <v>1346.1236611885588</v>
      </c>
      <c r="M59" s="909"/>
      <c r="N59" s="294">
        <f>K59*L59</f>
        <v>1682.6545764856985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1682.6545764856985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895.61768172669986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82817.709260655814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16563.541852131162</v>
      </c>
      <c r="M83" s="857"/>
      <c r="N83" s="57"/>
    </row>
    <row r="84" spans="1:14">
      <c r="B84" s="95" t="s">
        <v>973</v>
      </c>
      <c r="C84" s="96"/>
      <c r="D84" s="96"/>
      <c r="E84" s="96"/>
      <c r="F84" s="96"/>
      <c r="G84" s="96"/>
      <c r="H84" s="96"/>
      <c r="I84" s="93"/>
      <c r="J84" s="94"/>
      <c r="K84" s="311">
        <v>0.05</v>
      </c>
      <c r="L84" s="856">
        <f>N78*K84</f>
        <v>4140.8854630327905</v>
      </c>
      <c r="M84" s="857"/>
      <c r="N84" s="57"/>
    </row>
    <row r="85" spans="1:14" ht="15.75" thickBot="1">
      <c r="B85" s="97" t="s">
        <v>974</v>
      </c>
      <c r="C85" s="98"/>
      <c r="D85" s="98"/>
      <c r="E85" s="98"/>
      <c r="F85" s="98"/>
      <c r="G85" s="98"/>
      <c r="H85" s="98"/>
      <c r="I85" s="99"/>
      <c r="J85" s="100"/>
      <c r="K85" s="312">
        <v>0.05</v>
      </c>
      <c r="L85" s="858">
        <f>N78*K85</f>
        <v>4140.8854630327905</v>
      </c>
      <c r="M85" s="859"/>
      <c r="N85" s="57"/>
    </row>
    <row r="86" spans="1:14" ht="15.75" thickBot="1">
      <c r="B86" s="821" t="s">
        <v>953</v>
      </c>
      <c r="C86" s="822"/>
      <c r="D86" s="822"/>
      <c r="E86" s="822"/>
      <c r="F86" s="822"/>
      <c r="G86" s="822"/>
      <c r="H86" s="822"/>
      <c r="I86" s="822"/>
      <c r="J86" s="822"/>
      <c r="K86" s="822"/>
      <c r="L86" s="822"/>
      <c r="M86" s="823"/>
      <c r="N86" s="58">
        <f>L83+L84+L85</f>
        <v>24845.312778196745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107663.02203885256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30</v>
      </c>
      <c r="N36" s="279">
        <f>K36/M36</f>
        <v>2239.9111687563259</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30</v>
      </c>
      <c r="N37" s="279">
        <f>K37/M37</f>
        <v>5056.5320979114431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30</v>
      </c>
      <c r="N38" s="279">
        <f>K38/M38</f>
        <v>3733.9692421793138</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8.9561768172669982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11039.368685664349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54234.980208932189</v>
      </c>
      <c r="N48" s="279">
        <f>K48*M48</f>
        <v>67793.725261165237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67793.725261165237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08">
        <f>VLOOKUP(A59,TRANSPORTE!A5:D121,4,FALSE)</f>
        <v>1346.1236611885588</v>
      </c>
      <c r="M59" s="909"/>
      <c r="N59" s="294">
        <f>K59*L59</f>
        <v>1682.6545764856985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1682.6545764856985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895.61768172669986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81411.366205041981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16282.273241008397</v>
      </c>
      <c r="M83" s="857"/>
      <c r="N83" s="57"/>
    </row>
    <row r="84" spans="1:14">
      <c r="B84" s="95" t="s">
        <v>973</v>
      </c>
      <c r="C84" s="96"/>
      <c r="D84" s="96"/>
      <c r="E84" s="96"/>
      <c r="F84" s="96"/>
      <c r="G84" s="96"/>
      <c r="H84" s="96"/>
      <c r="I84" s="93"/>
      <c r="J84" s="94"/>
      <c r="K84" s="311">
        <v>0.05</v>
      </c>
      <c r="L84" s="856">
        <f>N78*K84</f>
        <v>4070.5683102520993</v>
      </c>
      <c r="M84" s="857"/>
      <c r="N84" s="57"/>
    </row>
    <row r="85" spans="1:14" ht="15.75" thickBot="1">
      <c r="B85" s="97" t="s">
        <v>974</v>
      </c>
      <c r="C85" s="98"/>
      <c r="D85" s="98"/>
      <c r="E85" s="98"/>
      <c r="F85" s="98"/>
      <c r="G85" s="98"/>
      <c r="H85" s="98"/>
      <c r="I85" s="99"/>
      <c r="J85" s="100"/>
      <c r="K85" s="312">
        <v>0.05</v>
      </c>
      <c r="L85" s="858">
        <f>N78*K85</f>
        <v>4070.5683102520993</v>
      </c>
      <c r="M85" s="859"/>
      <c r="N85" s="57"/>
    </row>
    <row r="86" spans="1:14" ht="15.75" thickBot="1">
      <c r="B86" s="821" t="s">
        <v>953</v>
      </c>
      <c r="C86" s="822"/>
      <c r="D86" s="822"/>
      <c r="E86" s="822"/>
      <c r="F86" s="822"/>
      <c r="G86" s="822"/>
      <c r="H86" s="822"/>
      <c r="I86" s="822"/>
      <c r="J86" s="822"/>
      <c r="K86" s="822"/>
      <c r="L86" s="822"/>
      <c r="M86" s="823"/>
      <c r="N86" s="58">
        <f>L83+L84+L85</f>
        <v>24423.409861512595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105834.77606655458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30</v>
      </c>
      <c r="N36" s="279">
        <f>K36/M36</f>
        <v>2239.9111687563259</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30</v>
      </c>
      <c r="N37" s="279">
        <f>K37/M37</f>
        <v>5056.5320979114431</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30</v>
      </c>
      <c r="N38" s="279">
        <f>K38/M38</f>
        <v>3733.9692421793138</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8.9561768172669982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11039.368685664349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54234.980208932189</v>
      </c>
      <c r="N48" s="279">
        <f>K48*M48</f>
        <v>67793.725261165237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67793.725261165237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08">
        <f>VLOOKUP(A59,TRANSPORTE!A5:D121,4,FALSE)</f>
        <v>1346.1236611885588</v>
      </c>
      <c r="M59" s="909"/>
      <c r="N59" s="294">
        <f>K59*L59</f>
        <v>1682.6545764856985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1682.6545764856985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895.61768172669986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81411.366205041981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16282.273241008397</v>
      </c>
      <c r="M83" s="857"/>
      <c r="N83" s="57"/>
    </row>
    <row r="84" spans="1:14">
      <c r="B84" s="95" t="s">
        <v>973</v>
      </c>
      <c r="C84" s="96"/>
      <c r="D84" s="96"/>
      <c r="E84" s="96"/>
      <c r="F84" s="96"/>
      <c r="G84" s="96"/>
      <c r="H84" s="96"/>
      <c r="I84" s="93"/>
      <c r="J84" s="94"/>
      <c r="K84" s="311">
        <v>0.05</v>
      </c>
      <c r="L84" s="856">
        <f>N78*K84</f>
        <v>4070.5683102520993</v>
      </c>
      <c r="M84" s="857"/>
      <c r="N84" s="57"/>
    </row>
    <row r="85" spans="1:14" ht="15.75" thickBot="1">
      <c r="B85" s="97" t="s">
        <v>974</v>
      </c>
      <c r="C85" s="98"/>
      <c r="D85" s="98"/>
      <c r="E85" s="98"/>
      <c r="F85" s="98"/>
      <c r="G85" s="98"/>
      <c r="H85" s="98"/>
      <c r="I85" s="99"/>
      <c r="J85" s="100"/>
      <c r="K85" s="312">
        <v>0.05</v>
      </c>
      <c r="L85" s="858">
        <f>N78*K85</f>
        <v>4070.5683102520993</v>
      </c>
      <c r="M85" s="859"/>
      <c r="N85" s="57"/>
    </row>
    <row r="86" spans="1:14" ht="15.75" thickBot="1">
      <c r="B86" s="821" t="s">
        <v>953</v>
      </c>
      <c r="C86" s="822"/>
      <c r="D86" s="822"/>
      <c r="E86" s="822"/>
      <c r="F86" s="822"/>
      <c r="G86" s="822"/>
      <c r="H86" s="822"/>
      <c r="I86" s="822"/>
      <c r="J86" s="822"/>
      <c r="K86" s="822"/>
      <c r="L86" s="822"/>
      <c r="M86" s="823"/>
      <c r="N86" s="58">
        <f>L83+L84+L85</f>
        <v>24423.409861512595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105834.77606655458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124207.85795173171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135104.26002490468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27020.852004980938</v>
      </c>
      <c r="M83" s="857"/>
      <c r="N83" s="57"/>
    </row>
    <row r="84" spans="1:14">
      <c r="B84" s="95" t="s">
        <v>973</v>
      </c>
      <c r="C84" s="96"/>
      <c r="D84" s="96"/>
      <c r="E84" s="96"/>
      <c r="F84" s="96"/>
      <c r="G84" s="96"/>
      <c r="H84" s="96"/>
      <c r="I84" s="93"/>
      <c r="J84" s="94"/>
      <c r="K84" s="311">
        <v>0.05</v>
      </c>
      <c r="L84" s="856">
        <f>N78*K84</f>
        <v>6755.2130012452344</v>
      </c>
      <c r="M84" s="857"/>
      <c r="N84" s="57"/>
    </row>
    <row r="85" spans="1:14" ht="15.75" thickBot="1">
      <c r="B85" s="97" t="s">
        <v>974</v>
      </c>
      <c r="C85" s="98"/>
      <c r="D85" s="98"/>
      <c r="E85" s="98"/>
      <c r="F85" s="98"/>
      <c r="G85" s="98"/>
      <c r="H85" s="98"/>
      <c r="I85" s="99"/>
      <c r="J85" s="100"/>
      <c r="K85" s="312">
        <v>0.05</v>
      </c>
      <c r="L85" s="858">
        <f>N78*K85</f>
        <v>6755.2130012452344</v>
      </c>
      <c r="M85" s="859"/>
      <c r="N85" s="57"/>
    </row>
    <row r="86" spans="1:14" ht="15.75" thickBot="1">
      <c r="B86" s="821" t="s">
        <v>953</v>
      </c>
      <c r="C86" s="822"/>
      <c r="D86" s="822"/>
      <c r="E86" s="822"/>
      <c r="F86" s="822"/>
      <c r="G86" s="822"/>
      <c r="H86" s="822"/>
      <c r="I86" s="822"/>
      <c r="J86" s="822"/>
      <c r="K86" s="822"/>
      <c r="L86" s="822"/>
      <c r="M86" s="823"/>
      <c r="N86" s="58">
        <f>L83+L84+L85</f>
        <v>40531.278007471403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175635.53803237609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123852.58996468579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134748.99203785876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26949.798407571754</v>
      </c>
      <c r="M83" s="857"/>
      <c r="N83" s="57"/>
    </row>
    <row r="84" spans="1:14">
      <c r="B84" s="95" t="s">
        <v>973</v>
      </c>
      <c r="C84" s="96"/>
      <c r="D84" s="96"/>
      <c r="E84" s="96"/>
      <c r="F84" s="96"/>
      <c r="G84" s="96"/>
      <c r="H84" s="96"/>
      <c r="I84" s="93"/>
      <c r="J84" s="94"/>
      <c r="K84" s="311">
        <v>0.05</v>
      </c>
      <c r="L84" s="856">
        <f>N78*K84</f>
        <v>6737.4496018929385</v>
      </c>
      <c r="M84" s="857"/>
      <c r="N84" s="57"/>
    </row>
    <row r="85" spans="1:14" ht="15.75" thickBot="1">
      <c r="B85" s="97" t="s">
        <v>974</v>
      </c>
      <c r="C85" s="98"/>
      <c r="D85" s="98"/>
      <c r="E85" s="98"/>
      <c r="F85" s="98"/>
      <c r="G85" s="98"/>
      <c r="H85" s="98"/>
      <c r="I85" s="99"/>
      <c r="J85" s="100"/>
      <c r="K85" s="312">
        <v>0.05</v>
      </c>
      <c r="L85" s="858">
        <f>N78*K85</f>
        <v>6737.4496018929385</v>
      </c>
      <c r="M85" s="859"/>
      <c r="N85" s="57"/>
    </row>
    <row r="86" spans="1:14" ht="15.75" thickBot="1">
      <c r="B86" s="821" t="s">
        <v>953</v>
      </c>
      <c r="C86" s="822"/>
      <c r="D86" s="822"/>
      <c r="E86" s="822"/>
      <c r="F86" s="822"/>
      <c r="G86" s="822"/>
      <c r="H86" s="822"/>
      <c r="I86" s="822"/>
      <c r="J86" s="822"/>
      <c r="K86" s="822"/>
      <c r="L86" s="822"/>
      <c r="M86" s="823"/>
      <c r="N86" s="58">
        <f>L83+L84+L85</f>
        <v>40424.697611357624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175173.68964921637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124207.85795173171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135104.26002490468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27020.852004980938</v>
      </c>
      <c r="M83" s="857"/>
      <c r="N83" s="57"/>
    </row>
    <row r="84" spans="1:14">
      <c r="B84" s="95" t="s">
        <v>973</v>
      </c>
      <c r="C84" s="96"/>
      <c r="D84" s="96"/>
      <c r="E84" s="96"/>
      <c r="F84" s="96"/>
      <c r="G84" s="96"/>
      <c r="H84" s="96"/>
      <c r="I84" s="93"/>
      <c r="J84" s="94"/>
      <c r="K84" s="311">
        <v>0.05</v>
      </c>
      <c r="L84" s="856">
        <f>N78*K84</f>
        <v>6755.2130012452344</v>
      </c>
      <c r="M84" s="857"/>
      <c r="N84" s="57"/>
    </row>
    <row r="85" spans="1:14" ht="15.75" thickBot="1">
      <c r="B85" s="97" t="s">
        <v>974</v>
      </c>
      <c r="C85" s="98"/>
      <c r="D85" s="98"/>
      <c r="E85" s="98"/>
      <c r="F85" s="98"/>
      <c r="G85" s="98"/>
      <c r="H85" s="98"/>
      <c r="I85" s="99"/>
      <c r="J85" s="100"/>
      <c r="K85" s="312">
        <v>0.05</v>
      </c>
      <c r="L85" s="858">
        <f>N78*K85</f>
        <v>6755.2130012452344</v>
      </c>
      <c r="M85" s="859"/>
      <c r="N85" s="57"/>
    </row>
    <row r="86" spans="1:14" ht="15.75" thickBot="1">
      <c r="B86" s="821" t="s">
        <v>953</v>
      </c>
      <c r="C86" s="822"/>
      <c r="D86" s="822"/>
      <c r="E86" s="822"/>
      <c r="F86" s="822"/>
      <c r="G86" s="822"/>
      <c r="H86" s="822"/>
      <c r="I86" s="822"/>
      <c r="J86" s="822"/>
      <c r="K86" s="822"/>
      <c r="L86" s="822"/>
      <c r="M86" s="823"/>
      <c r="N86" s="58">
        <f>L83+L84+L85</f>
        <v>40531.278007471403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175635.53803237609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123852.58996468579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134748.99203785876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26949.798407571754</v>
      </c>
      <c r="M83" s="857"/>
      <c r="N83" s="57"/>
    </row>
    <row r="84" spans="1:14">
      <c r="B84" s="95" t="s">
        <v>973</v>
      </c>
      <c r="C84" s="96"/>
      <c r="D84" s="96"/>
      <c r="E84" s="96"/>
      <c r="F84" s="96"/>
      <c r="G84" s="96"/>
      <c r="H84" s="96"/>
      <c r="I84" s="93"/>
      <c r="J84" s="94"/>
      <c r="K84" s="311">
        <v>0.05</v>
      </c>
      <c r="L84" s="856">
        <f>N78*K84</f>
        <v>6737.4496018929385</v>
      </c>
      <c r="M84" s="857"/>
      <c r="N84" s="57"/>
    </row>
    <row r="85" spans="1:14" ht="15.75" thickBot="1">
      <c r="B85" s="97" t="s">
        <v>974</v>
      </c>
      <c r="C85" s="98"/>
      <c r="D85" s="98"/>
      <c r="E85" s="98"/>
      <c r="F85" s="98"/>
      <c r="G85" s="98"/>
      <c r="H85" s="98"/>
      <c r="I85" s="99"/>
      <c r="J85" s="100"/>
      <c r="K85" s="312">
        <v>0.05</v>
      </c>
      <c r="L85" s="858">
        <f>N78*K85</f>
        <v>6737.4496018929385</v>
      </c>
      <c r="M85" s="859"/>
      <c r="N85" s="57"/>
    </row>
    <row r="86" spans="1:14" ht="15.75" thickBot="1">
      <c r="B86" s="821" t="s">
        <v>953</v>
      </c>
      <c r="C86" s="822"/>
      <c r="D86" s="822"/>
      <c r="E86" s="822"/>
      <c r="F86" s="822"/>
      <c r="G86" s="822"/>
      <c r="H86" s="822"/>
      <c r="I86" s="822"/>
      <c r="J86" s="822"/>
      <c r="K86" s="822"/>
      <c r="L86" s="822"/>
      <c r="M86" s="823"/>
      <c r="N86" s="58">
        <f>L83+L84+L85</f>
        <v>40424.697611357624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175173.68964921637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71968.071049450242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82864.473122623225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16572.894624524644</v>
      </c>
      <c r="M83" s="857"/>
      <c r="N83" s="57"/>
    </row>
    <row r="84" spans="1:14">
      <c r="B84" s="95" t="s">
        <v>973</v>
      </c>
      <c r="C84" s="96"/>
      <c r="D84" s="96"/>
      <c r="E84" s="96"/>
      <c r="F84" s="96"/>
      <c r="G84" s="96"/>
      <c r="H84" s="96"/>
      <c r="I84" s="93"/>
      <c r="J84" s="94"/>
      <c r="K84" s="311">
        <v>0.05</v>
      </c>
      <c r="L84" s="856">
        <f>N78*K84</f>
        <v>4143.2236561311611</v>
      </c>
      <c r="M84" s="857"/>
      <c r="N84" s="57"/>
    </row>
    <row r="85" spans="1:14" ht="15.75" thickBot="1">
      <c r="B85" s="97" t="s">
        <v>974</v>
      </c>
      <c r="C85" s="98"/>
      <c r="D85" s="98"/>
      <c r="E85" s="98"/>
      <c r="F85" s="98"/>
      <c r="G85" s="98"/>
      <c r="H85" s="98"/>
      <c r="I85" s="99"/>
      <c r="J85" s="100"/>
      <c r="K85" s="312">
        <v>0.05</v>
      </c>
      <c r="L85" s="858">
        <f>N78*K85</f>
        <v>4143.2236561311611</v>
      </c>
      <c r="M85" s="859"/>
      <c r="N85" s="57"/>
    </row>
    <row r="86" spans="1:14" ht="15.75" thickBot="1">
      <c r="B86" s="821" t="s">
        <v>953</v>
      </c>
      <c r="C86" s="822"/>
      <c r="D86" s="822"/>
      <c r="E86" s="822"/>
      <c r="F86" s="822"/>
      <c r="G86" s="822"/>
      <c r="H86" s="822"/>
      <c r="I86" s="822"/>
      <c r="J86" s="822"/>
      <c r="K86" s="822"/>
      <c r="L86" s="822"/>
      <c r="M86" s="823"/>
      <c r="N86" s="58">
        <f>L83+L84+L85</f>
        <v>24859.341936786968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107723.81505941019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71612.803062404331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82509.205135577315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16501.841027115464</v>
      </c>
      <c r="M83" s="857"/>
      <c r="N83" s="57"/>
    </row>
    <row r="84" spans="1:14">
      <c r="B84" s="95" t="s">
        <v>973</v>
      </c>
      <c r="C84" s="96"/>
      <c r="D84" s="96"/>
      <c r="E84" s="96"/>
      <c r="F84" s="96"/>
      <c r="G84" s="96"/>
      <c r="H84" s="96"/>
      <c r="I84" s="93"/>
      <c r="J84" s="94"/>
      <c r="K84" s="311">
        <v>0.05</v>
      </c>
      <c r="L84" s="856">
        <f>N78*K84</f>
        <v>4125.4602567788661</v>
      </c>
      <c r="M84" s="857"/>
      <c r="N84" s="57"/>
    </row>
    <row r="85" spans="1:14" ht="15.75" thickBot="1">
      <c r="B85" s="97" t="s">
        <v>974</v>
      </c>
      <c r="C85" s="98"/>
      <c r="D85" s="98"/>
      <c r="E85" s="98"/>
      <c r="F85" s="98"/>
      <c r="G85" s="98"/>
      <c r="H85" s="98"/>
      <c r="I85" s="99"/>
      <c r="J85" s="100"/>
      <c r="K85" s="312">
        <v>0.05</v>
      </c>
      <c r="L85" s="858">
        <f>N78*K85</f>
        <v>4125.4602567788661</v>
      </c>
      <c r="M85" s="859"/>
      <c r="N85" s="57"/>
    </row>
    <row r="86" spans="1:14" ht="15.75" thickBot="1">
      <c r="B86" s="821" t="s">
        <v>953</v>
      </c>
      <c r="C86" s="822"/>
      <c r="D86" s="822"/>
      <c r="E86" s="822"/>
      <c r="F86" s="822"/>
      <c r="G86" s="822"/>
      <c r="H86" s="822"/>
      <c r="I86" s="822"/>
      <c r="J86" s="822"/>
      <c r="K86" s="822"/>
      <c r="L86" s="822"/>
      <c r="M86" s="823"/>
      <c r="N86" s="58">
        <f>L83+L84+L85</f>
        <v>24752.7615406732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107261.96667625051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55360.054653423256</v>
      </c>
      <c r="N48" s="279">
        <f>K48*M48</f>
        <v>71968.071049450242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71968.071049450242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82864.473122623225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16572.894624524644</v>
      </c>
      <c r="M83" s="857"/>
      <c r="N83" s="57"/>
    </row>
    <row r="84" spans="1:14">
      <c r="B84" s="95" t="s">
        <v>973</v>
      </c>
      <c r="C84" s="96"/>
      <c r="D84" s="96"/>
      <c r="E84" s="96"/>
      <c r="F84" s="96"/>
      <c r="G84" s="96"/>
      <c r="H84" s="96"/>
      <c r="I84" s="93"/>
      <c r="J84" s="94"/>
      <c r="K84" s="311">
        <v>0.05</v>
      </c>
      <c r="L84" s="856">
        <f>N78*K84</f>
        <v>4143.2236561311611</v>
      </c>
      <c r="M84" s="857"/>
      <c r="N84" s="57"/>
    </row>
    <row r="85" spans="1:14" ht="15.75" thickBot="1">
      <c r="B85" s="97" t="s">
        <v>974</v>
      </c>
      <c r="C85" s="98"/>
      <c r="D85" s="98"/>
      <c r="E85" s="98"/>
      <c r="F85" s="98"/>
      <c r="G85" s="98"/>
      <c r="H85" s="98"/>
      <c r="I85" s="99"/>
      <c r="J85" s="100"/>
      <c r="K85" s="312">
        <v>0.05</v>
      </c>
      <c r="L85" s="858">
        <f>N78*K85</f>
        <v>4143.2236561311611</v>
      </c>
      <c r="M85" s="859"/>
      <c r="N85" s="57"/>
    </row>
    <row r="86" spans="1:14" ht="15.75" thickBot="1">
      <c r="B86" s="821" t="s">
        <v>953</v>
      </c>
      <c r="C86" s="822"/>
      <c r="D86" s="822"/>
      <c r="E86" s="822"/>
      <c r="F86" s="822"/>
      <c r="G86" s="822"/>
      <c r="H86" s="822"/>
      <c r="I86" s="822"/>
      <c r="J86" s="822"/>
      <c r="K86" s="822"/>
      <c r="L86" s="822"/>
      <c r="M86" s="823"/>
      <c r="N86" s="58">
        <f>L83+L84+L85</f>
        <v>24859.341936786968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107723.81505941019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71612.803062404331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82509.205135577315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16501.841027115464</v>
      </c>
      <c r="M83" s="857"/>
      <c r="N83" s="57"/>
    </row>
    <row r="84" spans="1:14">
      <c r="B84" s="95" t="s">
        <v>973</v>
      </c>
      <c r="C84" s="96"/>
      <c r="D84" s="96"/>
      <c r="E84" s="96"/>
      <c r="F84" s="96"/>
      <c r="G84" s="96"/>
      <c r="H84" s="96"/>
      <c r="I84" s="93"/>
      <c r="J84" s="94"/>
      <c r="K84" s="311">
        <v>0.05</v>
      </c>
      <c r="L84" s="856">
        <f>N78*K84</f>
        <v>4125.4602567788661</v>
      </c>
      <c r="M84" s="857"/>
      <c r="N84" s="57"/>
    </row>
    <row r="85" spans="1:14" ht="15.75" thickBot="1">
      <c r="B85" s="97" t="s">
        <v>974</v>
      </c>
      <c r="C85" s="98"/>
      <c r="D85" s="98"/>
      <c r="E85" s="98"/>
      <c r="F85" s="98"/>
      <c r="G85" s="98"/>
      <c r="H85" s="98"/>
      <c r="I85" s="99"/>
      <c r="J85" s="100"/>
      <c r="K85" s="312">
        <v>0.05</v>
      </c>
      <c r="L85" s="858">
        <f>N78*K85</f>
        <v>4125.4602567788661</v>
      </c>
      <c r="M85" s="859"/>
      <c r="N85" s="57"/>
    </row>
    <row r="86" spans="1:14" ht="15.75" thickBot="1">
      <c r="B86" s="821" t="s">
        <v>953</v>
      </c>
      <c r="C86" s="822"/>
      <c r="D86" s="822"/>
      <c r="E86" s="822"/>
      <c r="F86" s="822"/>
      <c r="G86" s="822"/>
      <c r="H86" s="822"/>
      <c r="I86" s="822"/>
      <c r="J86" s="822"/>
      <c r="K86" s="822"/>
      <c r="L86" s="822"/>
      <c r="M86" s="823"/>
      <c r="N86" s="58">
        <f>L83+L84+L85</f>
        <v>24752.7615406732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107261.96667625051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580.44207669201626</v>
      </c>
      <c r="N48" s="279">
        <f>K48*M48</f>
        <v>580.44207669201626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580.44207669201626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580.44207669201626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116.08841533840325</v>
      </c>
      <c r="M83" s="857"/>
      <c r="N83" s="57"/>
    </row>
    <row r="84" spans="1:14">
      <c r="B84" s="95" t="s">
        <v>973</v>
      </c>
      <c r="C84" s="96"/>
      <c r="D84" s="96"/>
      <c r="E84" s="96"/>
      <c r="F84" s="96"/>
      <c r="G84" s="96"/>
      <c r="H84" s="96"/>
      <c r="I84" s="93"/>
      <c r="J84" s="94"/>
      <c r="K84" s="311">
        <v>0.05</v>
      </c>
      <c r="L84" s="856">
        <f>N78*K84</f>
        <v>29.022103834600813</v>
      </c>
      <c r="M84" s="857"/>
      <c r="N84" s="57"/>
    </row>
    <row r="85" spans="1:14" ht="15.75" thickBot="1">
      <c r="B85" s="97" t="s">
        <v>974</v>
      </c>
      <c r="C85" s="98"/>
      <c r="D85" s="98"/>
      <c r="E85" s="98"/>
      <c r="F85" s="98"/>
      <c r="G85" s="98"/>
      <c r="H85" s="98"/>
      <c r="I85" s="99"/>
      <c r="J85" s="100"/>
      <c r="K85" s="312">
        <v>0.05</v>
      </c>
      <c r="L85" s="858">
        <f>N78*K85</f>
        <v>29.022103834600813</v>
      </c>
      <c r="M85" s="859"/>
      <c r="N85" s="57"/>
    </row>
    <row r="86" spans="1:14" ht="15.75" thickBot="1">
      <c r="B86" s="821" t="s">
        <v>953</v>
      </c>
      <c r="C86" s="822"/>
      <c r="D86" s="822"/>
      <c r="E86" s="822"/>
      <c r="F86" s="822"/>
      <c r="G86" s="822"/>
      <c r="H86" s="822"/>
      <c r="I86" s="822"/>
      <c r="J86" s="822"/>
      <c r="K86" s="822"/>
      <c r="L86" s="822"/>
      <c r="M86" s="823"/>
      <c r="N86" s="58">
        <f>L83+L84+L85</f>
        <v>174.13262300760488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754.57469969962108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123852.58996468579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134748.99203785876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26949.798407571754</v>
      </c>
      <c r="M83" s="857"/>
      <c r="N83" s="57"/>
    </row>
    <row r="84" spans="1:14">
      <c r="B84" s="95" t="s">
        <v>973</v>
      </c>
      <c r="C84" s="96"/>
      <c r="D84" s="96"/>
      <c r="E84" s="96"/>
      <c r="F84" s="96"/>
      <c r="G84" s="96"/>
      <c r="H84" s="96"/>
      <c r="I84" s="93"/>
      <c r="J84" s="94"/>
      <c r="K84" s="311">
        <v>0.05</v>
      </c>
      <c r="L84" s="856">
        <f>N78*K84</f>
        <v>6737.4496018929385</v>
      </c>
      <c r="M84" s="857"/>
      <c r="N84" s="57"/>
    </row>
    <row r="85" spans="1:14" ht="15.75" thickBot="1">
      <c r="B85" s="97" t="s">
        <v>974</v>
      </c>
      <c r="C85" s="98"/>
      <c r="D85" s="98"/>
      <c r="E85" s="98"/>
      <c r="F85" s="98"/>
      <c r="G85" s="98"/>
      <c r="H85" s="98"/>
      <c r="I85" s="99"/>
      <c r="J85" s="100"/>
      <c r="K85" s="312">
        <v>0.05</v>
      </c>
      <c r="L85" s="858">
        <f>N78*K85</f>
        <v>6737.4496018929385</v>
      </c>
      <c r="M85" s="859"/>
      <c r="N85" s="57"/>
    </row>
    <row r="86" spans="1:14" ht="15.75" thickBot="1">
      <c r="B86" s="821" t="s">
        <v>953</v>
      </c>
      <c r="C86" s="822"/>
      <c r="D86" s="822"/>
      <c r="E86" s="822"/>
      <c r="F86" s="822"/>
      <c r="G86" s="822"/>
      <c r="H86" s="822"/>
      <c r="I86" s="822"/>
      <c r="J86" s="822"/>
      <c r="K86" s="822"/>
      <c r="L86" s="822"/>
      <c r="M86" s="823"/>
      <c r="N86" s="58">
        <f>L83+L84+L85</f>
        <v>40424.697611357624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175173.68964921637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580.44207669201626</v>
      </c>
      <c r="N49" s="279">
        <f>K49*M49</f>
        <v>52239.786902281463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123852.58996468579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134748.99203785876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26949.798407571754</v>
      </c>
      <c r="M83" s="857"/>
      <c r="N83" s="57"/>
    </row>
    <row r="84" spans="1:14">
      <c r="B84" s="95" t="s">
        <v>973</v>
      </c>
      <c r="C84" s="96"/>
      <c r="D84" s="96"/>
      <c r="E84" s="96"/>
      <c r="F84" s="96"/>
      <c r="G84" s="96"/>
      <c r="H84" s="96"/>
      <c r="I84" s="93"/>
      <c r="J84" s="94"/>
      <c r="K84" s="311">
        <v>0.05</v>
      </c>
      <c r="L84" s="856">
        <f>N78*K84</f>
        <v>6737.4496018929385</v>
      </c>
      <c r="M84" s="857"/>
      <c r="N84" s="57"/>
    </row>
    <row r="85" spans="1:14" ht="15.75" thickBot="1">
      <c r="B85" s="97" t="s">
        <v>974</v>
      </c>
      <c r="C85" s="98"/>
      <c r="D85" s="98"/>
      <c r="E85" s="98"/>
      <c r="F85" s="98"/>
      <c r="G85" s="98"/>
      <c r="H85" s="98"/>
      <c r="I85" s="99"/>
      <c r="J85" s="100"/>
      <c r="K85" s="312">
        <v>0.05</v>
      </c>
      <c r="L85" s="858">
        <f>N78*K85</f>
        <v>6737.4496018929385</v>
      </c>
      <c r="M85" s="859"/>
      <c r="N85" s="57"/>
    </row>
    <row r="86" spans="1:14" ht="15.75" thickBot="1">
      <c r="B86" s="821" t="s">
        <v>953</v>
      </c>
      <c r="C86" s="822"/>
      <c r="D86" s="822"/>
      <c r="E86" s="822"/>
      <c r="F86" s="822"/>
      <c r="G86" s="822"/>
      <c r="H86" s="822"/>
      <c r="I86" s="822"/>
      <c r="J86" s="822"/>
      <c r="K86" s="822"/>
      <c r="L86" s="822"/>
      <c r="M86" s="823"/>
      <c r="N86" s="58">
        <f>L83+L84+L85</f>
        <v>40424.697611357624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175173.68964921637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71612.803062404331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82509.205135577315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16501.841027115464</v>
      </c>
      <c r="M83" s="857"/>
      <c r="N83" s="57"/>
    </row>
    <row r="84" spans="1:14">
      <c r="B84" s="95" t="s">
        <v>973</v>
      </c>
      <c r="C84" s="96"/>
      <c r="D84" s="96"/>
      <c r="E84" s="96"/>
      <c r="F84" s="96"/>
      <c r="G84" s="96"/>
      <c r="H84" s="96"/>
      <c r="I84" s="93"/>
      <c r="J84" s="94"/>
      <c r="K84" s="311">
        <v>0.05</v>
      </c>
      <c r="L84" s="856">
        <f>N78*K84</f>
        <v>4125.4602567788661</v>
      </c>
      <c r="M84" s="857"/>
      <c r="N84" s="57"/>
    </row>
    <row r="85" spans="1:14" ht="15.75" thickBot="1">
      <c r="B85" s="97" t="s">
        <v>974</v>
      </c>
      <c r="C85" s="98"/>
      <c r="D85" s="98"/>
      <c r="E85" s="98"/>
      <c r="F85" s="98"/>
      <c r="G85" s="98"/>
      <c r="H85" s="98"/>
      <c r="I85" s="99"/>
      <c r="J85" s="100"/>
      <c r="K85" s="312">
        <v>0.05</v>
      </c>
      <c r="L85" s="858">
        <f>N78*K85</f>
        <v>4125.4602567788661</v>
      </c>
      <c r="M85" s="859"/>
      <c r="N85" s="57"/>
    </row>
    <row r="86" spans="1:14" ht="15.75" thickBot="1">
      <c r="B86" s="821" t="s">
        <v>953</v>
      </c>
      <c r="C86" s="822"/>
      <c r="D86" s="822"/>
      <c r="E86" s="822"/>
      <c r="F86" s="822"/>
      <c r="G86" s="822"/>
      <c r="H86" s="822"/>
      <c r="I86" s="822"/>
      <c r="J86" s="822"/>
      <c r="K86" s="822"/>
      <c r="L86" s="822"/>
      <c r="M86" s="823"/>
      <c r="N86" s="58">
        <f>L83+L84+L85</f>
        <v>24752.7615406732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107261.96667625051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45</v>
      </c>
      <c r="N36" s="279">
        <f>K36/M36</f>
        <v>2683.0578478713774</v>
      </c>
    </row>
    <row r="37" spans="1:14">
      <c r="A37" s="119" t="s">
        <v>271</v>
      </c>
      <c r="B37" s="870" t="str">
        <f>VLOOKUP(A37,EQUIPOS!A7:D154,3,FALSE)</f>
        <v>Motoniveladora, potencia 140 HP, ancho de cuchilla 3,66 m, peso 11 ton.</v>
      </c>
      <c r="C37" s="871"/>
      <c r="D37" s="871"/>
      <c r="E37" s="871"/>
      <c r="F37" s="871"/>
      <c r="G37" s="871"/>
      <c r="H37" s="872"/>
      <c r="I37" s="274"/>
      <c r="J37" s="275"/>
      <c r="K37" s="276">
        <f>VLOOKUP(A37,EQUIPOS!A7:D164,4,FALSE)</f>
        <v>151695.96293734328</v>
      </c>
      <c r="L37" s="277"/>
      <c r="M37" s="278">
        <v>45</v>
      </c>
      <c r="N37" s="279">
        <f>K37/M37</f>
        <v>3371.0213986076287</v>
      </c>
    </row>
    <row r="38" spans="1:14">
      <c r="A38" t="s">
        <v>365</v>
      </c>
      <c r="B38" s="870" t="str">
        <f>VLOOKUP(A38,EQUIPOS!A8:D154,3,FALSE)</f>
        <v xml:space="preserve">Vibrocompatador, potencia 153 HP, peso 10 Ton. </v>
      </c>
      <c r="C38" s="871"/>
      <c r="D38" s="871"/>
      <c r="E38" s="871"/>
      <c r="F38" s="871"/>
      <c r="G38" s="871"/>
      <c r="H38" s="872"/>
      <c r="I38" s="274"/>
      <c r="J38" s="275"/>
      <c r="K38" s="276">
        <f>VLOOKUP(A38,EQUIPOS!A8:D165,4,FALSE)</f>
        <v>112019.07726537941</v>
      </c>
      <c r="L38" s="277"/>
      <c r="M38" s="278">
        <v>45</v>
      </c>
      <c r="N38" s="279">
        <f>K38/M38</f>
        <v>2489.3128281195427</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5.9707845448446664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8549.3628591433935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55086.771586464864</v>
      </c>
      <c r="N48" s="279">
        <f>K48*M48</f>
        <v>71612.803062404331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71612.803062404331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08">
        <f>VLOOKUP(A59,TRANSPORTE!A5:D121,4,FALSE)</f>
        <v>1346.1236611885588</v>
      </c>
      <c r="M59" s="909"/>
      <c r="N59" s="294">
        <f>K59*L59</f>
        <v>1749.9607595451264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1749.9607595451264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821" t="s">
        <v>953</v>
      </c>
      <c r="C76" s="822"/>
      <c r="D76" s="822"/>
      <c r="E76" s="822"/>
      <c r="F76" s="822"/>
      <c r="G76" s="822"/>
      <c r="H76" s="822"/>
      <c r="I76" s="864"/>
      <c r="J76" s="864"/>
      <c r="K76" s="864"/>
      <c r="L76" s="864"/>
      <c r="M76" s="865"/>
      <c r="N76" s="467">
        <f>SUM(N70:N75)</f>
        <v>597.07845448446665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82509.205135577315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16501.841027115464</v>
      </c>
      <c r="M83" s="857"/>
      <c r="N83" s="57"/>
    </row>
    <row r="84" spans="1:14">
      <c r="B84" s="95" t="s">
        <v>973</v>
      </c>
      <c r="C84" s="96"/>
      <c r="D84" s="96"/>
      <c r="E84" s="96"/>
      <c r="F84" s="96"/>
      <c r="G84" s="96"/>
      <c r="H84" s="96"/>
      <c r="I84" s="93"/>
      <c r="J84" s="94"/>
      <c r="K84" s="311">
        <v>0.05</v>
      </c>
      <c r="L84" s="856">
        <f>N78*K84</f>
        <v>4125.4602567788661</v>
      </c>
      <c r="M84" s="857"/>
      <c r="N84" s="57"/>
    </row>
    <row r="85" spans="1:14" ht="15.75" thickBot="1">
      <c r="B85" s="97" t="s">
        <v>974</v>
      </c>
      <c r="C85" s="98"/>
      <c r="D85" s="98"/>
      <c r="E85" s="98"/>
      <c r="F85" s="98"/>
      <c r="G85" s="98"/>
      <c r="H85" s="98"/>
      <c r="I85" s="99"/>
      <c r="J85" s="100"/>
      <c r="K85" s="312">
        <v>0.05</v>
      </c>
      <c r="L85" s="858">
        <f>N78*K85</f>
        <v>4125.4602567788661</v>
      </c>
      <c r="M85" s="859"/>
      <c r="N85" s="57"/>
    </row>
    <row r="86" spans="1:14" ht="15.75" thickBot="1">
      <c r="B86" s="821" t="s">
        <v>953</v>
      </c>
      <c r="C86" s="822"/>
      <c r="D86" s="822"/>
      <c r="E86" s="822"/>
      <c r="F86" s="822"/>
      <c r="G86" s="822"/>
      <c r="H86" s="822"/>
      <c r="I86" s="822"/>
      <c r="J86" s="822"/>
      <c r="K86" s="822"/>
      <c r="L86" s="822"/>
      <c r="M86" s="823"/>
      <c r="N86" s="58">
        <f>L83+L84+L85</f>
        <v>24752.7615406732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107261.96667625051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580.44207669201626</v>
      </c>
      <c r="N48" s="279">
        <f>K48*M48</f>
        <v>580.44207669201626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580.44207669201626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580.44207669201626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116.08841533840325</v>
      </c>
      <c r="M83" s="857"/>
      <c r="N83" s="57"/>
    </row>
    <row r="84" spans="1:14">
      <c r="B84" s="95" t="s">
        <v>973</v>
      </c>
      <c r="C84" s="96"/>
      <c r="D84" s="96"/>
      <c r="E84" s="96"/>
      <c r="F84" s="96"/>
      <c r="G84" s="96"/>
      <c r="H84" s="96"/>
      <c r="I84" s="93"/>
      <c r="J84" s="94"/>
      <c r="K84" s="311">
        <v>0.05</v>
      </c>
      <c r="L84" s="856">
        <f>N78*K84</f>
        <v>29.022103834600813</v>
      </c>
      <c r="M84" s="857"/>
      <c r="N84" s="57"/>
    </row>
    <row r="85" spans="1:14" ht="15.75" thickBot="1">
      <c r="B85" s="97" t="s">
        <v>974</v>
      </c>
      <c r="C85" s="98"/>
      <c r="D85" s="98"/>
      <c r="E85" s="98"/>
      <c r="F85" s="98"/>
      <c r="G85" s="98"/>
      <c r="H85" s="98"/>
      <c r="I85" s="99"/>
      <c r="J85" s="100"/>
      <c r="K85" s="312">
        <v>0.05</v>
      </c>
      <c r="L85" s="858">
        <f>N78*K85</f>
        <v>29.022103834600813</v>
      </c>
      <c r="M85" s="859"/>
      <c r="N85" s="57"/>
    </row>
    <row r="86" spans="1:14" ht="15.75" thickBot="1">
      <c r="B86" s="821" t="s">
        <v>953</v>
      </c>
      <c r="C86" s="822"/>
      <c r="D86" s="822"/>
      <c r="E86" s="822"/>
      <c r="F86" s="822"/>
      <c r="G86" s="822"/>
      <c r="H86" s="822"/>
      <c r="I86" s="822"/>
      <c r="J86" s="822"/>
      <c r="K86" s="822"/>
      <c r="L86" s="822"/>
      <c r="M86" s="823"/>
      <c r="N86" s="58">
        <f>L83+L84+L85</f>
        <v>174.13262300760488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754.57469969962108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459"/>
      <c r="L30" s="797" t="s">
        <v>945</v>
      </c>
      <c r="M30" s="798"/>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2172.3040299025179</v>
      </c>
      <c r="N48" s="279">
        <f>K48*M48</f>
        <v>2172.3040299025179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2172.3040299025179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2172.3040299025179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434.46080598050361</v>
      </c>
      <c r="M83" s="857"/>
      <c r="N83" s="57"/>
    </row>
    <row r="84" spans="1:14">
      <c r="B84" s="95" t="s">
        <v>973</v>
      </c>
      <c r="C84" s="96"/>
      <c r="D84" s="96"/>
      <c r="E84" s="96"/>
      <c r="F84" s="96"/>
      <c r="G84" s="96"/>
      <c r="H84" s="96"/>
      <c r="I84" s="93"/>
      <c r="J84" s="94"/>
      <c r="K84" s="311">
        <v>0.05</v>
      </c>
      <c r="L84" s="856">
        <f>N78*K84</f>
        <v>108.6152014951259</v>
      </c>
      <c r="M84" s="857"/>
      <c r="N84" s="57"/>
    </row>
    <row r="85" spans="1:14" ht="15.75" thickBot="1">
      <c r="B85" s="97" t="s">
        <v>974</v>
      </c>
      <c r="C85" s="98"/>
      <c r="D85" s="98"/>
      <c r="E85" s="98"/>
      <c r="F85" s="98"/>
      <c r="G85" s="98"/>
      <c r="H85" s="98"/>
      <c r="I85" s="99"/>
      <c r="J85" s="100"/>
      <c r="K85" s="312">
        <v>0.05</v>
      </c>
      <c r="L85" s="858">
        <f>N78*K85</f>
        <v>108.6152014951259</v>
      </c>
      <c r="M85" s="859"/>
      <c r="N85" s="57"/>
    </row>
    <row r="86" spans="1:14" ht="15.75" thickBot="1">
      <c r="B86" s="821" t="s">
        <v>953</v>
      </c>
      <c r="C86" s="822"/>
      <c r="D86" s="822"/>
      <c r="E86" s="822"/>
      <c r="F86" s="822"/>
      <c r="G86" s="822"/>
      <c r="H86" s="822"/>
      <c r="I86" s="822"/>
      <c r="J86" s="822"/>
      <c r="K86" s="822"/>
      <c r="L86" s="822"/>
      <c r="M86" s="823"/>
      <c r="N86" s="58">
        <f>L83+L84+L85</f>
        <v>651.69120897075538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2823.9952388732731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2253.5791238420943</v>
      </c>
      <c r="N48" s="279">
        <f>K48*M48</f>
        <v>2253.5791238420943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2253.5791238420943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2253.5791238420943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450.71582476841888</v>
      </c>
      <c r="M83" s="857"/>
      <c r="N83" s="57"/>
    </row>
    <row r="84" spans="1:14">
      <c r="B84" s="95" t="s">
        <v>973</v>
      </c>
      <c r="C84" s="96"/>
      <c r="D84" s="96"/>
      <c r="E84" s="96"/>
      <c r="F84" s="96"/>
      <c r="G84" s="96"/>
      <c r="H84" s="96"/>
      <c r="I84" s="93"/>
      <c r="J84" s="94"/>
      <c r="K84" s="311">
        <v>0.05</v>
      </c>
      <c r="L84" s="856">
        <f>N78*K84</f>
        <v>112.67895619210472</v>
      </c>
      <c r="M84" s="857"/>
      <c r="N84" s="57"/>
    </row>
    <row r="85" spans="1:14" ht="15.75" thickBot="1">
      <c r="B85" s="97" t="s">
        <v>974</v>
      </c>
      <c r="C85" s="98"/>
      <c r="D85" s="98"/>
      <c r="E85" s="98"/>
      <c r="F85" s="98"/>
      <c r="G85" s="98"/>
      <c r="H85" s="98"/>
      <c r="I85" s="99"/>
      <c r="J85" s="100"/>
      <c r="K85" s="312">
        <v>0.05</v>
      </c>
      <c r="L85" s="858">
        <f>N78*K85</f>
        <v>112.67895619210472</v>
      </c>
      <c r="M85" s="859"/>
      <c r="N85" s="57"/>
    </row>
    <row r="86" spans="1:14" ht="15.75" thickBot="1">
      <c r="B86" s="821" t="s">
        <v>953</v>
      </c>
      <c r="C86" s="822"/>
      <c r="D86" s="822"/>
      <c r="E86" s="822"/>
      <c r="F86" s="822"/>
      <c r="G86" s="822"/>
      <c r="H86" s="822"/>
      <c r="I86" s="822"/>
      <c r="J86" s="822"/>
      <c r="K86" s="822"/>
      <c r="L86" s="822"/>
      <c r="M86" s="823"/>
      <c r="N86" s="58">
        <f>L83+L84+L85</f>
        <v>676.07373715262827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2929.6528609947227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2664.5055330052555</v>
      </c>
      <c r="N48" s="279">
        <f>K48*M48</f>
        <v>2664.5055330052555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2664.5055330052555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2664.5055330052555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532.90110660105108</v>
      </c>
      <c r="M83" s="857"/>
      <c r="N83" s="57"/>
    </row>
    <row r="84" spans="1:14">
      <c r="B84" s="95" t="s">
        <v>973</v>
      </c>
      <c r="C84" s="96"/>
      <c r="D84" s="96"/>
      <c r="E84" s="96"/>
      <c r="F84" s="96"/>
      <c r="G84" s="96"/>
      <c r="H84" s="96"/>
      <c r="I84" s="93"/>
      <c r="J84" s="94"/>
      <c r="K84" s="311">
        <v>0.05</v>
      </c>
      <c r="L84" s="856">
        <f>N78*K84</f>
        <v>133.22527665026277</v>
      </c>
      <c r="M84" s="857"/>
      <c r="N84" s="57"/>
    </row>
    <row r="85" spans="1:14" ht="15.75" thickBot="1">
      <c r="B85" s="97" t="s">
        <v>974</v>
      </c>
      <c r="C85" s="98"/>
      <c r="D85" s="98"/>
      <c r="E85" s="98"/>
      <c r="F85" s="98"/>
      <c r="G85" s="98"/>
      <c r="H85" s="98"/>
      <c r="I85" s="99"/>
      <c r="J85" s="100"/>
      <c r="K85" s="312">
        <v>0.05</v>
      </c>
      <c r="L85" s="858">
        <f>N78*K85</f>
        <v>133.22527665026277</v>
      </c>
      <c r="M85" s="859"/>
      <c r="N85" s="57"/>
    </row>
    <row r="86" spans="1:14" ht="15.75" thickBot="1">
      <c r="B86" s="821" t="s">
        <v>953</v>
      </c>
      <c r="C86" s="822"/>
      <c r="D86" s="822"/>
      <c r="E86" s="822"/>
      <c r="F86" s="822"/>
      <c r="G86" s="822"/>
      <c r="H86" s="822"/>
      <c r="I86" s="822"/>
      <c r="J86" s="822"/>
      <c r="K86" s="822"/>
      <c r="L86" s="822"/>
      <c r="M86" s="823"/>
      <c r="N86" s="58">
        <f>L83+L84+L85</f>
        <v>799.35165990157668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3463.8571929068321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2363.9599241831793</v>
      </c>
      <c r="N48" s="279">
        <f>K48*M48</f>
        <v>2363.9599241831793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2363.9599241831793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2363.9599241831793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472.79198483663589</v>
      </c>
      <c r="M83" s="857"/>
      <c r="N83" s="57"/>
    </row>
    <row r="84" spans="1:14">
      <c r="B84" s="95" t="s">
        <v>973</v>
      </c>
      <c r="C84" s="96"/>
      <c r="D84" s="96"/>
      <c r="E84" s="96"/>
      <c r="F84" s="96"/>
      <c r="G84" s="96"/>
      <c r="H84" s="96"/>
      <c r="I84" s="93"/>
      <c r="J84" s="94"/>
      <c r="K84" s="311">
        <v>0.05</v>
      </c>
      <c r="L84" s="856">
        <f>N78*K84</f>
        <v>118.19799620915897</v>
      </c>
      <c r="M84" s="857"/>
      <c r="N84" s="57"/>
    </row>
    <row r="85" spans="1:14" ht="15.75" thickBot="1">
      <c r="B85" s="97" t="s">
        <v>974</v>
      </c>
      <c r="C85" s="98"/>
      <c r="D85" s="98"/>
      <c r="E85" s="98"/>
      <c r="F85" s="98"/>
      <c r="G85" s="98"/>
      <c r="H85" s="98"/>
      <c r="I85" s="99"/>
      <c r="J85" s="100"/>
      <c r="K85" s="312">
        <v>0.05</v>
      </c>
      <c r="L85" s="858">
        <f>N78*K85</f>
        <v>118.19799620915897</v>
      </c>
      <c r="M85" s="859"/>
      <c r="N85" s="57"/>
    </row>
    <row r="86" spans="1:14" ht="15.75" thickBot="1">
      <c r="B86" s="821" t="s">
        <v>953</v>
      </c>
      <c r="C86" s="822"/>
      <c r="D86" s="822"/>
      <c r="E86" s="822"/>
      <c r="F86" s="822"/>
      <c r="G86" s="822"/>
      <c r="H86" s="822"/>
      <c r="I86" s="822"/>
      <c r="J86" s="822"/>
      <c r="K86" s="822"/>
      <c r="L86" s="822"/>
      <c r="M86" s="823"/>
      <c r="N86" s="58">
        <f>L83+L84+L85</f>
        <v>709.18797725495381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3073.147901438133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2566.1067809565143</v>
      </c>
      <c r="N48" s="279">
        <f>K48*M48</f>
        <v>2566.1067809565143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2566.1067809565143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2566.1067809565143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513.2213561913029</v>
      </c>
      <c r="M83" s="857"/>
      <c r="N83" s="57"/>
    </row>
    <row r="84" spans="1:14">
      <c r="B84" s="95" t="s">
        <v>973</v>
      </c>
      <c r="C84" s="96"/>
      <c r="D84" s="96"/>
      <c r="E84" s="96"/>
      <c r="F84" s="96"/>
      <c r="G84" s="96"/>
      <c r="H84" s="96"/>
      <c r="I84" s="93"/>
      <c r="J84" s="94"/>
      <c r="K84" s="311">
        <v>0.05</v>
      </c>
      <c r="L84" s="856">
        <f>N78*K84</f>
        <v>128.30533904782573</v>
      </c>
      <c r="M84" s="857"/>
      <c r="N84" s="57"/>
    </row>
    <row r="85" spans="1:14" ht="15.75" thickBot="1">
      <c r="B85" s="97" t="s">
        <v>974</v>
      </c>
      <c r="C85" s="98"/>
      <c r="D85" s="98"/>
      <c r="E85" s="98"/>
      <c r="F85" s="98"/>
      <c r="G85" s="98"/>
      <c r="H85" s="98"/>
      <c r="I85" s="99"/>
      <c r="J85" s="100"/>
      <c r="K85" s="312">
        <v>0.05</v>
      </c>
      <c r="L85" s="858">
        <f>N78*K85</f>
        <v>128.30533904782573</v>
      </c>
      <c r="M85" s="859"/>
      <c r="N85" s="57"/>
    </row>
    <row r="86" spans="1:14" ht="15.75" thickBot="1">
      <c r="B86" s="821" t="s">
        <v>953</v>
      </c>
      <c r="C86" s="822"/>
      <c r="D86" s="822"/>
      <c r="E86" s="822"/>
      <c r="F86" s="822"/>
      <c r="G86" s="822"/>
      <c r="H86" s="822"/>
      <c r="I86" s="822"/>
      <c r="J86" s="822"/>
      <c r="K86" s="822"/>
      <c r="L86" s="822"/>
      <c r="M86" s="823"/>
      <c r="N86" s="58">
        <f>L83+L84+L85</f>
        <v>769.83203428695447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3335.9388152434685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2566.1067809565143</v>
      </c>
      <c r="N48" s="279">
        <f>K48*M48</f>
        <v>2566.1067809565143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2566.1067809565143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2566.1067809565143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513.2213561913029</v>
      </c>
      <c r="M83" s="857"/>
      <c r="N83" s="57"/>
    </row>
    <row r="84" spans="1:14">
      <c r="B84" s="95" t="s">
        <v>973</v>
      </c>
      <c r="C84" s="96"/>
      <c r="D84" s="96"/>
      <c r="E84" s="96"/>
      <c r="F84" s="96"/>
      <c r="G84" s="96"/>
      <c r="H84" s="96"/>
      <c r="I84" s="93"/>
      <c r="J84" s="94"/>
      <c r="K84" s="311">
        <v>0.05</v>
      </c>
      <c r="L84" s="856">
        <f>N78*K84</f>
        <v>128.30533904782573</v>
      </c>
      <c r="M84" s="857"/>
      <c r="N84" s="57"/>
    </row>
    <row r="85" spans="1:14" ht="15.75" thickBot="1">
      <c r="B85" s="97" t="s">
        <v>974</v>
      </c>
      <c r="C85" s="98"/>
      <c r="D85" s="98"/>
      <c r="E85" s="98"/>
      <c r="F85" s="98"/>
      <c r="G85" s="98"/>
      <c r="H85" s="98"/>
      <c r="I85" s="99"/>
      <c r="J85" s="100"/>
      <c r="K85" s="312">
        <v>0.05</v>
      </c>
      <c r="L85" s="858">
        <f>N78*K85</f>
        <v>128.30533904782573</v>
      </c>
      <c r="M85" s="859"/>
      <c r="N85" s="57"/>
    </row>
    <row r="86" spans="1:14" ht="15.75" thickBot="1">
      <c r="B86" s="821" t="s">
        <v>953</v>
      </c>
      <c r="C86" s="822"/>
      <c r="D86" s="822"/>
      <c r="E86" s="822"/>
      <c r="F86" s="822"/>
      <c r="G86" s="822"/>
      <c r="H86" s="822"/>
      <c r="I86" s="822"/>
      <c r="J86" s="822"/>
      <c r="K86" s="822"/>
      <c r="L86" s="822"/>
      <c r="M86" s="823"/>
      <c r="N86" s="58">
        <f>L83+L84+L85</f>
        <v>769.83203428695447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3335.9388152434685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2314.2720938271068</v>
      </c>
      <c r="N48" s="279">
        <f>K48*M48</f>
        <v>2314.2720938271068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2314.2720938271068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2314.2720938271068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462.85441876542137</v>
      </c>
      <c r="M83" s="857"/>
      <c r="N83" s="57"/>
    </row>
    <row r="84" spans="1:14">
      <c r="B84" s="95" t="s">
        <v>973</v>
      </c>
      <c r="C84" s="96"/>
      <c r="D84" s="96"/>
      <c r="E84" s="96"/>
      <c r="F84" s="96"/>
      <c r="G84" s="96"/>
      <c r="H84" s="96"/>
      <c r="I84" s="93"/>
      <c r="J84" s="94"/>
      <c r="K84" s="311">
        <v>0.05</v>
      </c>
      <c r="L84" s="856">
        <f>N78*K84</f>
        <v>115.71360469135534</v>
      </c>
      <c r="M84" s="857"/>
      <c r="N84" s="57"/>
    </row>
    <row r="85" spans="1:14" ht="15.75" thickBot="1">
      <c r="B85" s="97" t="s">
        <v>974</v>
      </c>
      <c r="C85" s="98"/>
      <c r="D85" s="98"/>
      <c r="E85" s="98"/>
      <c r="F85" s="98"/>
      <c r="G85" s="98"/>
      <c r="H85" s="98"/>
      <c r="I85" s="99"/>
      <c r="J85" s="100"/>
      <c r="K85" s="312">
        <v>0.05</v>
      </c>
      <c r="L85" s="858">
        <f>N78*K85</f>
        <v>115.71360469135534</v>
      </c>
      <c r="M85" s="859"/>
      <c r="N85" s="57"/>
    </row>
    <row r="86" spans="1:14" ht="15.75" thickBot="1">
      <c r="B86" s="821" t="s">
        <v>953</v>
      </c>
      <c r="C86" s="822"/>
      <c r="D86" s="822"/>
      <c r="E86" s="822"/>
      <c r="F86" s="822"/>
      <c r="G86" s="822"/>
      <c r="H86" s="822"/>
      <c r="I86" s="822"/>
      <c r="J86" s="822"/>
      <c r="K86" s="822"/>
      <c r="L86" s="822"/>
      <c r="M86" s="823"/>
      <c r="N86" s="58">
        <f>L83+L84+L85</f>
        <v>694.28162814813209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3008.5537219752387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3122.2288723884399</v>
      </c>
      <c r="N48" s="279">
        <f>K48*M48</f>
        <v>3122.2288723884399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3122.2288723884399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3122.2288723884399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624.44577447768802</v>
      </c>
      <c r="M83" s="857"/>
      <c r="N83" s="57"/>
    </row>
    <row r="84" spans="1:14">
      <c r="B84" s="95" t="s">
        <v>973</v>
      </c>
      <c r="C84" s="96"/>
      <c r="D84" s="96"/>
      <c r="E84" s="96"/>
      <c r="F84" s="96"/>
      <c r="G84" s="96"/>
      <c r="H84" s="96"/>
      <c r="I84" s="93"/>
      <c r="J84" s="94"/>
      <c r="K84" s="311">
        <v>0.05</v>
      </c>
      <c r="L84" s="856">
        <f>N78*K84</f>
        <v>156.111443619422</v>
      </c>
      <c r="M84" s="857"/>
      <c r="N84" s="57"/>
    </row>
    <row r="85" spans="1:14" ht="15.75" thickBot="1">
      <c r="B85" s="97" t="s">
        <v>974</v>
      </c>
      <c r="C85" s="98"/>
      <c r="D85" s="98"/>
      <c r="E85" s="98"/>
      <c r="F85" s="98"/>
      <c r="G85" s="98"/>
      <c r="H85" s="98"/>
      <c r="I85" s="99"/>
      <c r="J85" s="100"/>
      <c r="K85" s="312">
        <v>0.05</v>
      </c>
      <c r="L85" s="858">
        <f>N78*K85</f>
        <v>156.111443619422</v>
      </c>
      <c r="M85" s="859"/>
      <c r="N85" s="57"/>
    </row>
    <row r="86" spans="1:14" ht="15.75" thickBot="1">
      <c r="B86" s="821" t="s">
        <v>953</v>
      </c>
      <c r="C86" s="822"/>
      <c r="D86" s="822"/>
      <c r="E86" s="822"/>
      <c r="F86" s="822"/>
      <c r="G86" s="822"/>
      <c r="H86" s="822"/>
      <c r="I86" s="822"/>
      <c r="J86" s="822"/>
      <c r="K86" s="822"/>
      <c r="L86" s="822"/>
      <c r="M86" s="823"/>
      <c r="N86" s="58">
        <f>L83+L84+L85</f>
        <v>936.66866171653214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4058.8975341049718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3161.2693105253538</v>
      </c>
      <c r="N48" s="279">
        <f>K48*M48</f>
        <v>3161.2693105253538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3161.2693105253538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821" t="s">
        <v>953</v>
      </c>
      <c r="C76" s="822"/>
      <c r="D76" s="822"/>
      <c r="E76" s="822"/>
      <c r="F76" s="822"/>
      <c r="G76" s="822"/>
      <c r="H76" s="822"/>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3161.2693105253538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632.25386210507077</v>
      </c>
      <c r="M83" s="857"/>
      <c r="N83" s="57"/>
    </row>
    <row r="84" spans="1:14">
      <c r="B84" s="95" t="s">
        <v>973</v>
      </c>
      <c r="C84" s="96"/>
      <c r="D84" s="96"/>
      <c r="E84" s="96"/>
      <c r="F84" s="96"/>
      <c r="G84" s="96"/>
      <c r="H84" s="96"/>
      <c r="I84" s="93"/>
      <c r="J84" s="94"/>
      <c r="K84" s="311">
        <v>0.05</v>
      </c>
      <c r="L84" s="856">
        <f>N78*K84</f>
        <v>158.06346552626769</v>
      </c>
      <c r="M84" s="857"/>
      <c r="N84" s="57"/>
    </row>
    <row r="85" spans="1:14" ht="15.75" thickBot="1">
      <c r="B85" s="97" t="s">
        <v>974</v>
      </c>
      <c r="C85" s="98"/>
      <c r="D85" s="98"/>
      <c r="E85" s="98"/>
      <c r="F85" s="98"/>
      <c r="G85" s="98"/>
      <c r="H85" s="98"/>
      <c r="I85" s="99"/>
      <c r="J85" s="100"/>
      <c r="K85" s="312">
        <v>0.05</v>
      </c>
      <c r="L85" s="858">
        <f>N78*K85</f>
        <v>158.06346552626769</v>
      </c>
      <c r="M85" s="859"/>
      <c r="N85" s="57"/>
    </row>
    <row r="86" spans="1:14" ht="15.75" thickBot="1">
      <c r="B86" s="821" t="s">
        <v>953</v>
      </c>
      <c r="C86" s="822"/>
      <c r="D86" s="822"/>
      <c r="E86" s="822"/>
      <c r="F86" s="822"/>
      <c r="G86" s="822"/>
      <c r="H86" s="822"/>
      <c r="I86" s="822"/>
      <c r="J86" s="822"/>
      <c r="K86" s="822"/>
      <c r="L86" s="822"/>
      <c r="M86" s="823"/>
      <c r="N86" s="58">
        <f>L83+L84+L85</f>
        <v>948.38079315760615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4109.6501036829595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3061.893649813208</v>
      </c>
      <c r="N48" s="279">
        <f>K48*M48</f>
        <v>3061.893649813208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3061.893649813208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3061.893649813208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612.37872996264161</v>
      </c>
      <c r="M83" s="857"/>
      <c r="N83" s="57"/>
    </row>
    <row r="84" spans="1:14">
      <c r="B84" s="95" t="s">
        <v>973</v>
      </c>
      <c r="C84" s="96"/>
      <c r="D84" s="96"/>
      <c r="E84" s="96"/>
      <c r="F84" s="96"/>
      <c r="G84" s="96"/>
      <c r="H84" s="96"/>
      <c r="I84" s="93"/>
      <c r="J84" s="94"/>
      <c r="K84" s="311">
        <v>0.05</v>
      </c>
      <c r="L84" s="856">
        <f>N78*K84</f>
        <v>153.0946824906604</v>
      </c>
      <c r="M84" s="857"/>
      <c r="N84" s="57"/>
    </row>
    <row r="85" spans="1:14" ht="15.75" thickBot="1">
      <c r="B85" s="97" t="s">
        <v>974</v>
      </c>
      <c r="C85" s="98"/>
      <c r="D85" s="98"/>
      <c r="E85" s="98"/>
      <c r="F85" s="98"/>
      <c r="G85" s="98"/>
      <c r="H85" s="98"/>
      <c r="I85" s="99"/>
      <c r="J85" s="100"/>
      <c r="K85" s="312">
        <v>0.05</v>
      </c>
      <c r="L85" s="858">
        <f>N78*K85</f>
        <v>153.0946824906604</v>
      </c>
      <c r="M85" s="859"/>
      <c r="N85" s="57"/>
    </row>
    <row r="86" spans="1:14" ht="15.75" thickBot="1">
      <c r="B86" s="821" t="s">
        <v>953</v>
      </c>
      <c r="C86" s="822"/>
      <c r="D86" s="822"/>
      <c r="E86" s="822"/>
      <c r="F86" s="822"/>
      <c r="G86" s="822"/>
      <c r="H86" s="822"/>
      <c r="I86" s="822"/>
      <c r="J86" s="822"/>
      <c r="K86" s="822"/>
      <c r="L86" s="822"/>
      <c r="M86" s="823"/>
      <c r="N86" s="58">
        <f>L83+L84+L85</f>
        <v>918.56809494396236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3980.4617447571704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3394.684991884485</v>
      </c>
      <c r="N48" s="279">
        <f>K48*M48</f>
        <v>3394.684991884485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3394.684991884485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3394.684991884485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678.93699837689701</v>
      </c>
      <c r="M83" s="857"/>
      <c r="N83" s="57"/>
    </row>
    <row r="84" spans="1:14">
      <c r="B84" s="95" t="s">
        <v>973</v>
      </c>
      <c r="C84" s="96"/>
      <c r="D84" s="96"/>
      <c r="E84" s="96"/>
      <c r="F84" s="96"/>
      <c r="G84" s="96"/>
      <c r="H84" s="96"/>
      <c r="I84" s="93"/>
      <c r="J84" s="94"/>
      <c r="K84" s="311">
        <v>0.05</v>
      </c>
      <c r="L84" s="856">
        <f>N78*K84</f>
        <v>169.73424959422425</v>
      </c>
      <c r="M84" s="857"/>
      <c r="N84" s="57"/>
    </row>
    <row r="85" spans="1:14" ht="15.75" thickBot="1">
      <c r="B85" s="97" t="s">
        <v>974</v>
      </c>
      <c r="C85" s="98"/>
      <c r="D85" s="98"/>
      <c r="E85" s="98"/>
      <c r="F85" s="98"/>
      <c r="G85" s="98"/>
      <c r="H85" s="98"/>
      <c r="I85" s="99"/>
      <c r="J85" s="100"/>
      <c r="K85" s="312">
        <v>0.05</v>
      </c>
      <c r="L85" s="858">
        <f>N78*K85</f>
        <v>169.73424959422425</v>
      </c>
      <c r="M85" s="859"/>
      <c r="N85" s="57"/>
    </row>
    <row r="86" spans="1:14" ht="15.75" thickBot="1">
      <c r="B86" s="821" t="s">
        <v>953</v>
      </c>
      <c r="C86" s="822"/>
      <c r="D86" s="822"/>
      <c r="E86" s="822"/>
      <c r="F86" s="822"/>
      <c r="G86" s="822"/>
      <c r="H86" s="822"/>
      <c r="I86" s="822"/>
      <c r="J86" s="822"/>
      <c r="K86" s="822"/>
      <c r="L86" s="822"/>
      <c r="M86" s="823"/>
      <c r="N86" s="58">
        <f>L83+L84+L85</f>
        <v>1018.4054975653455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4413.0904894498308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3417.2077755587452</v>
      </c>
      <c r="N48" s="279">
        <f>K48*M48</f>
        <v>3417.2077755587452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3417.2077755587452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3417.2077755587452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683.44155511174904</v>
      </c>
      <c r="M83" s="857"/>
      <c r="N83" s="57"/>
    </row>
    <row r="84" spans="1:14">
      <c r="B84" s="95" t="s">
        <v>973</v>
      </c>
      <c r="C84" s="96"/>
      <c r="D84" s="96"/>
      <c r="E84" s="96"/>
      <c r="F84" s="96"/>
      <c r="G84" s="96"/>
      <c r="H84" s="96"/>
      <c r="I84" s="93"/>
      <c r="J84" s="94"/>
      <c r="K84" s="311">
        <v>0.05</v>
      </c>
      <c r="L84" s="856">
        <f>N78*K84</f>
        <v>170.86038877793726</v>
      </c>
      <c r="M84" s="857"/>
      <c r="N84" s="57"/>
    </row>
    <row r="85" spans="1:14" ht="15.75" thickBot="1">
      <c r="B85" s="97" t="s">
        <v>974</v>
      </c>
      <c r="C85" s="98"/>
      <c r="D85" s="98"/>
      <c r="E85" s="98"/>
      <c r="F85" s="98"/>
      <c r="G85" s="98"/>
      <c r="H85" s="98"/>
      <c r="I85" s="99"/>
      <c r="J85" s="100"/>
      <c r="K85" s="312">
        <v>0.05</v>
      </c>
      <c r="L85" s="858">
        <f>N78*K85</f>
        <v>170.86038877793726</v>
      </c>
      <c r="M85" s="859"/>
      <c r="N85" s="57"/>
    </row>
    <row r="86" spans="1:14" ht="15.75" thickBot="1">
      <c r="B86" s="821" t="s">
        <v>953</v>
      </c>
      <c r="C86" s="822"/>
      <c r="D86" s="822"/>
      <c r="E86" s="822"/>
      <c r="F86" s="822"/>
      <c r="G86" s="822"/>
      <c r="H86" s="822"/>
      <c r="I86" s="822"/>
      <c r="J86" s="822"/>
      <c r="K86" s="822"/>
      <c r="L86" s="822"/>
      <c r="M86" s="823"/>
      <c r="N86" s="58">
        <f>L83+L84+L85</f>
        <v>1025.1623326676236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4442.3701082263688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3417.2077755587452</v>
      </c>
      <c r="N48" s="279">
        <f>K48*M48</f>
        <v>3417.2077755587452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3417.2077755587452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3417.2077755587452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683.44155511174904</v>
      </c>
      <c r="M83" s="857"/>
      <c r="N83" s="57"/>
    </row>
    <row r="84" spans="1:14">
      <c r="B84" s="95" t="s">
        <v>973</v>
      </c>
      <c r="C84" s="96"/>
      <c r="D84" s="96"/>
      <c r="E84" s="96"/>
      <c r="F84" s="96"/>
      <c r="G84" s="96"/>
      <c r="H84" s="96"/>
      <c r="I84" s="93"/>
      <c r="J84" s="94"/>
      <c r="K84" s="311">
        <v>0.05</v>
      </c>
      <c r="L84" s="856">
        <f>N78*K84</f>
        <v>170.86038877793726</v>
      </c>
      <c r="M84" s="857"/>
      <c r="N84" s="57"/>
    </row>
    <row r="85" spans="1:14" ht="15.75" thickBot="1">
      <c r="B85" s="97" t="s">
        <v>974</v>
      </c>
      <c r="C85" s="98"/>
      <c r="D85" s="98"/>
      <c r="E85" s="98"/>
      <c r="F85" s="98"/>
      <c r="G85" s="98"/>
      <c r="H85" s="98"/>
      <c r="I85" s="99"/>
      <c r="J85" s="100"/>
      <c r="K85" s="312">
        <v>0.05</v>
      </c>
      <c r="L85" s="858">
        <f>N78*K85</f>
        <v>170.86038877793726</v>
      </c>
      <c r="M85" s="859"/>
      <c r="N85" s="57"/>
    </row>
    <row r="86" spans="1:14" ht="15.75" thickBot="1">
      <c r="B86" s="821" t="s">
        <v>953</v>
      </c>
      <c r="C86" s="822"/>
      <c r="D86" s="822"/>
      <c r="E86" s="822"/>
      <c r="F86" s="822"/>
      <c r="G86" s="822"/>
      <c r="H86" s="822"/>
      <c r="I86" s="822"/>
      <c r="J86" s="822"/>
      <c r="K86" s="822"/>
      <c r="L86" s="822"/>
      <c r="M86" s="823"/>
      <c r="N86" s="58">
        <f>L83+L84+L85</f>
        <v>1025.1623326676236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4442.3701082263688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3670.3069360003606</v>
      </c>
      <c r="N48" s="279">
        <f>K48*M48</f>
        <v>3670.3069360003606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3670.3069360003606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3670.3069360003606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734.0613872000722</v>
      </c>
      <c r="M83" s="857"/>
      <c r="N83" s="57"/>
    </row>
    <row r="84" spans="1:14">
      <c r="B84" s="95" t="s">
        <v>973</v>
      </c>
      <c r="C84" s="96"/>
      <c r="D84" s="96"/>
      <c r="E84" s="96"/>
      <c r="F84" s="96"/>
      <c r="G84" s="96"/>
      <c r="H84" s="96"/>
      <c r="I84" s="93"/>
      <c r="J84" s="94"/>
      <c r="K84" s="311">
        <v>0.05</v>
      </c>
      <c r="L84" s="856">
        <f>N78*K84</f>
        <v>183.51534680001805</v>
      </c>
      <c r="M84" s="857"/>
      <c r="N84" s="57"/>
    </row>
    <row r="85" spans="1:14" ht="15.75" thickBot="1">
      <c r="B85" s="97" t="s">
        <v>974</v>
      </c>
      <c r="C85" s="98"/>
      <c r="D85" s="98"/>
      <c r="E85" s="98"/>
      <c r="F85" s="98"/>
      <c r="G85" s="98"/>
      <c r="H85" s="98"/>
      <c r="I85" s="99"/>
      <c r="J85" s="100"/>
      <c r="K85" s="312">
        <v>0.05</v>
      </c>
      <c r="L85" s="858">
        <f>N78*K85</f>
        <v>183.51534680001805</v>
      </c>
      <c r="M85" s="859"/>
      <c r="N85" s="57"/>
    </row>
    <row r="86" spans="1:14" ht="15.75" thickBot="1">
      <c r="B86" s="821" t="s">
        <v>953</v>
      </c>
      <c r="C86" s="822"/>
      <c r="D86" s="822"/>
      <c r="E86" s="822"/>
      <c r="F86" s="822"/>
      <c r="G86" s="822"/>
      <c r="H86" s="822"/>
      <c r="I86" s="822"/>
      <c r="J86" s="822"/>
      <c r="K86" s="822"/>
      <c r="L86" s="822"/>
      <c r="M86" s="823"/>
      <c r="N86" s="58">
        <f>L83+L84+L85</f>
        <v>1101.0920808001083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4771.3990168004693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3824.7526838353642</v>
      </c>
      <c r="N48" s="279">
        <f>K48*M48</f>
        <v>3824.7526838353642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3824.7526838353642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3824.7526838353642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764.95053676707289</v>
      </c>
      <c r="M83" s="857"/>
      <c r="N83" s="57"/>
    </row>
    <row r="84" spans="1:14">
      <c r="B84" s="95" t="s">
        <v>973</v>
      </c>
      <c r="C84" s="96"/>
      <c r="D84" s="96"/>
      <c r="E84" s="96"/>
      <c r="F84" s="96"/>
      <c r="G84" s="96"/>
      <c r="H84" s="96"/>
      <c r="I84" s="93"/>
      <c r="J84" s="94"/>
      <c r="K84" s="311">
        <v>0.05</v>
      </c>
      <c r="L84" s="856">
        <f>N78*K84</f>
        <v>191.23763419176822</v>
      </c>
      <c r="M84" s="857"/>
      <c r="N84" s="57"/>
    </row>
    <row r="85" spans="1:14" ht="15.75" thickBot="1">
      <c r="B85" s="97" t="s">
        <v>974</v>
      </c>
      <c r="C85" s="98"/>
      <c r="D85" s="98"/>
      <c r="E85" s="98"/>
      <c r="F85" s="98"/>
      <c r="G85" s="98"/>
      <c r="H85" s="98"/>
      <c r="I85" s="99"/>
      <c r="J85" s="100"/>
      <c r="K85" s="312">
        <v>0.05</v>
      </c>
      <c r="L85" s="858">
        <f>N78*K85</f>
        <v>191.23763419176822</v>
      </c>
      <c r="M85" s="859"/>
      <c r="N85" s="57"/>
    </row>
    <row r="86" spans="1:14" ht="15.75" thickBot="1">
      <c r="B86" s="821" t="s">
        <v>953</v>
      </c>
      <c r="C86" s="822"/>
      <c r="D86" s="822"/>
      <c r="E86" s="822"/>
      <c r="F86" s="822"/>
      <c r="G86" s="822"/>
      <c r="H86" s="822"/>
      <c r="I86" s="822"/>
      <c r="J86" s="822"/>
      <c r="K86" s="822"/>
      <c r="L86" s="822"/>
      <c r="M86" s="823"/>
      <c r="N86" s="58">
        <f>L83+L84+L85</f>
        <v>1147.4258051506092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4972.1784889859737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3564.720296493706</v>
      </c>
      <c r="N48" s="279">
        <f>K48*M48</f>
        <v>3564.720296493706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3564.720296493706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3564.720296493706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712.94405929874119</v>
      </c>
      <c r="M83" s="857"/>
      <c r="N83" s="57"/>
    </row>
    <row r="84" spans="1:14">
      <c r="B84" s="95" t="s">
        <v>973</v>
      </c>
      <c r="C84" s="96"/>
      <c r="D84" s="96"/>
      <c r="E84" s="96"/>
      <c r="F84" s="96"/>
      <c r="G84" s="96"/>
      <c r="H84" s="96"/>
      <c r="I84" s="93"/>
      <c r="J84" s="94"/>
      <c r="K84" s="311">
        <v>0.05</v>
      </c>
      <c r="L84" s="856">
        <f>N78*K84</f>
        <v>178.2360148246853</v>
      </c>
      <c r="M84" s="857"/>
      <c r="N84" s="57"/>
    </row>
    <row r="85" spans="1:14" ht="15.75" thickBot="1">
      <c r="B85" s="97" t="s">
        <v>974</v>
      </c>
      <c r="C85" s="98"/>
      <c r="D85" s="98"/>
      <c r="E85" s="98"/>
      <c r="F85" s="98"/>
      <c r="G85" s="98"/>
      <c r="H85" s="98"/>
      <c r="I85" s="99"/>
      <c r="J85" s="100"/>
      <c r="K85" s="312">
        <v>0.05</v>
      </c>
      <c r="L85" s="858">
        <f>N78*K85</f>
        <v>178.2360148246853</v>
      </c>
      <c r="M85" s="859"/>
      <c r="N85" s="57"/>
    </row>
    <row r="86" spans="1:14" ht="15.75" thickBot="1">
      <c r="B86" s="821" t="s">
        <v>953</v>
      </c>
      <c r="C86" s="822"/>
      <c r="D86" s="822"/>
      <c r="E86" s="822"/>
      <c r="F86" s="822"/>
      <c r="G86" s="822"/>
      <c r="H86" s="822"/>
      <c r="I86" s="822"/>
      <c r="J86" s="822"/>
      <c r="K86" s="822"/>
      <c r="L86" s="822"/>
      <c r="M86" s="823"/>
      <c r="N86" s="58">
        <f>L83+L84+L85</f>
        <v>1069.4160889481118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4634.1363854418178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2368.1656632750528</v>
      </c>
      <c r="N48" s="279">
        <f>K48*M48</f>
        <v>2368.1656632750528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2368.1656632750528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2368.1656632750528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473.63313265501057</v>
      </c>
      <c r="M83" s="857"/>
      <c r="N83" s="57"/>
    </row>
    <row r="84" spans="1:14">
      <c r="B84" s="95" t="s">
        <v>973</v>
      </c>
      <c r="C84" s="96"/>
      <c r="D84" s="96"/>
      <c r="E84" s="96"/>
      <c r="F84" s="96"/>
      <c r="G84" s="96"/>
      <c r="H84" s="96"/>
      <c r="I84" s="93"/>
      <c r="J84" s="94"/>
      <c r="K84" s="311">
        <v>0.05</v>
      </c>
      <c r="L84" s="856">
        <f>N78*K84</f>
        <v>118.40828316375264</v>
      </c>
      <c r="M84" s="857"/>
      <c r="N84" s="57"/>
    </row>
    <row r="85" spans="1:14" ht="15.75" thickBot="1">
      <c r="B85" s="97" t="s">
        <v>974</v>
      </c>
      <c r="C85" s="98"/>
      <c r="D85" s="98"/>
      <c r="E85" s="98"/>
      <c r="F85" s="98"/>
      <c r="G85" s="98"/>
      <c r="H85" s="98"/>
      <c r="I85" s="99"/>
      <c r="J85" s="100"/>
      <c r="K85" s="312">
        <v>0.05</v>
      </c>
      <c r="L85" s="858">
        <f>N78*K85</f>
        <v>118.40828316375264</v>
      </c>
      <c r="M85" s="859"/>
      <c r="N85" s="57"/>
    </row>
    <row r="86" spans="1:14" ht="15.75" thickBot="1">
      <c r="B86" s="821" t="s">
        <v>953</v>
      </c>
      <c r="C86" s="822"/>
      <c r="D86" s="822"/>
      <c r="E86" s="822"/>
      <c r="F86" s="822"/>
      <c r="G86" s="822"/>
      <c r="H86" s="822"/>
      <c r="I86" s="822"/>
      <c r="J86" s="822"/>
      <c r="K86" s="822"/>
      <c r="L86" s="822"/>
      <c r="M86" s="823"/>
      <c r="N86" s="58">
        <f>L83+L84+L85</f>
        <v>710.44969898251588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3078.6153622575684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N75*M41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2363.9599241831793</v>
      </c>
      <c r="N48" s="279">
        <f>K48*M48</f>
        <v>2363.9599241831793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2363.9599241831793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99"/>
      <c r="M64" s="900"/>
      <c r="N64" s="133"/>
    </row>
    <row r="65" spans="1:14" ht="15.75" thickBot="1">
      <c r="B65" s="910" t="s">
        <v>953</v>
      </c>
      <c r="C65" s="864"/>
      <c r="D65" s="864"/>
      <c r="E65" s="864"/>
      <c r="F65" s="864"/>
      <c r="G65" s="864"/>
      <c r="H65" s="864"/>
      <c r="I65" s="864"/>
      <c r="J65" s="864"/>
      <c r="K65" s="864"/>
      <c r="L65" s="864"/>
      <c r="M65" s="865"/>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60" t="s">
        <v>963</v>
      </c>
      <c r="C69" s="861"/>
      <c r="D69" s="861"/>
      <c r="E69" s="861"/>
      <c r="F69" s="861"/>
      <c r="G69" s="861"/>
      <c r="H69" s="861"/>
      <c r="I69" s="79" t="s">
        <v>964</v>
      </c>
      <c r="J69" s="81" t="s">
        <v>1410</v>
      </c>
      <c r="K69" s="80" t="s">
        <v>966</v>
      </c>
      <c r="L69" s="862" t="s">
        <v>950</v>
      </c>
      <c r="M69" s="863"/>
      <c r="N69" s="104" t="s">
        <v>951</v>
      </c>
    </row>
    <row r="70" spans="1:14">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4000</v>
      </c>
      <c r="N70" s="402">
        <f>K70/M70</f>
        <v>54.131</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97"/>
      <c r="C74" s="898"/>
      <c r="D74" s="898"/>
      <c r="E74" s="898"/>
      <c r="F74" s="898"/>
      <c r="G74" s="898"/>
      <c r="H74" s="898"/>
      <c r="I74" s="132"/>
      <c r="J74" s="132"/>
      <c r="K74" s="132"/>
      <c r="L74" s="911"/>
      <c r="M74" s="911"/>
      <c r="N74" s="51"/>
    </row>
    <row r="75" spans="1:14" ht="15.75" thickBot="1">
      <c r="B75" s="910" t="s">
        <v>953</v>
      </c>
      <c r="C75" s="864"/>
      <c r="D75" s="864"/>
      <c r="E75" s="864"/>
      <c r="F75" s="864"/>
      <c r="G75" s="864"/>
      <c r="H75" s="864"/>
      <c r="I75" s="864"/>
      <c r="J75" s="864"/>
      <c r="K75" s="864"/>
      <c r="L75" s="864"/>
      <c r="M75" s="865"/>
      <c r="N75" s="308">
        <f>SUM(N70:N74)</f>
        <v>54.131</v>
      </c>
    </row>
    <row r="76" spans="1:14" ht="15.75" thickBot="1">
      <c r="B76" s="39"/>
      <c r="C76" s="40"/>
      <c r="D76" s="40"/>
      <c r="E76" s="40"/>
      <c r="F76" s="40"/>
      <c r="G76" s="40"/>
      <c r="H76" s="40"/>
      <c r="I76" s="40"/>
      <c r="J76" s="40"/>
      <c r="K76" s="40"/>
      <c r="L76" s="40"/>
      <c r="M76" s="40"/>
      <c r="N76" s="41"/>
    </row>
    <row r="77" spans="1:14" ht="15.75" thickBot="1">
      <c r="B77" s="821" t="s">
        <v>967</v>
      </c>
      <c r="C77" s="822"/>
      <c r="D77" s="822"/>
      <c r="E77" s="822"/>
      <c r="F77" s="822"/>
      <c r="G77" s="822"/>
      <c r="H77" s="822"/>
      <c r="I77" s="822"/>
      <c r="J77" s="822"/>
      <c r="K77" s="822"/>
      <c r="L77" s="822"/>
      <c r="M77" s="823"/>
      <c r="N77" s="105">
        <f>N43+N54+N65+N75</f>
        <v>2643.1905253074247</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528.63810506148491</v>
      </c>
      <c r="M82" s="857"/>
      <c r="N82" s="57"/>
    </row>
    <row r="83" spans="1:14">
      <c r="B83" s="95" t="s">
        <v>973</v>
      </c>
      <c r="C83" s="96"/>
      <c r="D83" s="96"/>
      <c r="E83" s="96"/>
      <c r="F83" s="96"/>
      <c r="G83" s="96"/>
      <c r="H83" s="96"/>
      <c r="I83" s="93"/>
      <c r="J83" s="94"/>
      <c r="K83" s="311">
        <v>0.05</v>
      </c>
      <c r="L83" s="856">
        <f>N77*K83</f>
        <v>132.15952626537123</v>
      </c>
      <c r="M83" s="857"/>
      <c r="N83" s="57"/>
    </row>
    <row r="84" spans="1:14" ht="15.75" thickBot="1">
      <c r="B84" s="97" t="s">
        <v>974</v>
      </c>
      <c r="C84" s="98"/>
      <c r="D84" s="98"/>
      <c r="E84" s="98"/>
      <c r="F84" s="98"/>
      <c r="G84" s="98"/>
      <c r="H84" s="98"/>
      <c r="I84" s="99"/>
      <c r="J84" s="100"/>
      <c r="K84" s="312">
        <v>0.05</v>
      </c>
      <c r="L84" s="858">
        <f>N77*K84</f>
        <v>132.15952626537123</v>
      </c>
      <c r="M84" s="859"/>
      <c r="N84" s="57"/>
    </row>
    <row r="85" spans="1:14" ht="15.75" thickBot="1">
      <c r="B85" s="821" t="s">
        <v>953</v>
      </c>
      <c r="C85" s="822"/>
      <c r="D85" s="822"/>
      <c r="E85" s="822"/>
      <c r="F85" s="822"/>
      <c r="G85" s="822"/>
      <c r="H85" s="822"/>
      <c r="I85" s="822"/>
      <c r="J85" s="822"/>
      <c r="K85" s="822"/>
      <c r="L85" s="822"/>
      <c r="M85" s="823"/>
      <c r="N85" s="58">
        <f>L82+L83+L84</f>
        <v>792.95715759222742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3436.147682899652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1833.2324406520847</v>
      </c>
      <c r="N48" s="279">
        <f>K48*M48</f>
        <v>1833.2324406520847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1833.2324406520847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2112.4630417763301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422.49260835526604</v>
      </c>
      <c r="M83" s="857"/>
      <c r="N83" s="57"/>
    </row>
    <row r="84" spans="1:14">
      <c r="B84" s="95" t="s">
        <v>973</v>
      </c>
      <c r="C84" s="96"/>
      <c r="D84" s="96"/>
      <c r="E84" s="96"/>
      <c r="F84" s="96"/>
      <c r="G84" s="96"/>
      <c r="H84" s="96"/>
      <c r="I84" s="93"/>
      <c r="J84" s="94"/>
      <c r="K84" s="311">
        <v>0.05</v>
      </c>
      <c r="L84" s="856">
        <f>N78*K84</f>
        <v>105.62315208881651</v>
      </c>
      <c r="M84" s="857"/>
      <c r="N84" s="57"/>
    </row>
    <row r="85" spans="1:14" ht="15.75" thickBot="1">
      <c r="B85" s="97" t="s">
        <v>974</v>
      </c>
      <c r="C85" s="98"/>
      <c r="D85" s="98"/>
      <c r="E85" s="98"/>
      <c r="F85" s="98"/>
      <c r="G85" s="98"/>
      <c r="H85" s="98"/>
      <c r="I85" s="99"/>
      <c r="J85" s="100"/>
      <c r="K85" s="312">
        <v>0.05</v>
      </c>
      <c r="L85" s="858">
        <f>N78*K85</f>
        <v>105.62315208881651</v>
      </c>
      <c r="M85" s="859"/>
      <c r="N85" s="57"/>
    </row>
    <row r="86" spans="1:14" ht="15.75" thickBot="1">
      <c r="B86" s="821" t="s">
        <v>953</v>
      </c>
      <c r="C86" s="822"/>
      <c r="D86" s="822"/>
      <c r="E86" s="822"/>
      <c r="F86" s="822"/>
      <c r="G86" s="822"/>
      <c r="H86" s="822"/>
      <c r="I86" s="822"/>
      <c r="J86" s="822"/>
      <c r="K86" s="822"/>
      <c r="L86" s="822"/>
      <c r="M86" s="823"/>
      <c r="N86" s="58">
        <f>L83+L84+L85</f>
        <v>633.73891253289901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2746.2019543092292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9371.6571747662947</v>
      </c>
      <c r="N48" s="279">
        <f>K48*M48</f>
        <v>2811.4971524298885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2811.4971524298885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3090.7277535541339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618.1455507108268</v>
      </c>
      <c r="M83" s="857"/>
      <c r="N83" s="57"/>
    </row>
    <row r="84" spans="1:14">
      <c r="B84" s="95" t="s">
        <v>973</v>
      </c>
      <c r="C84" s="96"/>
      <c r="D84" s="96"/>
      <c r="E84" s="96"/>
      <c r="F84" s="96"/>
      <c r="G84" s="96"/>
      <c r="H84" s="96"/>
      <c r="I84" s="93"/>
      <c r="J84" s="94"/>
      <c r="K84" s="311">
        <v>0.05</v>
      </c>
      <c r="L84" s="856">
        <f>N78*K84</f>
        <v>154.5363876777067</v>
      </c>
      <c r="M84" s="857"/>
      <c r="N84" s="57"/>
    </row>
    <row r="85" spans="1:14" ht="15.75" thickBot="1">
      <c r="B85" s="97" t="s">
        <v>974</v>
      </c>
      <c r="C85" s="98"/>
      <c r="D85" s="98"/>
      <c r="E85" s="98"/>
      <c r="F85" s="98"/>
      <c r="G85" s="98"/>
      <c r="H85" s="98"/>
      <c r="I85" s="99"/>
      <c r="J85" s="100"/>
      <c r="K85" s="312">
        <v>0.05</v>
      </c>
      <c r="L85" s="858">
        <f>N78*K85</f>
        <v>154.5363876777067</v>
      </c>
      <c r="M85" s="859"/>
      <c r="N85" s="57"/>
    </row>
    <row r="86" spans="1:14" ht="15.75" thickBot="1">
      <c r="B86" s="821" t="s">
        <v>953</v>
      </c>
      <c r="C86" s="822"/>
      <c r="D86" s="822"/>
      <c r="E86" s="822"/>
      <c r="F86" s="822"/>
      <c r="G86" s="822"/>
      <c r="H86" s="822"/>
      <c r="I86" s="822"/>
      <c r="J86" s="822"/>
      <c r="K86" s="822"/>
      <c r="L86" s="822"/>
      <c r="M86" s="823"/>
      <c r="N86" s="58">
        <f>L83+L84+L85</f>
        <v>927.21832606624014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4017.9460796203739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953" t="str">
        <f>VLOOKUP(A36,EQUIPOS!A6:D154,3,FALSE)</f>
        <v>Carrotanque Irrigador de asfalto, 1000 GALONES DE CAPACIDAD</v>
      </c>
      <c r="C36" s="954"/>
      <c r="D36" s="954"/>
      <c r="E36" s="954"/>
      <c r="F36" s="954"/>
      <c r="G36" s="954"/>
      <c r="H36" s="955"/>
      <c r="I36" s="274"/>
      <c r="J36" s="275"/>
      <c r="K36" s="276">
        <f>VLOOKUP(A36,EQUIPOS!A6:D163,4,FALSE)</f>
        <v>67197.335062689774</v>
      </c>
      <c r="L36" s="277"/>
      <c r="M36" s="278">
        <v>500</v>
      </c>
      <c r="N36" s="279">
        <f>K36/M36</f>
        <v>134.39467012537955</v>
      </c>
    </row>
    <row r="37" spans="1:14">
      <c r="A37" s="119" t="s">
        <v>176</v>
      </c>
      <c r="B37" s="953" t="str">
        <f>VLOOKUP(A37,EQUIPOS!A7:D154,3,FALSE)</f>
        <v xml:space="preserve">Compresor (barrido y soplado)
</v>
      </c>
      <c r="C37" s="954"/>
      <c r="D37" s="954"/>
      <c r="E37" s="954"/>
      <c r="F37" s="954"/>
      <c r="G37" s="954"/>
      <c r="H37" s="955"/>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2333.792312895564</v>
      </c>
      <c r="N48" s="279">
        <f>K48*M48</f>
        <v>1050.2065408030039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1050.2065408030039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1329.4371419272495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265.88742838544994</v>
      </c>
      <c r="M83" s="857"/>
      <c r="N83" s="57"/>
    </row>
    <row r="84" spans="1:14">
      <c r="B84" s="95" t="s">
        <v>973</v>
      </c>
      <c r="C84" s="96"/>
      <c r="D84" s="96"/>
      <c r="E84" s="96"/>
      <c r="F84" s="96"/>
      <c r="G84" s="96"/>
      <c r="H84" s="96"/>
      <c r="I84" s="93"/>
      <c r="J84" s="94"/>
      <c r="K84" s="311">
        <v>0.05</v>
      </c>
      <c r="L84" s="856">
        <f>N78*K84</f>
        <v>66.471857096362484</v>
      </c>
      <c r="M84" s="857"/>
      <c r="N84" s="57"/>
    </row>
    <row r="85" spans="1:14" ht="15.75" thickBot="1">
      <c r="B85" s="97" t="s">
        <v>974</v>
      </c>
      <c r="C85" s="98"/>
      <c r="D85" s="98"/>
      <c r="E85" s="98"/>
      <c r="F85" s="98"/>
      <c r="G85" s="98"/>
      <c r="H85" s="98"/>
      <c r="I85" s="99"/>
      <c r="J85" s="100"/>
      <c r="K85" s="312">
        <v>0.05</v>
      </c>
      <c r="L85" s="858">
        <f>N78*K85</f>
        <v>66.471857096362484</v>
      </c>
      <c r="M85" s="859"/>
      <c r="N85" s="57"/>
    </row>
    <row r="86" spans="1:14" ht="15.75" thickBot="1">
      <c r="B86" s="821" t="s">
        <v>953</v>
      </c>
      <c r="C86" s="822"/>
      <c r="D86" s="822"/>
      <c r="E86" s="822"/>
      <c r="F86" s="822"/>
      <c r="G86" s="822"/>
      <c r="H86" s="822"/>
      <c r="I86" s="822"/>
      <c r="J86" s="822"/>
      <c r="K86" s="822"/>
      <c r="L86" s="822"/>
      <c r="M86" s="823"/>
      <c r="N86" s="58">
        <f>L83+L84+L85</f>
        <v>398.83114257817493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1728.2682845054244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213"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2566.1067809565143</v>
      </c>
      <c r="N48" s="279">
        <f>K48*M48</f>
        <v>1154.7480514304314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1154.7480514304314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1433.978652554677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286.79573051093541</v>
      </c>
      <c r="M83" s="857"/>
      <c r="N83" s="57"/>
    </row>
    <row r="84" spans="1:14">
      <c r="B84" s="95" t="s">
        <v>973</v>
      </c>
      <c r="C84" s="96"/>
      <c r="D84" s="96"/>
      <c r="E84" s="96"/>
      <c r="F84" s="96"/>
      <c r="G84" s="96"/>
      <c r="H84" s="96"/>
      <c r="I84" s="93"/>
      <c r="J84" s="94"/>
      <c r="K84" s="311">
        <v>0.05</v>
      </c>
      <c r="L84" s="856">
        <f>N78*K84</f>
        <v>71.698932627733853</v>
      </c>
      <c r="M84" s="857"/>
      <c r="N84" s="57"/>
    </row>
    <row r="85" spans="1:14" ht="15.75" thickBot="1">
      <c r="B85" s="97" t="s">
        <v>974</v>
      </c>
      <c r="C85" s="98"/>
      <c r="D85" s="98"/>
      <c r="E85" s="98"/>
      <c r="F85" s="98"/>
      <c r="G85" s="98"/>
      <c r="H85" s="98"/>
      <c r="I85" s="99"/>
      <c r="J85" s="100"/>
      <c r="K85" s="312">
        <v>0.05</v>
      </c>
      <c r="L85" s="858">
        <f>N78*K85</f>
        <v>71.698932627733853</v>
      </c>
      <c r="M85" s="859"/>
      <c r="N85" s="57"/>
    </row>
    <row r="86" spans="1:14" ht="15.75" thickBot="1">
      <c r="B86" s="821" t="s">
        <v>953</v>
      </c>
      <c r="C86" s="822"/>
      <c r="D86" s="822"/>
      <c r="E86" s="822"/>
      <c r="F86" s="822"/>
      <c r="G86" s="822"/>
      <c r="H86" s="822"/>
      <c r="I86" s="822"/>
      <c r="J86" s="822"/>
      <c r="K86" s="822"/>
      <c r="L86" s="822"/>
      <c r="M86" s="823"/>
      <c r="N86" s="58">
        <f>L83+L84+L85</f>
        <v>430.19359576640306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1864.1722483210801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2434.9425389775693</v>
      </c>
      <c r="N48" s="279">
        <f>K48*M48</f>
        <v>1095.7241425399061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1095.7241425399061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1374.9547436641517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274.99094873283036</v>
      </c>
      <c r="M83" s="857"/>
      <c r="N83" s="57"/>
    </row>
    <row r="84" spans="1:14">
      <c r="B84" s="95" t="s">
        <v>973</v>
      </c>
      <c r="C84" s="96"/>
      <c r="D84" s="96"/>
      <c r="E84" s="96"/>
      <c r="F84" s="96"/>
      <c r="G84" s="96"/>
      <c r="H84" s="96"/>
      <c r="I84" s="93"/>
      <c r="J84" s="94"/>
      <c r="K84" s="311">
        <v>0.05</v>
      </c>
      <c r="L84" s="856">
        <f>N78*K84</f>
        <v>68.74773718320759</v>
      </c>
      <c r="M84" s="857"/>
      <c r="N84" s="57"/>
    </row>
    <row r="85" spans="1:14" ht="15.75" thickBot="1">
      <c r="B85" s="97" t="s">
        <v>974</v>
      </c>
      <c r="C85" s="98"/>
      <c r="D85" s="98"/>
      <c r="E85" s="98"/>
      <c r="F85" s="98"/>
      <c r="G85" s="98"/>
      <c r="H85" s="98"/>
      <c r="I85" s="99"/>
      <c r="J85" s="100"/>
      <c r="K85" s="312">
        <v>0.05</v>
      </c>
      <c r="L85" s="858">
        <f>N78*K85</f>
        <v>68.74773718320759</v>
      </c>
      <c r="M85" s="859"/>
      <c r="N85" s="57"/>
    </row>
    <row r="86" spans="1:14" ht="15.75" thickBot="1">
      <c r="B86" s="821" t="s">
        <v>953</v>
      </c>
      <c r="C86" s="822"/>
      <c r="D86" s="822"/>
      <c r="E86" s="822"/>
      <c r="F86" s="822"/>
      <c r="G86" s="822"/>
      <c r="H86" s="822"/>
      <c r="I86" s="822"/>
      <c r="J86" s="822"/>
      <c r="K86" s="822"/>
      <c r="L86" s="822"/>
      <c r="M86" s="823"/>
      <c r="N86" s="58">
        <f>L83+L84+L85</f>
        <v>412.4864230992456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1787.4411667633972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500</v>
      </c>
      <c r="N36" s="279">
        <f>K36/M36</f>
        <v>134.39467012537955</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500</v>
      </c>
      <c r="N37" s="279">
        <f>K37/M37</f>
        <v>90.163620998865895</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0.54131000000000007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225.09960112424545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2470.433846374764</v>
      </c>
      <c r="N48" s="279">
        <f>K48*M48</f>
        <v>1111.6952308686439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1111.6952308686439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54.131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1390.9258319928895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278.18516639857791</v>
      </c>
      <c r="M83" s="857"/>
      <c r="N83" s="57"/>
    </row>
    <row r="84" spans="1:14">
      <c r="B84" s="95" t="s">
        <v>973</v>
      </c>
      <c r="C84" s="96"/>
      <c r="D84" s="96"/>
      <c r="E84" s="96"/>
      <c r="F84" s="96"/>
      <c r="G84" s="96"/>
      <c r="H84" s="96"/>
      <c r="I84" s="93"/>
      <c r="J84" s="94"/>
      <c r="K84" s="311">
        <v>0.05</v>
      </c>
      <c r="L84" s="856">
        <f>N78*K84</f>
        <v>69.546291599644476</v>
      </c>
      <c r="M84" s="857"/>
      <c r="N84" s="57"/>
    </row>
    <row r="85" spans="1:14" ht="15.75" thickBot="1">
      <c r="B85" s="97" t="s">
        <v>974</v>
      </c>
      <c r="C85" s="98"/>
      <c r="D85" s="98"/>
      <c r="E85" s="98"/>
      <c r="F85" s="98"/>
      <c r="G85" s="98"/>
      <c r="H85" s="98"/>
      <c r="I85" s="99"/>
      <c r="J85" s="100"/>
      <c r="K85" s="312">
        <v>0.05</v>
      </c>
      <c r="L85" s="858">
        <f>N78*K85</f>
        <v>69.546291599644476</v>
      </c>
      <c r="M85" s="859"/>
      <c r="N85" s="57"/>
    </row>
    <row r="86" spans="1:14" ht="15.75" thickBot="1">
      <c r="B86" s="821" t="s">
        <v>953</v>
      </c>
      <c r="C86" s="822"/>
      <c r="D86" s="822"/>
      <c r="E86" s="822"/>
      <c r="F86" s="822"/>
      <c r="G86" s="822"/>
      <c r="H86" s="822"/>
      <c r="I86" s="822"/>
      <c r="J86" s="822"/>
      <c r="K86" s="822"/>
      <c r="L86" s="822"/>
      <c r="M86" s="823"/>
      <c r="N86" s="58">
        <f>L83+L84+L85</f>
        <v>417.27774959786683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1808.2035815907564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400</v>
      </c>
      <c r="N36" s="279">
        <f>K36/M36</f>
        <v>167.99333765672444</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400</v>
      </c>
      <c r="N37" s="279">
        <f>K37/M37</f>
        <v>284.59686412587058</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400</v>
      </c>
      <c r="N38" s="279">
        <f>K38/M38</f>
        <v>112.70452624858237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400</v>
      </c>
      <c r="M39" s="876"/>
      <c r="N39" s="279">
        <f>K39/L39</f>
        <v>196.49645633959665</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N75*M41</f>
        <v>1.010032011295025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762.80121638206913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2566.1067809565143</v>
      </c>
      <c r="N48" s="279">
        <f>K48*M48</f>
        <v>4695.975409150421</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90684.36657648749</v>
      </c>
      <c r="N49" s="279">
        <f>K49*M49</f>
        <v>1723.0029649532623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6418.9783741036836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08">
        <f>VLOOKUP(A58,TRANSPORTE!A5:D117,4,FALSE)</f>
        <v>1346.1236611885588</v>
      </c>
      <c r="M58" s="909"/>
      <c r="N58" s="294">
        <f>K58*L58</f>
        <v>25.576349562582617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25.576349562582617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101.00320112950249</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7308.359141177838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1461.6718282355678</v>
      </c>
      <c r="M82" s="857"/>
      <c r="N82" s="57"/>
    </row>
    <row r="83" spans="1:14">
      <c r="B83" s="95" t="s">
        <v>973</v>
      </c>
      <c r="C83" s="96"/>
      <c r="D83" s="96"/>
      <c r="E83" s="96"/>
      <c r="F83" s="96"/>
      <c r="G83" s="96"/>
      <c r="H83" s="96"/>
      <c r="I83" s="93"/>
      <c r="J83" s="94"/>
      <c r="K83" s="311">
        <v>0.05</v>
      </c>
      <c r="L83" s="856">
        <f>N77*K83</f>
        <v>365.41795705889194</v>
      </c>
      <c r="M83" s="857"/>
      <c r="N83" s="57"/>
    </row>
    <row r="84" spans="1:14" ht="15.75" thickBot="1">
      <c r="B84" s="97" t="s">
        <v>974</v>
      </c>
      <c r="C84" s="98"/>
      <c r="D84" s="98"/>
      <c r="E84" s="98"/>
      <c r="F84" s="98"/>
      <c r="G84" s="98"/>
      <c r="H84" s="98"/>
      <c r="I84" s="99"/>
      <c r="J84" s="100"/>
      <c r="K84" s="312">
        <v>0.05</v>
      </c>
      <c r="L84" s="858">
        <f>N77*K84</f>
        <v>365.41795705889194</v>
      </c>
      <c r="M84" s="859"/>
      <c r="N84" s="57"/>
    </row>
    <row r="85" spans="1:14" ht="15.75" thickBot="1">
      <c r="B85" s="821" t="s">
        <v>953</v>
      </c>
      <c r="C85" s="822"/>
      <c r="D85" s="822"/>
      <c r="E85" s="822"/>
      <c r="F85" s="822"/>
      <c r="G85" s="822"/>
      <c r="H85" s="822"/>
      <c r="I85" s="822"/>
      <c r="J85" s="822"/>
      <c r="K85" s="822"/>
      <c r="L85" s="822"/>
      <c r="M85" s="823"/>
      <c r="N85" s="58">
        <f>L82+L83+L84</f>
        <v>2192.5077423533517</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9500.8668835311892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400</v>
      </c>
      <c r="N36" s="279">
        <f>K36/M36</f>
        <v>167.99333765672444</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400</v>
      </c>
      <c r="N37" s="279">
        <f>K37/M37</f>
        <v>284.59686412587058</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400</v>
      </c>
      <c r="N38" s="279">
        <f>K38/M38</f>
        <v>112.70452624858237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400</v>
      </c>
      <c r="M39" s="876"/>
      <c r="N39" s="279">
        <f>K39/L39</f>
        <v>196.49645633959665</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1.010032011295025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762.80121638206913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2566.1067809565143</v>
      </c>
      <c r="N48" s="279">
        <f>K48*M48</f>
        <v>3849.1601714347717</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90684.36657648749</v>
      </c>
      <c r="N49" s="279">
        <f>K49*M49</f>
        <v>1178.8967654943374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5028.0569369291088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08">
        <f>VLOOKUP(A58,TRANSPORTE!A5:D117,4,FALSE)</f>
        <v>1346.1236611885588</v>
      </c>
      <c r="M58" s="909"/>
      <c r="N58" s="294">
        <f>K58*L58</f>
        <v>17.499607595451263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17.499607595451263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101.00320112950249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5909.3609620361322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1181.8721924072265</v>
      </c>
      <c r="M83" s="857"/>
      <c r="N83" s="57"/>
    </row>
    <row r="84" spans="1:14">
      <c r="B84" s="95" t="s">
        <v>973</v>
      </c>
      <c r="C84" s="96"/>
      <c r="D84" s="96"/>
      <c r="E84" s="96"/>
      <c r="F84" s="96"/>
      <c r="G84" s="96"/>
      <c r="H84" s="96"/>
      <c r="I84" s="93"/>
      <c r="J84" s="94"/>
      <c r="K84" s="311">
        <v>0.05</v>
      </c>
      <c r="L84" s="856">
        <f>N78*K84</f>
        <v>295.46804810180663</v>
      </c>
      <c r="M84" s="857"/>
      <c r="N84" s="57"/>
    </row>
    <row r="85" spans="1:14" ht="15.75" thickBot="1">
      <c r="B85" s="97" t="s">
        <v>974</v>
      </c>
      <c r="C85" s="98"/>
      <c r="D85" s="98"/>
      <c r="E85" s="98"/>
      <c r="F85" s="98"/>
      <c r="G85" s="98"/>
      <c r="H85" s="98"/>
      <c r="I85" s="99"/>
      <c r="J85" s="100"/>
      <c r="K85" s="312">
        <v>0.05</v>
      </c>
      <c r="L85" s="858">
        <f>N78*K85</f>
        <v>295.46804810180663</v>
      </c>
      <c r="M85" s="859"/>
      <c r="N85" s="57"/>
    </row>
    <row r="86" spans="1:14" ht="15.75" thickBot="1">
      <c r="B86" s="821" t="s">
        <v>953</v>
      </c>
      <c r="C86" s="822"/>
      <c r="D86" s="822"/>
      <c r="E86" s="822"/>
      <c r="F86" s="822"/>
      <c r="G86" s="822"/>
      <c r="H86" s="822"/>
      <c r="I86" s="822"/>
      <c r="J86" s="822"/>
      <c r="K86" s="822"/>
      <c r="L86" s="822"/>
      <c r="M86" s="823"/>
      <c r="N86" s="58">
        <f>L83+L84+L85</f>
        <v>1772.80828861084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7682.1692506469717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400</v>
      </c>
      <c r="N36" s="279">
        <f>K36/M36</f>
        <v>167.99333765672444</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400</v>
      </c>
      <c r="N37" s="279">
        <f>K37/M37</f>
        <v>284.59686412587058</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400</v>
      </c>
      <c r="N38" s="279">
        <f>K38/M38</f>
        <v>112.70452624858237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400</v>
      </c>
      <c r="M39" s="876"/>
      <c r="N39" s="279">
        <f>K39/L39</f>
        <v>196.49645633959665</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1.010032011295025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762.80121638206913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2566.1067809565143</v>
      </c>
      <c r="N48" s="279">
        <f>K48*M48</f>
        <v>4695.975409150421</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90684.36657648749</v>
      </c>
      <c r="N49" s="279">
        <f>K49*M49</f>
        <v>1723.0029649532623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6418.9783741036836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08">
        <f>VLOOKUP(A58,TRANSPORTE!A5:D117,4,FALSE)</f>
        <v>1346.1236611885588</v>
      </c>
      <c r="M58" s="909"/>
      <c r="N58" s="294">
        <f>K58*L58</f>
        <v>25.576349562582617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25.576349562582617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74">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SUM(N69:N75)</f>
        <v>101.00320112950249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7308.359141177838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1461.6718282355678</v>
      </c>
      <c r="M83" s="857"/>
      <c r="N83" s="57"/>
    </row>
    <row r="84" spans="1:14">
      <c r="B84" s="95" t="s">
        <v>973</v>
      </c>
      <c r="C84" s="96"/>
      <c r="D84" s="96"/>
      <c r="E84" s="96"/>
      <c r="F84" s="96"/>
      <c r="G84" s="96"/>
      <c r="H84" s="96"/>
      <c r="I84" s="93"/>
      <c r="J84" s="94"/>
      <c r="K84" s="311">
        <v>0.05</v>
      </c>
      <c r="L84" s="856">
        <f>N78*K84</f>
        <v>365.41795705889194</v>
      </c>
      <c r="M84" s="857"/>
      <c r="N84" s="57"/>
    </row>
    <row r="85" spans="1:14" ht="15.75" thickBot="1">
      <c r="B85" s="97" t="s">
        <v>974</v>
      </c>
      <c r="C85" s="98"/>
      <c r="D85" s="98"/>
      <c r="E85" s="98"/>
      <c r="F85" s="98"/>
      <c r="G85" s="98"/>
      <c r="H85" s="98"/>
      <c r="I85" s="99"/>
      <c r="J85" s="100"/>
      <c r="K85" s="312">
        <v>0.05</v>
      </c>
      <c r="L85" s="858">
        <f>N78*K85</f>
        <v>365.41795705889194</v>
      </c>
      <c r="M85" s="859"/>
      <c r="N85" s="57"/>
    </row>
    <row r="86" spans="1:14" ht="15.75" thickBot="1">
      <c r="B86" s="821" t="s">
        <v>953</v>
      </c>
      <c r="C86" s="822"/>
      <c r="D86" s="822"/>
      <c r="E86" s="822"/>
      <c r="F86" s="822"/>
      <c r="G86" s="822"/>
      <c r="H86" s="822"/>
      <c r="I86" s="822"/>
      <c r="J86" s="822"/>
      <c r="K86" s="822"/>
      <c r="L86" s="822"/>
      <c r="M86" s="823"/>
      <c r="N86" s="58">
        <f>L83+L84+L85</f>
        <v>2192.5077423533517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9500.8668835311892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400</v>
      </c>
      <c r="N36" s="279">
        <f>K36/M36</f>
        <v>167.99333765672444</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400</v>
      </c>
      <c r="N37" s="279">
        <f>K37/M37</f>
        <v>284.59686412587058</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400</v>
      </c>
      <c r="N38" s="279">
        <f>K38/M38</f>
        <v>112.70452624858237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400</v>
      </c>
      <c r="M39" s="876"/>
      <c r="N39" s="279">
        <f>K39/L39</f>
        <v>196.49645633959665</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1.010032011295025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762.80121638206913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90684.36657648749</v>
      </c>
      <c r="N48" s="279">
        <f>K48*M48</f>
        <v>1178.8967654943374</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2566.1067809565143</v>
      </c>
      <c r="N49" s="279">
        <f>K49*M49</f>
        <v>3849.1601714347717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5028.0569369291088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08">
        <f>VLOOKUP(A58,TRANSPORTE!A5:D117,4,FALSE)</f>
        <v>1346.1236611885588</v>
      </c>
      <c r="M58" s="909"/>
      <c r="N58" s="294">
        <f>K58*L58</f>
        <v>17.499607595451263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17.499607595451263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2">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101.00320112950249</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5909.3609620361322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1181.8721924072265</v>
      </c>
      <c r="M83" s="857"/>
      <c r="N83" s="57"/>
    </row>
    <row r="84" spans="1:14">
      <c r="B84" s="95" t="s">
        <v>973</v>
      </c>
      <c r="C84" s="96"/>
      <c r="D84" s="96"/>
      <c r="E84" s="96"/>
      <c r="F84" s="96"/>
      <c r="G84" s="96"/>
      <c r="H84" s="96"/>
      <c r="I84" s="93"/>
      <c r="J84" s="94"/>
      <c r="K84" s="311">
        <v>0.05</v>
      </c>
      <c r="L84" s="856">
        <f>N78*K84</f>
        <v>295.46804810180663</v>
      </c>
      <c r="M84" s="857"/>
      <c r="N84" s="57"/>
    </row>
    <row r="85" spans="1:14" ht="15.75" thickBot="1">
      <c r="B85" s="97" t="s">
        <v>974</v>
      </c>
      <c r="C85" s="98"/>
      <c r="D85" s="98"/>
      <c r="E85" s="98"/>
      <c r="F85" s="98"/>
      <c r="G85" s="98"/>
      <c r="H85" s="98"/>
      <c r="I85" s="99"/>
      <c r="J85" s="100"/>
      <c r="K85" s="312">
        <v>0.05</v>
      </c>
      <c r="L85" s="858">
        <f>N78*K85</f>
        <v>295.46804810180663</v>
      </c>
      <c r="M85" s="859"/>
      <c r="N85" s="57"/>
    </row>
    <row r="86" spans="1:14" ht="15.75" thickBot="1">
      <c r="B86" s="821" t="s">
        <v>953</v>
      </c>
      <c r="C86" s="822"/>
      <c r="D86" s="822"/>
      <c r="E86" s="822"/>
      <c r="F86" s="822"/>
      <c r="G86" s="822"/>
      <c r="H86" s="822"/>
      <c r="I86" s="822"/>
      <c r="J86" s="822"/>
      <c r="K86" s="822"/>
      <c r="L86" s="822"/>
      <c r="M86" s="823"/>
      <c r="N86" s="58">
        <f>L83+L84+L85</f>
        <v>1772.80828861084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7682.1692506469717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90">
        <v>275</v>
      </c>
      <c r="N36" s="279">
        <f>K36/M36</f>
        <v>244.35394568250825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90">
        <f>M36</f>
        <v>275</v>
      </c>
      <c r="N37" s="279">
        <f>K37/M37</f>
        <v>413.95907509217534</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90">
        <v>275</v>
      </c>
      <c r="N38" s="279">
        <f>K38/M38</f>
        <v>163.93385636157436</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951">
        <v>275</v>
      </c>
      <c r="M39" s="952"/>
      <c r="N39" s="279">
        <f>K39/L39</f>
        <v>285.81302740304972</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1.4691374709745819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1109.5290420102822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90684.36657648749</v>
      </c>
      <c r="N48" s="279">
        <f>K48*M48</f>
        <v>2267.1091644121875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86741.282324659143</v>
      </c>
      <c r="N49" s="279">
        <f>K49*M49</f>
        <v>1127.6366702205687</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2566.1067809565143</v>
      </c>
      <c r="N50" s="279">
        <f>K50*M50</f>
        <v>10880.292751255622</v>
      </c>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14275.038585888378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08">
        <f>VLOOKUP(A58,TRANSPORTE!A5:D117,4,FALSE)</f>
        <v>1346.1236611885588</v>
      </c>
      <c r="M58" s="909"/>
      <c r="N58" s="294">
        <f>K58*L58</f>
        <v>51.152699125165235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51.152699125165235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12">
        <v>2200</v>
      </c>
      <c r="N70" s="402">
        <f>K70/M70</f>
        <v>98.42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SUM(N69:N75)</f>
        <v>146.91374709745818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15582.634074121284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3116.5268148242571</v>
      </c>
      <c r="M83" s="857"/>
      <c r="N83" s="57"/>
    </row>
    <row r="84" spans="1:14">
      <c r="B84" s="95" t="s">
        <v>973</v>
      </c>
      <c r="C84" s="96"/>
      <c r="D84" s="96"/>
      <c r="E84" s="96"/>
      <c r="F84" s="96"/>
      <c r="G84" s="96"/>
      <c r="H84" s="96"/>
      <c r="I84" s="93"/>
      <c r="J84" s="94"/>
      <c r="K84" s="311">
        <v>0.05</v>
      </c>
      <c r="L84" s="856">
        <f>N78*K84</f>
        <v>779.13170370606429</v>
      </c>
      <c r="M84" s="857"/>
      <c r="N84" s="57"/>
    </row>
    <row r="85" spans="1:14" ht="15.75" thickBot="1">
      <c r="B85" s="97" t="s">
        <v>974</v>
      </c>
      <c r="C85" s="98"/>
      <c r="D85" s="98"/>
      <c r="E85" s="98"/>
      <c r="F85" s="98"/>
      <c r="G85" s="98"/>
      <c r="H85" s="98"/>
      <c r="I85" s="99"/>
      <c r="J85" s="100"/>
      <c r="K85" s="312">
        <v>0.05</v>
      </c>
      <c r="L85" s="858">
        <f>N78*K85</f>
        <v>779.13170370606429</v>
      </c>
      <c r="M85" s="859"/>
      <c r="N85" s="57"/>
    </row>
    <row r="86" spans="1:14" ht="15.75" thickBot="1">
      <c r="B86" s="821" t="s">
        <v>953</v>
      </c>
      <c r="C86" s="822"/>
      <c r="D86" s="822"/>
      <c r="E86" s="822"/>
      <c r="F86" s="822"/>
      <c r="G86" s="822"/>
      <c r="H86" s="822"/>
      <c r="I86" s="822"/>
      <c r="J86" s="822"/>
      <c r="K86" s="822"/>
      <c r="L86" s="822"/>
      <c r="M86" s="823"/>
      <c r="N86" s="58">
        <f>L83+L84+L85</f>
        <v>4674.7902222363855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20257.424296357669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90">
        <v>275</v>
      </c>
      <c r="N36" s="279">
        <f>K36/M36</f>
        <v>244.35394568250825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90">
        <v>275</v>
      </c>
      <c r="N37" s="279">
        <f>K37/M37</f>
        <v>413.95907509217534</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90">
        <v>275</v>
      </c>
      <c r="N38" s="279">
        <f>K38/M38</f>
        <v>163.93385636157436</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951">
        <v>275</v>
      </c>
      <c r="M39" s="952"/>
      <c r="N39" s="279">
        <f>K39/L39</f>
        <v>285.81302740304972</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1.4691374709745819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1109.5290420102822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90684.36657648749</v>
      </c>
      <c r="N48" s="279">
        <f>K48*M48</f>
        <v>1723.0029649532623</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86741.282324659143</v>
      </c>
      <c r="N49" s="279">
        <f>K49*M49</f>
        <v>867.41282324659142</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2566.1067809565143</v>
      </c>
      <c r="N50" s="279">
        <f>K50*M50</f>
        <v>8314.185970299106</v>
      </c>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10904.60175849896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08">
        <f>VLOOKUP(A58,TRANSPORTE!A5:D117,4,FALSE)</f>
        <v>1346.1236611885588</v>
      </c>
      <c r="M58" s="909"/>
      <c r="N58" s="294">
        <f>K58*L58</f>
        <v>39.03758617446821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39.03758617446821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146.91374709745818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12200.08213378117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2440.0164267562341</v>
      </c>
      <c r="M83" s="857"/>
      <c r="N83" s="57"/>
    </row>
    <row r="84" spans="1:14">
      <c r="B84" s="95" t="s">
        <v>973</v>
      </c>
      <c r="C84" s="96"/>
      <c r="D84" s="96"/>
      <c r="E84" s="96"/>
      <c r="F84" s="96"/>
      <c r="G84" s="96"/>
      <c r="H84" s="96"/>
      <c r="I84" s="93"/>
      <c r="J84" s="94"/>
      <c r="K84" s="311">
        <v>0.05</v>
      </c>
      <c r="L84" s="856">
        <f>N78*K84</f>
        <v>610.00410668905852</v>
      </c>
      <c r="M84" s="857"/>
      <c r="N84" s="57"/>
    </row>
    <row r="85" spans="1:14" ht="15.75" thickBot="1">
      <c r="B85" s="97" t="s">
        <v>974</v>
      </c>
      <c r="C85" s="98"/>
      <c r="D85" s="98"/>
      <c r="E85" s="98"/>
      <c r="F85" s="98"/>
      <c r="G85" s="98"/>
      <c r="H85" s="98"/>
      <c r="I85" s="99"/>
      <c r="J85" s="100"/>
      <c r="K85" s="312">
        <v>0.05</v>
      </c>
      <c r="L85" s="858">
        <f>N78*K85</f>
        <v>610.00410668905852</v>
      </c>
      <c r="M85" s="859"/>
      <c r="N85" s="57"/>
    </row>
    <row r="86" spans="1:14" ht="15.75" thickBot="1">
      <c r="B86" s="821" t="s">
        <v>953</v>
      </c>
      <c r="C86" s="822"/>
      <c r="D86" s="822"/>
      <c r="E86" s="822"/>
      <c r="F86" s="822"/>
      <c r="G86" s="822"/>
      <c r="H86" s="822"/>
      <c r="I86" s="822"/>
      <c r="J86" s="822"/>
      <c r="K86" s="822"/>
      <c r="L86" s="822"/>
      <c r="M86" s="823"/>
      <c r="N86" s="58">
        <f>L83+L84+L85</f>
        <v>3660.0246401343511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15860.106773915522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275</v>
      </c>
      <c r="N36" s="279">
        <f>K36/M36</f>
        <v>244.35394568250825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275</v>
      </c>
      <c r="N37" s="279">
        <f>K37/M37</f>
        <v>413.95907509217534</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275</v>
      </c>
      <c r="N38" s="279">
        <f>K38/M38</f>
        <v>163.93385636157436</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275</v>
      </c>
      <c r="M39" s="876"/>
      <c r="N39" s="279">
        <f>K39/L39</f>
        <v>285.81302740304972</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1.4691374709745819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1109.5290420102822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90684.36657648749</v>
      </c>
      <c r="N48" s="279">
        <f>K48*M48</f>
        <v>2267.1091644121875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86741.282324659143</v>
      </c>
      <c r="N49" s="279">
        <f>K49*M49</f>
        <v>1127.6366702205687</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2470.433846374764</v>
      </c>
      <c r="N50" s="279">
        <f>K50*M50</f>
        <v>10474.639508628999</v>
      </c>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13869.385343261756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08">
        <f>VLOOKUP(A58,TRANSPORTE!A5:D117,4,FALSE)</f>
        <v>1346.1236611885588</v>
      </c>
      <c r="M58" s="909"/>
      <c r="N58" s="294">
        <f>K58*L58</f>
        <v>51.152699125165235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51.152699125165235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146.91374709745818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15176.980831494662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3035.3961662989327</v>
      </c>
      <c r="M83" s="857"/>
      <c r="N83" s="57"/>
    </row>
    <row r="84" spans="1:14">
      <c r="B84" s="95" t="s">
        <v>973</v>
      </c>
      <c r="C84" s="96"/>
      <c r="D84" s="96"/>
      <c r="E84" s="96"/>
      <c r="F84" s="96"/>
      <c r="G84" s="96"/>
      <c r="H84" s="96"/>
      <c r="I84" s="93"/>
      <c r="J84" s="94"/>
      <c r="K84" s="311">
        <v>0.05</v>
      </c>
      <c r="L84" s="856">
        <f>N78*K84</f>
        <v>758.84904157473318</v>
      </c>
      <c r="M84" s="857"/>
      <c r="N84" s="57"/>
    </row>
    <row r="85" spans="1:14" ht="15.75" thickBot="1">
      <c r="B85" s="97" t="s">
        <v>974</v>
      </c>
      <c r="C85" s="98"/>
      <c r="D85" s="98"/>
      <c r="E85" s="98"/>
      <c r="F85" s="98"/>
      <c r="G85" s="98"/>
      <c r="H85" s="98"/>
      <c r="I85" s="99"/>
      <c r="J85" s="100"/>
      <c r="K85" s="312">
        <v>0.05</v>
      </c>
      <c r="L85" s="858">
        <f>N78*K85</f>
        <v>758.84904157473318</v>
      </c>
      <c r="M85" s="859"/>
      <c r="N85" s="57"/>
    </row>
    <row r="86" spans="1:14" ht="15.75" thickBot="1">
      <c r="B86" s="821" t="s">
        <v>953</v>
      </c>
      <c r="C86" s="822"/>
      <c r="D86" s="822"/>
      <c r="E86" s="822"/>
      <c r="F86" s="822"/>
      <c r="G86" s="822"/>
      <c r="H86" s="822"/>
      <c r="I86" s="822"/>
      <c r="J86" s="822"/>
      <c r="K86" s="822"/>
      <c r="L86" s="822"/>
      <c r="M86" s="823"/>
      <c r="N86" s="58">
        <f>L83+L84+L85</f>
        <v>4553.0942494483988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19730.075080943061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275</v>
      </c>
      <c r="N36" s="279">
        <f>K36/M36</f>
        <v>244.35394568250825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275</v>
      </c>
      <c r="N37" s="279">
        <f>K37/M37</f>
        <v>413.95907509217534</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275</v>
      </c>
      <c r="N38" s="279">
        <f>K38/M38</f>
        <v>163.93385636157436</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6">
        <f>VLOOKUP(A39,EQUIPOS!A9:D166,4,FALSE)</f>
        <v>78598.582535838665</v>
      </c>
      <c r="L39" s="875">
        <v>275</v>
      </c>
      <c r="M39" s="876"/>
      <c r="N39" s="279">
        <f>K39/L39</f>
        <v>285.81302740304972</v>
      </c>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1.4691374709745819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1109.5290420102822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90684.36657648749</v>
      </c>
      <c r="N48" s="279">
        <f>K48*M48</f>
        <v>1723.0029649532623</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86741.282324659143</v>
      </c>
      <c r="N49" s="279">
        <f>K49*M49</f>
        <v>867.41282324659142</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2470.433846374764</v>
      </c>
      <c r="N50" s="279">
        <f>K50*M50</f>
        <v>8004.2056622542359</v>
      </c>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10594.621450454089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08">
        <f>VLOOKUP(A58,TRANSPORTE!A5:D117,4,FALSE)</f>
        <v>1346.1236611885588</v>
      </c>
      <c r="M58" s="909"/>
      <c r="N58" s="294">
        <f>K58*L58</f>
        <v>39.03758617446821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39.03758617446821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146.91374709745818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11890.101825736299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2378.0203651472598</v>
      </c>
      <c r="M83" s="857"/>
      <c r="N83" s="57"/>
    </row>
    <row r="84" spans="1:14">
      <c r="B84" s="95" t="s">
        <v>973</v>
      </c>
      <c r="C84" s="96"/>
      <c r="D84" s="96"/>
      <c r="E84" s="96"/>
      <c r="F84" s="96"/>
      <c r="G84" s="96"/>
      <c r="H84" s="96"/>
      <c r="I84" s="93"/>
      <c r="J84" s="94"/>
      <c r="K84" s="311">
        <v>0.05</v>
      </c>
      <c r="L84" s="856">
        <f>N78*K84</f>
        <v>594.50509128681495</v>
      </c>
      <c r="M84" s="857"/>
      <c r="N84" s="57"/>
    </row>
    <row r="85" spans="1:14" ht="15.75" thickBot="1">
      <c r="B85" s="97" t="s">
        <v>974</v>
      </c>
      <c r="C85" s="98"/>
      <c r="D85" s="98"/>
      <c r="E85" s="98"/>
      <c r="F85" s="98"/>
      <c r="G85" s="98"/>
      <c r="H85" s="98"/>
      <c r="I85" s="99"/>
      <c r="J85" s="100"/>
      <c r="K85" s="312">
        <v>0.05</v>
      </c>
      <c r="L85" s="858">
        <f>N78*K85</f>
        <v>594.50509128681495</v>
      </c>
      <c r="M85" s="859"/>
      <c r="N85" s="57"/>
    </row>
    <row r="86" spans="1:14" ht="15.75" thickBot="1">
      <c r="B86" s="821" t="s">
        <v>953</v>
      </c>
      <c r="C86" s="822"/>
      <c r="D86" s="822"/>
      <c r="E86" s="822"/>
      <c r="F86" s="822"/>
      <c r="G86" s="822"/>
      <c r="H86" s="822"/>
      <c r="I86" s="822"/>
      <c r="J86" s="822"/>
      <c r="K86" s="822"/>
      <c r="L86" s="822"/>
      <c r="M86" s="823"/>
      <c r="N86" s="58">
        <f>L83+L84+L85</f>
        <v>3567.0305477208899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15457.132373457189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418</v>
      </c>
      <c r="N36" s="279">
        <f>K36/M36</f>
        <v>160.75917479112385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418</v>
      </c>
      <c r="N37" s="279">
        <f>K37/M37</f>
        <v>272.34149677116801</v>
      </c>
    </row>
    <row r="38" spans="1:14">
      <c r="A38" t="s">
        <v>225</v>
      </c>
      <c r="B38" s="870" t="str">
        <f>VLOOKUP(A38,EQUIPOS!A8:D154,3,FALSE)</f>
        <v>Esparcidor de gravilla, Ancho de esparcimiento 3100mm, Velocidad de trabajo 10—20km2/h</v>
      </c>
      <c r="C38" s="871"/>
      <c r="D38" s="871"/>
      <c r="E38" s="871"/>
      <c r="F38" s="871"/>
      <c r="G38" s="871"/>
      <c r="H38" s="872"/>
      <c r="I38" s="274"/>
      <c r="J38" s="275"/>
      <c r="K38" s="276">
        <f>VLOOKUP(A38,EQUIPOS!A8:D165,4,FALSE)</f>
        <v>78598.582535838665</v>
      </c>
      <c r="L38" s="277"/>
      <c r="M38" s="278">
        <v>418</v>
      </c>
      <c r="N38" s="279">
        <f>K38/M38</f>
        <v>188.0348864493748</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0.96653780985169846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622.10209582151833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49281.747689660981</v>
      </c>
      <c r="N48" s="279">
        <f>K48*M48</f>
        <v>492.81747689660983</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2566.1067809565143</v>
      </c>
      <c r="N49" s="279">
        <f>K49*M49</f>
        <v>3207.6334761956427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3700.4509530922523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908">
        <f>VLOOKUP(A58,TRANSPORTE!A5:D117,4,FALSE)</f>
        <v>1290.8255786072161</v>
      </c>
      <c r="M58" s="909"/>
      <c r="N58" s="294">
        <f>K58*L58</f>
        <v>12.908255786072161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12.908255786072161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96.653780985169846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4432.1150856850127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886.4230171370026</v>
      </c>
      <c r="M83" s="857"/>
      <c r="N83" s="57"/>
    </row>
    <row r="84" spans="1:14">
      <c r="B84" s="95" t="s">
        <v>973</v>
      </c>
      <c r="C84" s="96"/>
      <c r="D84" s="96"/>
      <c r="E84" s="96"/>
      <c r="F84" s="96"/>
      <c r="G84" s="96"/>
      <c r="H84" s="96"/>
      <c r="I84" s="93"/>
      <c r="J84" s="94"/>
      <c r="K84" s="311">
        <v>0.05</v>
      </c>
      <c r="L84" s="856">
        <f>N78*K84</f>
        <v>221.60575428425065</v>
      </c>
      <c r="M84" s="857"/>
      <c r="N84" s="57"/>
    </row>
    <row r="85" spans="1:14" ht="15.75" thickBot="1">
      <c r="B85" s="97" t="s">
        <v>974</v>
      </c>
      <c r="C85" s="98"/>
      <c r="D85" s="98"/>
      <c r="E85" s="98"/>
      <c r="F85" s="98"/>
      <c r="G85" s="98"/>
      <c r="H85" s="98"/>
      <c r="I85" s="99"/>
      <c r="J85" s="100"/>
      <c r="K85" s="312">
        <v>0.05</v>
      </c>
      <c r="L85" s="858">
        <f>N78*K85</f>
        <v>221.60575428425065</v>
      </c>
      <c r="M85" s="859"/>
      <c r="N85" s="57"/>
    </row>
    <row r="86" spans="1:14" ht="15.75" thickBot="1">
      <c r="B86" s="821" t="s">
        <v>953</v>
      </c>
      <c r="C86" s="822"/>
      <c r="D86" s="822"/>
      <c r="E86" s="822"/>
      <c r="F86" s="822"/>
      <c r="G86" s="822"/>
      <c r="H86" s="822"/>
      <c r="I86" s="822"/>
      <c r="J86" s="822"/>
      <c r="K86" s="822"/>
      <c r="L86" s="822"/>
      <c r="M86" s="823"/>
      <c r="N86" s="58">
        <f>L83+L84+L85</f>
        <v>1329.6345257055038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5761.7496113905163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154</v>
      </c>
      <c r="B36" s="870" t="str">
        <f>VLOOKUP(A36,EQUIPOS!A6:D154,3,FALSE)</f>
        <v>Carrotanque Irrigador de asfalto, 1000 GALONES DE CAPACIDAD</v>
      </c>
      <c r="C36" s="871"/>
      <c r="D36" s="871"/>
      <c r="E36" s="871"/>
      <c r="F36" s="871"/>
      <c r="G36" s="871"/>
      <c r="H36" s="872"/>
      <c r="I36" s="274"/>
      <c r="J36" s="275"/>
      <c r="K36" s="276">
        <f>VLOOKUP(A36,EQUIPOS!A6:D163,4,FALSE)</f>
        <v>67197.335062689774</v>
      </c>
      <c r="L36" s="277"/>
      <c r="M36" s="278">
        <v>418</v>
      </c>
      <c r="N36" s="279">
        <f>K36/M36</f>
        <v>160.75917479112385</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418</v>
      </c>
      <c r="N37" s="279">
        <f>K37/M37</f>
        <v>272.34149677116801</v>
      </c>
    </row>
    <row r="38" spans="1:14">
      <c r="A38" t="s">
        <v>225</v>
      </c>
      <c r="B38" s="870" t="str">
        <f>VLOOKUP(A38,EQUIPOS!A8:D154,3,FALSE)</f>
        <v>Esparcidor de gravilla, Ancho de esparcimiento 3100mm, Velocidad de trabajo 10—20km2/h</v>
      </c>
      <c r="C38" s="871"/>
      <c r="D38" s="871"/>
      <c r="E38" s="871"/>
      <c r="F38" s="871"/>
      <c r="G38" s="871"/>
      <c r="H38" s="872"/>
      <c r="I38" s="274"/>
      <c r="J38" s="275"/>
      <c r="K38" s="276">
        <f>VLOOKUP(A38,EQUIPOS!A8:D165,4,FALSE)</f>
        <v>78598.582535838665</v>
      </c>
      <c r="L38" s="277"/>
      <c r="M38" s="278">
        <v>418</v>
      </c>
      <c r="N38" s="279">
        <f>K38/M38</f>
        <v>188.0348864493748</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0.96653780985169846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622.10209582151833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49281.747689660981</v>
      </c>
      <c r="N48" s="279">
        <f>K48*M48</f>
        <v>492.81747689660983</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2333.792312895564</v>
      </c>
      <c r="N49" s="279">
        <f>K49*M49</f>
        <v>2917.2403911194551</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903"/>
      <c r="C52" s="904"/>
      <c r="D52" s="904"/>
      <c r="E52" s="904"/>
      <c r="F52" s="904"/>
      <c r="G52" s="904"/>
      <c r="H52" s="904"/>
      <c r="I52" s="874"/>
      <c r="J52" s="48"/>
      <c r="K52" s="50"/>
      <c r="L52" s="905"/>
      <c r="M52" s="906"/>
      <c r="N52" s="51"/>
    </row>
    <row r="53" spans="1:72" ht="15.75" thickBot="1">
      <c r="B53" s="821" t="s">
        <v>953</v>
      </c>
      <c r="C53" s="822"/>
      <c r="D53" s="822"/>
      <c r="E53" s="822"/>
      <c r="F53" s="822"/>
      <c r="G53" s="822"/>
      <c r="H53" s="822"/>
      <c r="I53" s="822"/>
      <c r="J53" s="822"/>
      <c r="K53" s="822"/>
      <c r="L53" s="822"/>
      <c r="M53" s="823"/>
      <c r="N53" s="401">
        <f>SUM(N48:N52)</f>
        <v>3410.0578680160652</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907" t="s">
        <v>961</v>
      </c>
      <c r="M57" s="886"/>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908">
        <f>VLOOKUP(A58,TRANSPORTE!A5:D117,4,FALSE)</f>
        <v>1290.8255786072161</v>
      </c>
      <c r="M58" s="909"/>
      <c r="N58" s="294">
        <f>K58*L58</f>
        <v>12.908255786072161</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899"/>
      <c r="M63" s="900"/>
      <c r="N63" s="133"/>
    </row>
    <row r="64" spans="1:72" ht="15.75" thickBot="1">
      <c r="B64" s="910" t="s">
        <v>953</v>
      </c>
      <c r="C64" s="864"/>
      <c r="D64" s="864"/>
      <c r="E64" s="864"/>
      <c r="F64" s="864"/>
      <c r="G64" s="864"/>
      <c r="H64" s="864"/>
      <c r="I64" s="864"/>
      <c r="J64" s="864"/>
      <c r="K64" s="864"/>
      <c r="L64" s="864"/>
      <c r="M64" s="865"/>
      <c r="N64" s="110">
        <f>N58+N59+N60+N61+N62</f>
        <v>12.908255786072161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96.653780985169846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4141.7220006088255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828.34440012176515</v>
      </c>
      <c r="M83" s="857"/>
      <c r="N83" s="57"/>
    </row>
    <row r="84" spans="1:14">
      <c r="B84" s="95" t="s">
        <v>973</v>
      </c>
      <c r="C84" s="96"/>
      <c r="D84" s="96"/>
      <c r="E84" s="96"/>
      <c r="F84" s="96"/>
      <c r="G84" s="96"/>
      <c r="H84" s="96"/>
      <c r="I84" s="93"/>
      <c r="J84" s="94"/>
      <c r="K84" s="311">
        <v>0.05</v>
      </c>
      <c r="L84" s="856">
        <f>N78*K84</f>
        <v>207.08610003044129</v>
      </c>
      <c r="M84" s="857"/>
      <c r="N84" s="57"/>
    </row>
    <row r="85" spans="1:14" ht="15.75" thickBot="1">
      <c r="B85" s="97" t="s">
        <v>974</v>
      </c>
      <c r="C85" s="98"/>
      <c r="D85" s="98"/>
      <c r="E85" s="98"/>
      <c r="F85" s="98"/>
      <c r="G85" s="98"/>
      <c r="H85" s="98"/>
      <c r="I85" s="99"/>
      <c r="J85" s="100"/>
      <c r="K85" s="312">
        <v>0.05</v>
      </c>
      <c r="L85" s="858">
        <f>N78*K85</f>
        <v>207.08610003044129</v>
      </c>
      <c r="M85" s="859"/>
      <c r="N85" s="57"/>
    </row>
    <row r="86" spans="1:14" ht="15.75" thickBot="1">
      <c r="B86" s="821" t="s">
        <v>953</v>
      </c>
      <c r="C86" s="822"/>
      <c r="D86" s="822"/>
      <c r="E86" s="822"/>
      <c r="F86" s="822"/>
      <c r="G86" s="822"/>
      <c r="H86" s="822"/>
      <c r="I86" s="822"/>
      <c r="J86" s="822"/>
      <c r="K86" s="822"/>
      <c r="L86" s="822"/>
      <c r="M86" s="823"/>
      <c r="N86" s="58">
        <f>L83+L84+L85</f>
        <v>1242.5166001826476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5384.2386007914729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56465.065861842704</v>
      </c>
      <c r="N48" s="279">
        <f>K48*M48</f>
        <v>705.8133232730338</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2314.2720938271068</v>
      </c>
      <c r="N49" s="279">
        <f>K49*M49</f>
        <v>3384.6229372221442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4090.436260495178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08">
        <f>VLOOKUP(A58,TRANSPORTE!A5:D117,4,FALSE)</f>
        <v>1346.1236611885588</v>
      </c>
      <c r="M58" s="909"/>
      <c r="N58" s="294">
        <f>K58*L58</f>
        <v>16.826545764856984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16.826545764856984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4469.4943561566251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893.89887123132507</v>
      </c>
      <c r="M83" s="857"/>
      <c r="N83" s="57"/>
    </row>
    <row r="84" spans="1:14">
      <c r="B84" s="95" t="s">
        <v>973</v>
      </c>
      <c r="C84" s="96"/>
      <c r="D84" s="96"/>
      <c r="E84" s="96"/>
      <c r="F84" s="96"/>
      <c r="G84" s="96"/>
      <c r="H84" s="96"/>
      <c r="I84" s="93"/>
      <c r="J84" s="94"/>
      <c r="K84" s="311">
        <v>0.05</v>
      </c>
      <c r="L84" s="856">
        <f>N78*K84</f>
        <v>223.47471780783127</v>
      </c>
      <c r="M84" s="857"/>
      <c r="N84" s="57"/>
    </row>
    <row r="85" spans="1:14" ht="15.75" thickBot="1">
      <c r="B85" s="97" t="s">
        <v>974</v>
      </c>
      <c r="C85" s="98"/>
      <c r="D85" s="98"/>
      <c r="E85" s="98"/>
      <c r="F85" s="98"/>
      <c r="G85" s="98"/>
      <c r="H85" s="98"/>
      <c r="I85" s="99"/>
      <c r="J85" s="100"/>
      <c r="K85" s="312">
        <v>0.05</v>
      </c>
      <c r="L85" s="858">
        <f>N78*K85</f>
        <v>223.47471780783127</v>
      </c>
      <c r="M85" s="859"/>
      <c r="N85" s="57"/>
    </row>
    <row r="86" spans="1:14" ht="15.75" thickBot="1">
      <c r="B86" s="821" t="s">
        <v>953</v>
      </c>
      <c r="C86" s="822"/>
      <c r="D86" s="822"/>
      <c r="E86" s="822"/>
      <c r="F86" s="822"/>
      <c r="G86" s="822"/>
      <c r="H86" s="822"/>
      <c r="I86" s="822"/>
      <c r="J86" s="822"/>
      <c r="K86" s="822"/>
      <c r="L86" s="822"/>
      <c r="M86" s="823"/>
      <c r="N86" s="58">
        <f>L83+L84+L85</f>
        <v>1340.8483068469875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5810.3426630036129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56018.925931337006</v>
      </c>
      <c r="N48" s="279">
        <f>K48*M48</f>
        <v>532.17979634770154</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2314.2720938271068</v>
      </c>
      <c r="N49" s="279">
        <f>K49*M49</f>
        <v>3264.8593563665909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3797.0391527142924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08">
        <f>VLOOKUP(A58,TRANSPORTE!A5:D117,4,FALSE)</f>
        <v>1346.1236611885588</v>
      </c>
      <c r="M58" s="909"/>
      <c r="N58" s="294">
        <f>K58*L58</f>
        <v>12.788174781291309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12.788174781291309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4172.0588773921736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834.41177547843472</v>
      </c>
      <c r="M83" s="857"/>
      <c r="N83" s="57"/>
    </row>
    <row r="84" spans="1:14">
      <c r="B84" s="95" t="s">
        <v>973</v>
      </c>
      <c r="C84" s="96"/>
      <c r="D84" s="96"/>
      <c r="E84" s="96"/>
      <c r="F84" s="96"/>
      <c r="G84" s="96"/>
      <c r="H84" s="96"/>
      <c r="I84" s="93"/>
      <c r="J84" s="94"/>
      <c r="K84" s="311">
        <v>0.05</v>
      </c>
      <c r="L84" s="856">
        <f>N78*K84</f>
        <v>208.60294386960868</v>
      </c>
      <c r="M84" s="857"/>
      <c r="N84" s="57"/>
    </row>
    <row r="85" spans="1:14" ht="15.75" thickBot="1">
      <c r="B85" s="97" t="s">
        <v>974</v>
      </c>
      <c r="C85" s="98"/>
      <c r="D85" s="98"/>
      <c r="E85" s="98"/>
      <c r="F85" s="98"/>
      <c r="G85" s="98"/>
      <c r="H85" s="98"/>
      <c r="I85" s="99"/>
      <c r="J85" s="100"/>
      <c r="K85" s="312">
        <v>0.05</v>
      </c>
      <c r="L85" s="858">
        <f>N78*K85</f>
        <v>208.60294386960868</v>
      </c>
      <c r="M85" s="859"/>
      <c r="N85" s="57"/>
    </row>
    <row r="86" spans="1:14" ht="15.75" thickBot="1">
      <c r="B86" s="821" t="s">
        <v>953</v>
      </c>
      <c r="C86" s="822"/>
      <c r="D86" s="822"/>
      <c r="E86" s="822"/>
      <c r="F86" s="822"/>
      <c r="G86" s="822"/>
      <c r="H86" s="822"/>
      <c r="I86" s="822"/>
      <c r="J86" s="822"/>
      <c r="K86" s="822"/>
      <c r="L86" s="822"/>
      <c r="M86" s="823"/>
      <c r="N86" s="58">
        <f>L83+L84+L85</f>
        <v>1251.6176632176521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5423.6765406098257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74494.135395660443</v>
      </c>
      <c r="N48" s="279">
        <f>K48*M48</f>
        <v>707.69428625877424</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2314.2720938271068</v>
      </c>
      <c r="N49" s="279">
        <f>K49*M49</f>
        <v>3957.4052804443527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SUM(N48:N53)</f>
        <v>4665.0995667031266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908">
        <f>VLOOKUP(A59,TRANSPORTE!A5:D117,4,FALSE)</f>
        <v>1346.1233198845061</v>
      </c>
      <c r="M59" s="909"/>
      <c r="N59" s="294">
        <f>K59*L59</f>
        <v>12.788171538902809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12.788171538902809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4800</v>
      </c>
      <c r="N70" s="402">
        <f>K70/M70</f>
        <v>45.109166666666667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5040.1192881386196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1008.0238576277239</v>
      </c>
      <c r="M83" s="857"/>
      <c r="N83" s="57"/>
    </row>
    <row r="84" spans="1:14">
      <c r="B84" s="95" t="s">
        <v>973</v>
      </c>
      <c r="C84" s="96"/>
      <c r="D84" s="96"/>
      <c r="E84" s="96"/>
      <c r="F84" s="96"/>
      <c r="G84" s="96"/>
      <c r="H84" s="96"/>
      <c r="I84" s="93"/>
      <c r="J84" s="94"/>
      <c r="K84" s="311">
        <v>0.05</v>
      </c>
      <c r="L84" s="856">
        <f>N78*K84</f>
        <v>252.00596440693099</v>
      </c>
      <c r="M84" s="857"/>
      <c r="N84" s="57"/>
    </row>
    <row r="85" spans="1:14" ht="15.75" thickBot="1">
      <c r="B85" s="97" t="s">
        <v>974</v>
      </c>
      <c r="C85" s="98"/>
      <c r="D85" s="98"/>
      <c r="E85" s="98"/>
      <c r="F85" s="98"/>
      <c r="G85" s="98"/>
      <c r="H85" s="98"/>
      <c r="I85" s="99"/>
      <c r="J85" s="100"/>
      <c r="K85" s="312">
        <v>0.05</v>
      </c>
      <c r="L85" s="858">
        <f>N78*K85</f>
        <v>252.00596440693099</v>
      </c>
      <c r="M85" s="859"/>
      <c r="N85" s="57"/>
    </row>
    <row r="86" spans="1:14" ht="15.75" thickBot="1">
      <c r="B86" s="821" t="s">
        <v>953</v>
      </c>
      <c r="C86" s="822"/>
      <c r="D86" s="822"/>
      <c r="E86" s="822"/>
      <c r="F86" s="822"/>
      <c r="G86" s="822"/>
      <c r="H86" s="822"/>
      <c r="I86" s="822"/>
      <c r="J86" s="822"/>
      <c r="K86" s="822"/>
      <c r="L86" s="822"/>
      <c r="M86" s="823"/>
      <c r="N86" s="58">
        <f>L83+L84+L85</f>
        <v>1512.035786441586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6552.1550745802051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56815.219551492693</v>
      </c>
      <c r="N48" s="279">
        <f>K48*M48</f>
        <v>269.8722928695903</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2314.2720938271068</v>
      </c>
      <c r="N49" s="279">
        <f>K49*M49</f>
        <v>2473.37830027772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2743.2505931473102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08">
        <f>VLOOKUP(A58,TRANSPORTE!A5:D117,4,FALSE)</f>
        <v>1346.1236611885588</v>
      </c>
      <c r="M58" s="909"/>
      <c r="N58" s="294">
        <f>K58*L58</f>
        <v>6.3940873906456543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6.3940873906456543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3111.8762304345464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622.37524608690933</v>
      </c>
      <c r="M83" s="857"/>
      <c r="N83" s="57"/>
    </row>
    <row r="84" spans="1:14">
      <c r="B84" s="95" t="s">
        <v>973</v>
      </c>
      <c r="C84" s="96"/>
      <c r="D84" s="96"/>
      <c r="E84" s="96"/>
      <c r="F84" s="96"/>
      <c r="G84" s="96"/>
      <c r="H84" s="96"/>
      <c r="I84" s="93"/>
      <c r="J84" s="94"/>
      <c r="K84" s="311">
        <v>0.05</v>
      </c>
      <c r="L84" s="856">
        <f>N78*K84</f>
        <v>155.59381152172733</v>
      </c>
      <c r="M84" s="857"/>
      <c r="N84" s="57"/>
    </row>
    <row r="85" spans="1:14" ht="15.75" thickBot="1">
      <c r="B85" s="97" t="s">
        <v>974</v>
      </c>
      <c r="C85" s="98"/>
      <c r="D85" s="98"/>
      <c r="E85" s="98"/>
      <c r="F85" s="98"/>
      <c r="G85" s="98"/>
      <c r="H85" s="98"/>
      <c r="I85" s="99"/>
      <c r="J85" s="100"/>
      <c r="K85" s="312">
        <v>0.05</v>
      </c>
      <c r="L85" s="858">
        <f>N78*K85</f>
        <v>155.59381152172733</v>
      </c>
      <c r="M85" s="859"/>
      <c r="N85" s="57"/>
    </row>
    <row r="86" spans="1:14" ht="15.75" thickBot="1">
      <c r="B86" s="821" t="s">
        <v>953</v>
      </c>
      <c r="C86" s="822"/>
      <c r="D86" s="822"/>
      <c r="E86" s="822"/>
      <c r="F86" s="822"/>
      <c r="G86" s="822"/>
      <c r="H86" s="822"/>
      <c r="I86" s="822"/>
      <c r="J86" s="822"/>
      <c r="K86" s="822"/>
      <c r="L86" s="822"/>
      <c r="M86" s="823"/>
      <c r="N86" s="58">
        <f>L83+L84+L85</f>
        <v>933.56286913036388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4045.4390995649101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56465.065861842704</v>
      </c>
      <c r="N48" s="279">
        <f>K48*M48</f>
        <v>705.8133232730338</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2566.1067809565143</v>
      </c>
      <c r="N49" s="279">
        <f>K49*M49</f>
        <v>3752.9311671489027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4458.7444904219365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08">
        <f>VLOOKUP(A58,TRANSPORTE!A5:D117,4,FALSE)</f>
        <v>1346.1236611885588</v>
      </c>
      <c r="M58" s="909"/>
      <c r="N58" s="294">
        <f>K58*L58</f>
        <v>16.826545764856984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16.826545764856984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4837.8025860833832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967.56051721667666</v>
      </c>
      <c r="M83" s="857"/>
      <c r="N83" s="57"/>
    </row>
    <row r="84" spans="1:14">
      <c r="B84" s="95" t="s">
        <v>973</v>
      </c>
      <c r="C84" s="96"/>
      <c r="D84" s="96"/>
      <c r="E84" s="96"/>
      <c r="F84" s="96"/>
      <c r="G84" s="96"/>
      <c r="H84" s="96"/>
      <c r="I84" s="93"/>
      <c r="J84" s="94"/>
      <c r="K84" s="311">
        <v>0.05</v>
      </c>
      <c r="L84" s="856">
        <f>N78*K84</f>
        <v>241.89012930416916</v>
      </c>
      <c r="M84" s="857"/>
      <c r="N84" s="57"/>
    </row>
    <row r="85" spans="1:14" ht="15.75" thickBot="1">
      <c r="B85" s="97" t="s">
        <v>974</v>
      </c>
      <c r="C85" s="98"/>
      <c r="D85" s="98"/>
      <c r="E85" s="98"/>
      <c r="F85" s="98"/>
      <c r="G85" s="98"/>
      <c r="H85" s="98"/>
      <c r="I85" s="99"/>
      <c r="J85" s="100"/>
      <c r="K85" s="312">
        <v>0.05</v>
      </c>
      <c r="L85" s="858">
        <f>N78*K85</f>
        <v>241.89012930416916</v>
      </c>
      <c r="M85" s="859"/>
      <c r="N85" s="57"/>
    </row>
    <row r="86" spans="1:14" ht="15.75" thickBot="1">
      <c r="B86" s="821" t="s">
        <v>953</v>
      </c>
      <c r="C86" s="822"/>
      <c r="D86" s="822"/>
      <c r="E86" s="822"/>
      <c r="F86" s="822"/>
      <c r="G86" s="822"/>
      <c r="H86" s="822"/>
      <c r="I86" s="822"/>
      <c r="J86" s="822"/>
      <c r="K86" s="822"/>
      <c r="L86" s="822"/>
      <c r="M86" s="823"/>
      <c r="N86" s="58">
        <f>L83+L84+L85</f>
        <v>1451.340775825015</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6289.1433619083982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56018.925931337006</v>
      </c>
      <c r="N48" s="279">
        <f>K48*M48</f>
        <v>532.17979634770154</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2566.1067809565143</v>
      </c>
      <c r="N49" s="279">
        <f>K49*M49</f>
        <v>3620.1351412344025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4152.314937582104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08">
        <f>VLOOKUP(A58,TRANSPORTE!A5:D117,4,FALSE)</f>
        <v>1346.1236611885588</v>
      </c>
      <c r="M58" s="909"/>
      <c r="N58" s="294">
        <f>K58*L58</f>
        <v>12.788174781291309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12.788174781291309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4527.3346622599856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905.4669324519972</v>
      </c>
      <c r="M83" s="857"/>
      <c r="N83" s="57"/>
    </row>
    <row r="84" spans="1:14">
      <c r="B84" s="95" t="s">
        <v>973</v>
      </c>
      <c r="C84" s="96"/>
      <c r="D84" s="96"/>
      <c r="E84" s="96"/>
      <c r="F84" s="96"/>
      <c r="G84" s="96"/>
      <c r="H84" s="96"/>
      <c r="I84" s="93"/>
      <c r="J84" s="94"/>
      <c r="K84" s="311">
        <v>0.05</v>
      </c>
      <c r="L84" s="856">
        <f>N78*K84</f>
        <v>226.3667331129993</v>
      </c>
      <c r="M84" s="857"/>
      <c r="N84" s="57"/>
    </row>
    <row r="85" spans="1:14" ht="15.75" thickBot="1">
      <c r="B85" s="97" t="s">
        <v>974</v>
      </c>
      <c r="C85" s="98"/>
      <c r="D85" s="98"/>
      <c r="E85" s="98"/>
      <c r="F85" s="98"/>
      <c r="G85" s="98"/>
      <c r="H85" s="98"/>
      <c r="I85" s="99"/>
      <c r="J85" s="100"/>
      <c r="K85" s="312">
        <v>0.05</v>
      </c>
      <c r="L85" s="858">
        <f>N78*K85</f>
        <v>226.3667331129993</v>
      </c>
      <c r="M85" s="859"/>
      <c r="N85" s="57"/>
    </row>
    <row r="86" spans="1:14" ht="15.75" thickBot="1">
      <c r="B86" s="821" t="s">
        <v>953</v>
      </c>
      <c r="C86" s="822"/>
      <c r="D86" s="822"/>
      <c r="E86" s="822"/>
      <c r="F86" s="822"/>
      <c r="G86" s="822"/>
      <c r="H86" s="822"/>
      <c r="I86" s="822"/>
      <c r="J86" s="822"/>
      <c r="K86" s="822"/>
      <c r="L86" s="822"/>
      <c r="M86" s="823"/>
      <c r="N86" s="58">
        <f>L83+L84+L85</f>
        <v>1358.2003986779957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5885.5350609379811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74494.135395660443</v>
      </c>
      <c r="N48" s="279">
        <f>K48*M48</f>
        <v>707.69428625877424</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2566.1067809565143</v>
      </c>
      <c r="N49" s="279">
        <f>K49*M49</f>
        <v>4388.0425954356397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5095.7368816944136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908">
        <f>VLOOKUP(A58,TRANSPORTE!A5:D117,4,FALSE)</f>
        <v>1346.1233198845061</v>
      </c>
      <c r="M58" s="909"/>
      <c r="N58" s="294">
        <f>K58*L58</f>
        <v>12.788171538902809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12.788171538902809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5470.7566031299066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1094.1513206259813</v>
      </c>
      <c r="M83" s="857"/>
      <c r="N83" s="57"/>
    </row>
    <row r="84" spans="1:14">
      <c r="B84" s="95" t="s">
        <v>973</v>
      </c>
      <c r="C84" s="96"/>
      <c r="D84" s="96"/>
      <c r="E84" s="96"/>
      <c r="F84" s="96"/>
      <c r="G84" s="96"/>
      <c r="H84" s="96"/>
      <c r="I84" s="93"/>
      <c r="J84" s="94"/>
      <c r="K84" s="311">
        <v>0.05</v>
      </c>
      <c r="L84" s="856">
        <f>N78*K84</f>
        <v>273.53783015649532</v>
      </c>
      <c r="M84" s="857"/>
      <c r="N84" s="57"/>
    </row>
    <row r="85" spans="1:14" ht="15.75" thickBot="1">
      <c r="B85" s="97" t="s">
        <v>974</v>
      </c>
      <c r="C85" s="98"/>
      <c r="D85" s="98"/>
      <c r="E85" s="98"/>
      <c r="F85" s="98"/>
      <c r="G85" s="98"/>
      <c r="H85" s="98"/>
      <c r="I85" s="99"/>
      <c r="J85" s="100"/>
      <c r="K85" s="312">
        <v>0.05</v>
      </c>
      <c r="L85" s="858">
        <f>N78*K85</f>
        <v>273.53783015649532</v>
      </c>
      <c r="M85" s="859"/>
      <c r="N85" s="57"/>
    </row>
    <row r="86" spans="1:14" ht="15.75" thickBot="1">
      <c r="B86" s="821" t="s">
        <v>953</v>
      </c>
      <c r="C86" s="822"/>
      <c r="D86" s="822"/>
      <c r="E86" s="822"/>
      <c r="F86" s="822"/>
      <c r="G86" s="822"/>
      <c r="H86" s="822"/>
      <c r="I86" s="822"/>
      <c r="J86" s="822"/>
      <c r="K86" s="822"/>
      <c r="L86" s="822"/>
      <c r="M86" s="823"/>
      <c r="N86" s="58">
        <f>L83+L84+L85</f>
        <v>1641.226980938972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7111.9835840688784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136</v>
      </c>
      <c r="B36" s="870" t="str">
        <f>VLOOKUP(A36,EQUIPOS!A6:D154,3,FALSE)</f>
        <v>Camión de Slurry</v>
      </c>
      <c r="C36" s="871"/>
      <c r="D36" s="871"/>
      <c r="E36" s="871"/>
      <c r="F36" s="871"/>
      <c r="G36" s="871"/>
      <c r="H36" s="872"/>
      <c r="I36" s="274"/>
      <c r="J36" s="275"/>
      <c r="K36" s="276">
        <f>VLOOKUP(A36,EQUIPOS!A6:D163,4,FALSE)</f>
        <v>131451.82618220232</v>
      </c>
      <c r="L36" s="277"/>
      <c r="M36" s="278">
        <v>600</v>
      </c>
      <c r="N36" s="279">
        <f>K36/M36</f>
        <v>219.0863769703372</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600</v>
      </c>
      <c r="N37" s="279">
        <f>K37/M37</f>
        <v>75.136350832388246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N76*M41</f>
        <v>0.67335467419668338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294.89608247692212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56815.219551492693</v>
      </c>
      <c r="N48" s="279">
        <f>K48*M48</f>
        <v>269.8722928695903</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2566.1067809565143</v>
      </c>
      <c r="N49" s="279">
        <f>K49*M49</f>
        <v>2742.5266221472743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3012.3989150168645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08">
        <f>VLOOKUP(A58,TRANSPORTE!A5:D117,4,FALSE)</f>
        <v>1346.1236611885588</v>
      </c>
      <c r="M58" s="909"/>
      <c r="N58" s="294">
        <f>K58*L58</f>
        <v>6.3940873906456543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6.3940873906456543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SUM(N69:N75)</f>
        <v>67.335467419668333</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N43+N53+N64+N76</f>
        <v>3381.0245523041008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676.2049104608202</v>
      </c>
      <c r="M83" s="857"/>
      <c r="N83" s="57"/>
    </row>
    <row r="84" spans="1:14">
      <c r="B84" s="95" t="s">
        <v>973</v>
      </c>
      <c r="C84" s="96"/>
      <c r="D84" s="96"/>
      <c r="E84" s="96"/>
      <c r="F84" s="96"/>
      <c r="G84" s="96"/>
      <c r="H84" s="96"/>
      <c r="I84" s="93"/>
      <c r="J84" s="94"/>
      <c r="K84" s="311">
        <v>0.05</v>
      </c>
      <c r="L84" s="856">
        <f>N78*K84</f>
        <v>169.05122761520505</v>
      </c>
      <c r="M84" s="857"/>
      <c r="N84" s="57"/>
    </row>
    <row r="85" spans="1:14" ht="15.75" thickBot="1">
      <c r="B85" s="97" t="s">
        <v>974</v>
      </c>
      <c r="C85" s="98"/>
      <c r="D85" s="98"/>
      <c r="E85" s="98"/>
      <c r="F85" s="98"/>
      <c r="G85" s="98"/>
      <c r="H85" s="98"/>
      <c r="I85" s="99"/>
      <c r="J85" s="100"/>
      <c r="K85" s="312">
        <v>0.05</v>
      </c>
      <c r="L85" s="858">
        <f>N78*K85</f>
        <v>169.05122761520505</v>
      </c>
      <c r="M85" s="859"/>
      <c r="N85" s="57"/>
    </row>
    <row r="86" spans="1:14" ht="15.75" thickBot="1">
      <c r="B86" s="821" t="s">
        <v>953</v>
      </c>
      <c r="C86" s="822"/>
      <c r="D86" s="822"/>
      <c r="E86" s="822"/>
      <c r="F86" s="822"/>
      <c r="G86" s="822"/>
      <c r="H86" s="822"/>
      <c r="I86" s="822"/>
      <c r="J86" s="822"/>
      <c r="K86" s="822"/>
      <c r="L86" s="822"/>
      <c r="M86" s="823"/>
      <c r="N86" s="58">
        <f>L83+L84+L85</f>
        <v>1014.3073656912304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4395.3319179953314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290</v>
      </c>
      <c r="B37" s="870" t="str">
        <f>VLOOKUP(A37,EQUIPOS!A7:D154,3,FALSE)</f>
        <v>Planta trituradora</v>
      </c>
      <c r="C37" s="871"/>
      <c r="D37" s="871"/>
      <c r="E37" s="871"/>
      <c r="F37" s="871"/>
      <c r="G37" s="871"/>
      <c r="H37" s="872"/>
      <c r="I37" s="274"/>
      <c r="J37" s="275"/>
      <c r="K37" s="276">
        <f>VLOOKUP(A37,EQUIPOS!A7:D164,4,FALSE)</f>
        <v>544309.29944354424</v>
      </c>
      <c r="L37" s="277"/>
      <c r="M37" s="278">
        <v>30</v>
      </c>
      <c r="N37" s="279">
        <f t="shared" ref="N37:N43" si="0">K37/M37</f>
        <v>18143.643314784807</v>
      </c>
    </row>
    <row r="38" spans="1:14">
      <c r="A38" t="s">
        <v>168</v>
      </c>
      <c r="B38" s="870" t="str">
        <f>VLOOKUP(A38,EQUIPOS!A8:D154,3,FALSE)</f>
        <v>Compactador tipo  POTENCIA: 105 HP, PESO: 6 ton</v>
      </c>
      <c r="C38" s="871"/>
      <c r="D38" s="871"/>
      <c r="E38" s="871"/>
      <c r="F38" s="871"/>
      <c r="G38" s="871"/>
      <c r="H38" s="872"/>
      <c r="I38" s="274"/>
      <c r="J38" s="275"/>
      <c r="K38" s="276">
        <f>VLOOKUP(A38,EQUIPOS!A8:D165,4,FALSE)</f>
        <v>110913.92422783075</v>
      </c>
      <c r="L38" s="277"/>
      <c r="M38" s="278">
        <v>9</v>
      </c>
      <c r="N38" s="279">
        <f t="shared" si="0"/>
        <v>12323.769358647862</v>
      </c>
    </row>
    <row r="39" spans="1:14">
      <c r="A39" t="s">
        <v>173</v>
      </c>
      <c r="B39" s="870" t="str">
        <f>VLOOKUP(A39,EQUIPOS!A9:D154,3,FALSE)</f>
        <v>Compactador neumático de Potencia 70 HP, peso de 13 ton</v>
      </c>
      <c r="C39" s="871"/>
      <c r="D39" s="871"/>
      <c r="E39" s="871"/>
      <c r="F39" s="871"/>
      <c r="G39" s="871"/>
      <c r="H39" s="872"/>
      <c r="I39" s="274"/>
      <c r="J39" s="275"/>
      <c r="K39" s="276">
        <f>VLOOKUP(A39,EQUIPOS!A9:D166,4,FALSE)</f>
        <v>113838.74565034822</v>
      </c>
      <c r="L39" s="277"/>
      <c r="M39" s="278">
        <v>9</v>
      </c>
      <c r="N39" s="279">
        <f t="shared" si="0"/>
        <v>12648.749516705358</v>
      </c>
    </row>
    <row r="40" spans="1:14">
      <c r="A40" t="s">
        <v>286</v>
      </c>
      <c r="B40" s="870" t="str">
        <f>VLOOKUP(A40,EQUIPOS!A10:D154,3,FALSE)</f>
        <v>Planta de asfalto en frio</v>
      </c>
      <c r="C40" s="871"/>
      <c r="D40" s="871"/>
      <c r="E40" s="871"/>
      <c r="F40" s="871"/>
      <c r="G40" s="871"/>
      <c r="H40" s="872"/>
      <c r="I40" s="274"/>
      <c r="J40" s="275"/>
      <c r="K40" s="276">
        <f>VLOOKUP(A40,EQUIPOS!A10:D167,4,FALSE)</f>
        <v>247142.17342587365</v>
      </c>
      <c r="L40" s="277"/>
      <c r="M40" s="278">
        <v>9</v>
      </c>
      <c r="N40" s="279">
        <f t="shared" si="0"/>
        <v>27460.24149176374</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N77*M46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123885.55186314102</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40.673038277185327</v>
      </c>
      <c r="N54" s="279">
        <f>K54*M54</f>
        <v>1016.8259569296332</v>
      </c>
    </row>
    <row r="55" spans="1:14" ht="15.75" thickBot="1">
      <c r="B55" s="49"/>
      <c r="C55" s="288"/>
      <c r="D55" s="288"/>
      <c r="E55" s="288"/>
      <c r="F55" s="288"/>
      <c r="G55" s="288"/>
      <c r="H55" s="288"/>
      <c r="I55" s="275"/>
      <c r="J55" s="231"/>
      <c r="K55" s="289"/>
      <c r="L55" s="274"/>
      <c r="M55" s="290"/>
      <c r="N55" s="291"/>
    </row>
    <row r="56" spans="1:14" ht="15.75" thickBot="1">
      <c r="B56" s="821" t="s">
        <v>953</v>
      </c>
      <c r="C56" s="822"/>
      <c r="D56" s="822"/>
      <c r="E56" s="822"/>
      <c r="F56" s="822"/>
      <c r="G56" s="822"/>
      <c r="H56" s="822"/>
      <c r="I56" s="822"/>
      <c r="J56" s="822"/>
      <c r="K56" s="822"/>
      <c r="L56" s="822"/>
      <c r="M56" s="823"/>
      <c r="N56" s="401">
        <f>SUM(N53:N55)</f>
        <v>43966.653608255605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908">
        <f>VLOOKUP(A61,TRANSPORTE!A5:D117,4,FALSE)</f>
        <v>1562.672549880062</v>
      </c>
      <c r="M61" s="909"/>
      <c r="N61" s="294">
        <f>K61*L61</f>
        <v>1953.3406873500776</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908">
        <f>VLOOKUP(A62,TRANSPORTE!A6:D117,4,FALSE)</f>
        <v>1337.591059876785</v>
      </c>
      <c r="M62" s="909"/>
      <c r="N62" s="294">
        <f>K62*L62</f>
        <v>1872.627483827499</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3825.9681711775766</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t="s">
        <v>19</v>
      </c>
      <c r="B72" s="55" t="str">
        <f>VLOOKUP(A72,'MANO DE OBRA'!A8:D68,3,FALSE)</f>
        <v>Obrero (8)</v>
      </c>
      <c r="C72" s="53"/>
      <c r="D72" s="53"/>
      <c r="E72" s="53"/>
      <c r="F72" s="53"/>
      <c r="G72" s="53"/>
      <c r="H72" s="53"/>
      <c r="I72" s="299">
        <f>K72/J72*100</f>
        <v>234080.00000000003</v>
      </c>
      <c r="J72" s="300">
        <v>185</v>
      </c>
      <c r="K72" s="301">
        <f>VLOOKUP(A72,'MANO DE OBRA'!A8:D99,4,FALSE)</f>
        <v>433048</v>
      </c>
      <c r="L72" s="56"/>
      <c r="M72" s="302">
        <f>M38*8</f>
        <v>72</v>
      </c>
      <c r="N72" s="402">
        <f>K72/M72</f>
        <v>6014.5555555555557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SUM(N72:N76)</f>
        <v>9718.9390143891651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N48+N56+N67+N77</f>
        <v>181397.11265696335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36279.422531392673</v>
      </c>
      <c r="M84" s="857"/>
      <c r="N84" s="57"/>
    </row>
    <row r="85" spans="1:14">
      <c r="B85" s="95" t="s">
        <v>973</v>
      </c>
      <c r="C85" s="96"/>
      <c r="D85" s="96"/>
      <c r="E85" s="96"/>
      <c r="F85" s="96"/>
      <c r="G85" s="96"/>
      <c r="H85" s="96"/>
      <c r="I85" s="93"/>
      <c r="J85" s="94"/>
      <c r="K85" s="311">
        <v>0.05</v>
      </c>
      <c r="L85" s="856">
        <f>N79*K85</f>
        <v>9069.8556328481682</v>
      </c>
      <c r="M85" s="857"/>
      <c r="N85" s="57"/>
    </row>
    <row r="86" spans="1:14" ht="15.75" thickBot="1">
      <c r="B86" s="97" t="s">
        <v>974</v>
      </c>
      <c r="C86" s="98"/>
      <c r="D86" s="98"/>
      <c r="E86" s="98"/>
      <c r="F86" s="98"/>
      <c r="G86" s="98"/>
      <c r="H86" s="98"/>
      <c r="I86" s="99"/>
      <c r="J86" s="100"/>
      <c r="K86" s="312">
        <v>0.05</v>
      </c>
      <c r="L86" s="858">
        <f>N79*K86</f>
        <v>9069.8556328481682</v>
      </c>
      <c r="M86" s="859"/>
      <c r="N86" s="57"/>
    </row>
    <row r="87" spans="1:14" ht="15.75" thickBot="1">
      <c r="B87" s="821" t="s">
        <v>953</v>
      </c>
      <c r="C87" s="822"/>
      <c r="D87" s="822"/>
      <c r="E87" s="822"/>
      <c r="F87" s="822"/>
      <c r="G87" s="822"/>
      <c r="H87" s="822"/>
      <c r="I87" s="822"/>
      <c r="J87" s="822"/>
      <c r="K87" s="822"/>
      <c r="L87" s="822"/>
      <c r="M87" s="823"/>
      <c r="N87" s="58">
        <f>L84+L85+L86</f>
        <v>54419.133797089002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235816.24645405234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7"/>
      <c r="K119" s="887"/>
      <c r="L119" s="887"/>
      <c r="M119" s="887"/>
      <c r="N119" s="888"/>
    </row>
    <row r="120" spans="2:14" ht="15.75" thickBot="1">
      <c r="B120" s="268" t="s">
        <v>2221</v>
      </c>
      <c r="C120" s="400"/>
      <c r="D120" s="400"/>
      <c r="E120" s="63"/>
      <c r="F120" s="63"/>
      <c r="G120" s="63"/>
      <c r="H120" s="63"/>
      <c r="I120" s="63"/>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168</v>
      </c>
      <c r="B37" s="870" t="str">
        <f>VLOOKUP(A37,EQUIPOS!A7:D154,3,FALSE)</f>
        <v>Compactador tipo  POTENCIA: 105 HP, PESO: 6 ton</v>
      </c>
      <c r="C37" s="871"/>
      <c r="D37" s="871"/>
      <c r="E37" s="871"/>
      <c r="F37" s="871"/>
      <c r="G37" s="871"/>
      <c r="H37" s="872"/>
      <c r="I37" s="274"/>
      <c r="J37" s="275"/>
      <c r="K37" s="276">
        <f>VLOOKUP(A37,EQUIPOS!A7:D164,4,FALSE)</f>
        <v>110913.92422783075</v>
      </c>
      <c r="L37" s="277"/>
      <c r="M37" s="278">
        <v>9</v>
      </c>
      <c r="N37" s="279">
        <f t="shared" ref="N37:N43" si="0">K37/M37</f>
        <v>12323.769358647862</v>
      </c>
    </row>
    <row r="38" spans="1:14">
      <c r="A38" t="s">
        <v>173</v>
      </c>
      <c r="B38" s="870" t="str">
        <f>VLOOKUP(A38,EQUIPOS!A8:D154,3,FALSE)</f>
        <v>Compactador neumático de Potencia 70 HP, peso de 13 ton</v>
      </c>
      <c r="C38" s="871"/>
      <c r="D38" s="871"/>
      <c r="E38" s="871"/>
      <c r="F38" s="871"/>
      <c r="G38" s="871"/>
      <c r="H38" s="872"/>
      <c r="I38" s="274"/>
      <c r="J38" s="275"/>
      <c r="K38" s="276">
        <f>VLOOKUP(A38,EQUIPOS!A8:D165,4,FALSE)</f>
        <v>113838.74565034822</v>
      </c>
      <c r="L38" s="277"/>
      <c r="M38" s="278">
        <v>9</v>
      </c>
      <c r="N38" s="279">
        <f t="shared" si="0"/>
        <v>12648.749516705358</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971.8939014389166</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123885.55186314102</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908">
        <f>VLOOKUP(A65,TRANSPORTE!A6:D117,4,FALSE)</f>
        <v>1704.8256877342108</v>
      </c>
      <c r="M65" s="909"/>
      <c r="N65" s="294">
        <f>K65*L65</f>
        <v>2131.0321096677635</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4003.6595934952625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9718.9390143891651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181574.80407928105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36314.960815856211</v>
      </c>
      <c r="M88" s="857"/>
      <c r="N88" s="57"/>
    </row>
    <row r="89" spans="1:14">
      <c r="B89" s="95" t="s">
        <v>973</v>
      </c>
      <c r="C89" s="96"/>
      <c r="D89" s="96"/>
      <c r="E89" s="96"/>
      <c r="F89" s="96"/>
      <c r="G89" s="96"/>
      <c r="H89" s="96"/>
      <c r="I89" s="93"/>
      <c r="J89" s="94"/>
      <c r="K89" s="311">
        <v>0.05</v>
      </c>
      <c r="L89" s="856">
        <f>N83*K89</f>
        <v>9078.7402039640529</v>
      </c>
      <c r="M89" s="857"/>
      <c r="N89" s="57"/>
    </row>
    <row r="90" spans="1:14" ht="15.75" thickBot="1">
      <c r="B90" s="97" t="s">
        <v>974</v>
      </c>
      <c r="C90" s="98"/>
      <c r="D90" s="98"/>
      <c r="E90" s="98"/>
      <c r="F90" s="98"/>
      <c r="G90" s="98"/>
      <c r="H90" s="98"/>
      <c r="I90" s="99"/>
      <c r="J90" s="100"/>
      <c r="K90" s="312">
        <v>0.05</v>
      </c>
      <c r="L90" s="858">
        <f>N83*K90</f>
        <v>9078.7402039640529</v>
      </c>
      <c r="M90" s="859"/>
      <c r="N90" s="57"/>
    </row>
    <row r="91" spans="1:14" ht="15.75" thickBot="1">
      <c r="B91" s="821" t="s">
        <v>953</v>
      </c>
      <c r="C91" s="822"/>
      <c r="D91" s="822"/>
      <c r="E91" s="822"/>
      <c r="F91" s="822"/>
      <c r="G91" s="822"/>
      <c r="H91" s="822"/>
      <c r="I91" s="822"/>
      <c r="J91" s="822"/>
      <c r="K91" s="822"/>
      <c r="L91" s="822"/>
      <c r="M91" s="823"/>
      <c r="N91" s="58">
        <f>L88+L89+L90</f>
        <v>54472.441223784313</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236047.24530306537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168</v>
      </c>
      <c r="B37" s="870" t="str">
        <f>VLOOKUP(A37,EQUIPOS!A7:D154,3,FALSE)</f>
        <v>Compactador tipo  POTENCIA: 105 HP, PESO: 6 ton</v>
      </c>
      <c r="C37" s="871"/>
      <c r="D37" s="871"/>
      <c r="E37" s="871"/>
      <c r="F37" s="871"/>
      <c r="G37" s="871"/>
      <c r="H37" s="872"/>
      <c r="I37" s="274"/>
      <c r="J37" s="275"/>
      <c r="K37" s="276">
        <f>VLOOKUP(A37,EQUIPOS!A7:D164,4,FALSE)</f>
        <v>110913.92422783075</v>
      </c>
      <c r="L37" s="277"/>
      <c r="M37" s="278">
        <v>9</v>
      </c>
      <c r="N37" s="279">
        <f t="shared" ref="N37:N43" si="0">K37/M37</f>
        <v>12323.769358647862</v>
      </c>
    </row>
    <row r="38" spans="1:14">
      <c r="A38" t="s">
        <v>173</v>
      </c>
      <c r="B38" s="870" t="str">
        <f>VLOOKUP(A38,EQUIPOS!A8:D154,3,FALSE)</f>
        <v>Compactador neumático de Potencia 70 HP, peso de 13 ton</v>
      </c>
      <c r="C38" s="871"/>
      <c r="D38" s="871"/>
      <c r="E38" s="871"/>
      <c r="F38" s="871"/>
      <c r="G38" s="871"/>
      <c r="H38" s="872"/>
      <c r="I38" s="274"/>
      <c r="J38" s="275"/>
      <c r="K38" s="276">
        <f>VLOOKUP(A38,EQUIPOS!A8:D165,4,FALSE)</f>
        <v>113838.74565034822</v>
      </c>
      <c r="L38" s="277"/>
      <c r="M38" s="278">
        <v>9</v>
      </c>
      <c r="N38" s="279">
        <f t="shared" si="0"/>
        <v>12648.749516705358</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971.8939014389166</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123885.55186314102</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18">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908">
        <f>VLOOKUP(A64,TRANSPORTE!A5:D117,4,FALSE)</f>
        <v>1337.591059876785</v>
      </c>
      <c r="M64" s="909"/>
      <c r="N64" s="294">
        <f>K64*L64</f>
        <v>1872.627483827499</v>
      </c>
    </row>
    <row r="65" spans="1:15">
      <c r="A65" t="s">
        <v>1349</v>
      </c>
      <c r="B65" s="52" t="str">
        <f>VLOOKUP(A65,TRANSPORTE!A6:D117,3,FALSE)</f>
        <v>Transporte de Mezcla en Frio DMF-19</v>
      </c>
      <c r="C65" s="53"/>
      <c r="D65" s="53"/>
      <c r="E65" s="53"/>
      <c r="F65" s="53"/>
      <c r="G65" s="53"/>
      <c r="H65" s="318" t="s">
        <v>1468</v>
      </c>
      <c r="I65" s="286">
        <v>1.25</v>
      </c>
      <c r="J65" s="293">
        <v>1</v>
      </c>
      <c r="K65" s="286">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9718.9390143891651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181397.11265696335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36279.422531392673</v>
      </c>
      <c r="M88" s="857"/>
      <c r="N88" s="57"/>
    </row>
    <row r="89" spans="1:14">
      <c r="B89" s="95" t="s">
        <v>973</v>
      </c>
      <c r="C89" s="96"/>
      <c r="D89" s="96"/>
      <c r="E89" s="96"/>
      <c r="F89" s="96"/>
      <c r="G89" s="96"/>
      <c r="H89" s="96"/>
      <c r="I89" s="93"/>
      <c r="J89" s="94"/>
      <c r="K89" s="311">
        <v>0.05</v>
      </c>
      <c r="L89" s="856">
        <f>N83*K89</f>
        <v>9069.8556328481682</v>
      </c>
      <c r="M89" s="857"/>
      <c r="N89" s="57"/>
    </row>
    <row r="90" spans="1:14" ht="15.75" thickBot="1">
      <c r="B90" s="97" t="s">
        <v>974</v>
      </c>
      <c r="C90" s="98"/>
      <c r="D90" s="98"/>
      <c r="E90" s="98"/>
      <c r="F90" s="98"/>
      <c r="G90" s="98"/>
      <c r="H90" s="98"/>
      <c r="I90" s="99"/>
      <c r="J90" s="100"/>
      <c r="K90" s="312">
        <v>0.05</v>
      </c>
      <c r="L90" s="858">
        <f>N83*K90</f>
        <v>9069.8556328481682</v>
      </c>
      <c r="M90" s="859"/>
      <c r="N90" s="57"/>
    </row>
    <row r="91" spans="1:14" ht="15.75" thickBot="1">
      <c r="B91" s="821" t="s">
        <v>953</v>
      </c>
      <c r="C91" s="822"/>
      <c r="D91" s="822"/>
      <c r="E91" s="822"/>
      <c r="F91" s="822"/>
      <c r="G91" s="822"/>
      <c r="H91" s="822"/>
      <c r="I91" s="822"/>
      <c r="J91" s="822"/>
      <c r="K91" s="822"/>
      <c r="L91" s="822"/>
      <c r="M91" s="823"/>
      <c r="N91" s="58">
        <f>L88+L89+L90</f>
        <v>54419.133797089002</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58">
        <f>N83+N91</f>
        <v>235816.24645405234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168</v>
      </c>
      <c r="B37" s="870" t="str">
        <f>VLOOKUP(A37,EQUIPOS!A7:D154,3,FALSE)</f>
        <v>Compactador tipo  POTENCIA: 105 HP, PESO: 6 ton</v>
      </c>
      <c r="C37" s="871"/>
      <c r="D37" s="871"/>
      <c r="E37" s="871"/>
      <c r="F37" s="871"/>
      <c r="G37" s="871"/>
      <c r="H37" s="872"/>
      <c r="I37" s="274"/>
      <c r="J37" s="275"/>
      <c r="K37" s="276">
        <f>VLOOKUP(A37,EQUIPOS!A7:D164,4,FALSE)</f>
        <v>110913.92422783075</v>
      </c>
      <c r="L37" s="277"/>
      <c r="M37" s="278">
        <v>7</v>
      </c>
      <c r="N37" s="279">
        <f t="shared" ref="N37:N43" si="0">K37/M37</f>
        <v>15844.846318261536</v>
      </c>
    </row>
    <row r="38" spans="1:14">
      <c r="A38" t="s">
        <v>173</v>
      </c>
      <c r="B38" s="870" t="str">
        <f>VLOOKUP(A38,EQUIPOS!A8:D154,3,FALSE)</f>
        <v>Compactador neumático de Potencia 70 HP, peso de 13 ton</v>
      </c>
      <c r="C38" s="871"/>
      <c r="D38" s="871"/>
      <c r="E38" s="871"/>
      <c r="F38" s="871"/>
      <c r="G38" s="871"/>
      <c r="H38" s="872"/>
      <c r="I38" s="274"/>
      <c r="J38" s="275"/>
      <c r="K38" s="276">
        <f>VLOOKUP(A38,EQUIPOS!A8:D165,4,FALSE)</f>
        <v>113838.74565034822</v>
      </c>
      <c r="L38" s="277"/>
      <c r="M38" s="278">
        <v>7</v>
      </c>
      <c r="N38" s="279">
        <f t="shared" si="0"/>
        <v>16262.677950049747</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7</v>
      </c>
      <c r="N42" s="279">
        <f t="shared" si="0"/>
        <v>42483.956864293272</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1110.7358873587618</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140600.27854519521</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1337.591059876785</v>
      </c>
      <c r="N65" s="419">
        <f>K65*M65</f>
        <v>1671.9888248459813</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3544.6163086734805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63</v>
      </c>
      <c r="N75" s="402">
        <f>K75/M75</f>
        <v>6873.7777777777774</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11107.358873587618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199218.90733571193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39843.781467142391</v>
      </c>
      <c r="M88" s="857"/>
      <c r="N88" s="57"/>
    </row>
    <row r="89" spans="1:14">
      <c r="B89" s="95" t="s">
        <v>973</v>
      </c>
      <c r="C89" s="96"/>
      <c r="D89" s="96"/>
      <c r="E89" s="96"/>
      <c r="F89" s="96"/>
      <c r="G89" s="96"/>
      <c r="H89" s="96"/>
      <c r="I89" s="93"/>
      <c r="J89" s="94"/>
      <c r="K89" s="311">
        <v>0.05</v>
      </c>
      <c r="L89" s="856">
        <f>N83*K89</f>
        <v>9960.9453667855978</v>
      </c>
      <c r="M89" s="857"/>
      <c r="N89" s="57"/>
    </row>
    <row r="90" spans="1:14" ht="15.75" thickBot="1">
      <c r="B90" s="97" t="s">
        <v>974</v>
      </c>
      <c r="C90" s="98"/>
      <c r="D90" s="98"/>
      <c r="E90" s="98"/>
      <c r="F90" s="98"/>
      <c r="G90" s="98"/>
      <c r="H90" s="98"/>
      <c r="I90" s="99"/>
      <c r="J90" s="100"/>
      <c r="K90" s="312">
        <v>0.05</v>
      </c>
      <c r="L90" s="858">
        <f>N83*K90</f>
        <v>9960.9453667855978</v>
      </c>
      <c r="M90" s="859"/>
      <c r="N90" s="57"/>
    </row>
    <row r="91" spans="1:14" ht="15.75" thickBot="1">
      <c r="B91" s="821" t="s">
        <v>953</v>
      </c>
      <c r="C91" s="822"/>
      <c r="D91" s="822"/>
      <c r="E91" s="822"/>
      <c r="F91" s="822"/>
      <c r="G91" s="822"/>
      <c r="H91" s="822"/>
      <c r="I91" s="822"/>
      <c r="J91" s="822"/>
      <c r="K91" s="822"/>
      <c r="L91" s="822"/>
      <c r="M91" s="823"/>
      <c r="N91" s="58">
        <f>L88+L89+L90</f>
        <v>59765.67220071359</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258984.57953642553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9</v>
      </c>
      <c r="N37" s="279">
        <f t="shared" ref="N37:N43" si="0">K37/M37</f>
        <v>12648.749516705358</v>
      </c>
    </row>
    <row r="38" spans="1:14">
      <c r="A38" t="s">
        <v>168</v>
      </c>
      <c r="B38" s="870" t="str">
        <f>VLOOKUP(A38,EQUIPOS!A8:D154,3,FALSE)</f>
        <v>Compactador tipo  POTENCIA: 105 HP, PESO: 6 ton</v>
      </c>
      <c r="C38" s="871"/>
      <c r="D38" s="871"/>
      <c r="E38" s="871"/>
      <c r="F38" s="871"/>
      <c r="G38" s="871"/>
      <c r="H38" s="872"/>
      <c r="I38" s="274"/>
      <c r="J38" s="275"/>
      <c r="K38" s="276">
        <f>VLOOKUP(A38,EQUIPOS!A8:D165,4,FALSE)</f>
        <v>110913.92422783075</v>
      </c>
      <c r="L38" s="277"/>
      <c r="M38" s="278">
        <v>9</v>
      </c>
      <c r="N38" s="279">
        <f t="shared" si="0"/>
        <v>12323.769358647862</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1"/>
      <c r="F46" s="871"/>
      <c r="G46" s="871"/>
      <c r="H46" s="872"/>
      <c r="I46" s="42"/>
      <c r="J46" s="43"/>
      <c r="K46" s="281"/>
      <c r="L46" s="283"/>
      <c r="M46" s="284"/>
      <c r="N46" s="285"/>
    </row>
    <row r="47" spans="1:14">
      <c r="B47" s="878" t="s">
        <v>952</v>
      </c>
      <c r="C47" s="956"/>
      <c r="D47" s="956"/>
      <c r="E47" s="44"/>
      <c r="F47" s="45"/>
      <c r="G47" s="45"/>
      <c r="H47" s="46"/>
      <c r="I47" s="42"/>
      <c r="J47" s="43"/>
      <c r="K47" s="286"/>
      <c r="L47" s="283"/>
      <c r="M47" s="408">
        <v>0.1</v>
      </c>
      <c r="N47" s="351">
        <f>N81*M47</f>
        <v>971.8939014389166</v>
      </c>
    </row>
    <row r="48" spans="1:14" ht="15.75" thickBot="1">
      <c r="B48" s="957"/>
      <c r="C48" s="958"/>
      <c r="D48" s="958"/>
      <c r="E48" s="958"/>
      <c r="F48" s="958"/>
      <c r="G48" s="958"/>
      <c r="H48" s="959"/>
      <c r="I48" s="880"/>
      <c r="J48" s="881"/>
      <c r="K48" s="47"/>
      <c r="L48" s="882"/>
      <c r="M48" s="960"/>
      <c r="N48" s="111"/>
    </row>
    <row r="49" spans="1:14" ht="15.75" thickBot="1">
      <c r="B49" s="821" t="s">
        <v>953</v>
      </c>
      <c r="C49" s="822"/>
      <c r="D49" s="822"/>
      <c r="E49" s="822"/>
      <c r="F49" s="822"/>
      <c r="G49" s="822"/>
      <c r="H49" s="822"/>
      <c r="I49" s="822"/>
      <c r="J49" s="822"/>
      <c r="K49" s="822"/>
      <c r="L49" s="822"/>
      <c r="M49" s="823"/>
      <c r="N49" s="401">
        <f>SUM(N36:N48)</f>
        <v>123885.55186314102</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9718.9390143891651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181397.11265696335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36279.422531392673</v>
      </c>
      <c r="M88" s="857"/>
      <c r="N88" s="57"/>
    </row>
    <row r="89" spans="1:14">
      <c r="B89" s="95" t="s">
        <v>973</v>
      </c>
      <c r="C89" s="96"/>
      <c r="D89" s="96"/>
      <c r="E89" s="96"/>
      <c r="F89" s="96"/>
      <c r="G89" s="96"/>
      <c r="H89" s="96"/>
      <c r="I89" s="93"/>
      <c r="J89" s="94"/>
      <c r="K89" s="311">
        <v>0.05</v>
      </c>
      <c r="L89" s="856">
        <f>N83*K89</f>
        <v>9069.8556328481682</v>
      </c>
      <c r="M89" s="857"/>
      <c r="N89" s="57"/>
    </row>
    <row r="90" spans="1:14" ht="15.75" thickBot="1">
      <c r="B90" s="97" t="s">
        <v>974</v>
      </c>
      <c r="C90" s="98"/>
      <c r="D90" s="98"/>
      <c r="E90" s="98"/>
      <c r="F90" s="98"/>
      <c r="G90" s="98"/>
      <c r="H90" s="98"/>
      <c r="I90" s="99"/>
      <c r="J90" s="100"/>
      <c r="K90" s="312">
        <v>0.05</v>
      </c>
      <c r="L90" s="858">
        <f>N83*K90</f>
        <v>9069.8556328481682</v>
      </c>
      <c r="M90" s="859"/>
      <c r="N90" s="57"/>
    </row>
    <row r="91" spans="1:14" ht="15.75" thickBot="1">
      <c r="B91" s="821" t="s">
        <v>953</v>
      </c>
      <c r="C91" s="822"/>
      <c r="D91" s="822"/>
      <c r="E91" s="822"/>
      <c r="F91" s="822"/>
      <c r="G91" s="822"/>
      <c r="H91" s="822"/>
      <c r="I91" s="822"/>
      <c r="J91" s="822"/>
      <c r="K91" s="822"/>
      <c r="L91" s="822"/>
      <c r="M91" s="823"/>
      <c r="N91" s="58">
        <f>L88+L89+L90</f>
        <v>54419.133797089002</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235816.24645405234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9</v>
      </c>
      <c r="N37" s="279">
        <f t="shared" ref="N37:N43" si="0">K37/M37</f>
        <v>12648.749516705358</v>
      </c>
    </row>
    <row r="38" spans="1:14">
      <c r="A38" t="s">
        <v>168</v>
      </c>
      <c r="B38" s="870" t="str">
        <f>VLOOKUP(A38,EQUIPOS!A8:D154,3,FALSE)</f>
        <v>Compactador tipo  POTENCIA: 105 HP, PESO: 6 ton</v>
      </c>
      <c r="C38" s="871"/>
      <c r="D38" s="871"/>
      <c r="E38" s="871"/>
      <c r="F38" s="871"/>
      <c r="G38" s="871"/>
      <c r="H38" s="872"/>
      <c r="I38" s="274"/>
      <c r="J38" s="275"/>
      <c r="K38" s="276">
        <f>VLOOKUP(A38,EQUIPOS!A8:D165,4,FALSE)</f>
        <v>110913.92422783075</v>
      </c>
      <c r="L38" s="277"/>
      <c r="M38" s="278">
        <v>9</v>
      </c>
      <c r="N38" s="279">
        <f t="shared" si="0"/>
        <v>12323.769358647862</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123885.55186314102</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9718.9390143891651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181397.11265696335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36279.422531392673</v>
      </c>
      <c r="M87" s="857"/>
      <c r="N87" s="57"/>
    </row>
    <row r="88" spans="1:14">
      <c r="B88" s="95" t="s">
        <v>973</v>
      </c>
      <c r="C88" s="96"/>
      <c r="D88" s="96"/>
      <c r="E88" s="96"/>
      <c r="F88" s="96"/>
      <c r="G88" s="96"/>
      <c r="H88" s="96"/>
      <c r="I88" s="93"/>
      <c r="J88" s="94"/>
      <c r="K88" s="311">
        <v>0.05</v>
      </c>
      <c r="L88" s="856">
        <f>N82*K88</f>
        <v>9069.8556328481682</v>
      </c>
      <c r="M88" s="857"/>
      <c r="N88" s="57"/>
    </row>
    <row r="89" spans="1:14" ht="15.75" thickBot="1">
      <c r="B89" s="97" t="s">
        <v>974</v>
      </c>
      <c r="C89" s="98"/>
      <c r="D89" s="98"/>
      <c r="E89" s="98"/>
      <c r="F89" s="98"/>
      <c r="G89" s="98"/>
      <c r="H89" s="98"/>
      <c r="I89" s="99"/>
      <c r="J89" s="100"/>
      <c r="K89" s="312">
        <v>0.05</v>
      </c>
      <c r="L89" s="858">
        <f>N82*K89</f>
        <v>9069.8556328481682</v>
      </c>
      <c r="M89" s="859"/>
      <c r="N89" s="57"/>
    </row>
    <row r="90" spans="1:14" ht="15.75" thickBot="1">
      <c r="B90" s="821" t="s">
        <v>953</v>
      </c>
      <c r="C90" s="822"/>
      <c r="D90" s="822"/>
      <c r="E90" s="822"/>
      <c r="F90" s="822"/>
      <c r="G90" s="822"/>
      <c r="H90" s="822"/>
      <c r="I90" s="822"/>
      <c r="J90" s="822"/>
      <c r="K90" s="822"/>
      <c r="L90" s="822"/>
      <c r="M90" s="823"/>
      <c r="N90" s="58">
        <f>L87+L88+L89</f>
        <v>54419.133797089002</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235816.24645405234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9</v>
      </c>
      <c r="N37" s="279">
        <f t="shared" ref="N37:N43" si="0">K37/M37</f>
        <v>12648.749516705358</v>
      </c>
    </row>
    <row r="38" spans="1:14">
      <c r="A38" t="s">
        <v>168</v>
      </c>
      <c r="B38" s="870" t="str">
        <f>VLOOKUP(A38,EQUIPOS!A8:D154,3,FALSE)</f>
        <v>Compactador tipo  POTENCIA: 105 HP, PESO: 6 ton</v>
      </c>
      <c r="C38" s="871"/>
      <c r="D38" s="871"/>
      <c r="E38" s="871"/>
      <c r="F38" s="871"/>
      <c r="G38" s="871"/>
      <c r="H38" s="872"/>
      <c r="I38" s="274"/>
      <c r="J38" s="275"/>
      <c r="K38" s="276">
        <f>VLOOKUP(A38,EQUIPOS!A8:D165,4,FALSE)</f>
        <v>110913.92422783075</v>
      </c>
      <c r="L38" s="277"/>
      <c r="M38" s="278">
        <v>9</v>
      </c>
      <c r="N38" s="279">
        <f t="shared" si="0"/>
        <v>12323.769358647862</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9</v>
      </c>
      <c r="N42" s="279">
        <f t="shared" si="0"/>
        <v>33043.077561116988</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1"/>
      <c r="F46" s="871"/>
      <c r="G46" s="871"/>
      <c r="H46" s="872"/>
      <c r="I46" s="42"/>
      <c r="J46" s="43"/>
      <c r="K46" s="281"/>
      <c r="L46" s="283"/>
      <c r="M46" s="284"/>
      <c r="N46" s="285"/>
    </row>
    <row r="47" spans="1:14">
      <c r="B47" s="878" t="s">
        <v>952</v>
      </c>
      <c r="C47" s="956"/>
      <c r="D47" s="956"/>
      <c r="E47" s="44"/>
      <c r="F47" s="45"/>
      <c r="G47" s="45"/>
      <c r="H47" s="46"/>
      <c r="I47" s="42"/>
      <c r="J47" s="43"/>
      <c r="K47" s="286"/>
      <c r="L47" s="283"/>
      <c r="M47" s="408">
        <v>0.1</v>
      </c>
      <c r="N47" s="351">
        <f>N81*M47</f>
        <v>971.8939014389166</v>
      </c>
    </row>
    <row r="48" spans="1:14" ht="15.75" thickBot="1">
      <c r="B48" s="957"/>
      <c r="C48" s="958"/>
      <c r="D48" s="958"/>
      <c r="E48" s="958"/>
      <c r="F48" s="958"/>
      <c r="G48" s="958"/>
      <c r="H48" s="959"/>
      <c r="I48" s="880"/>
      <c r="J48" s="881"/>
      <c r="K48" s="47"/>
      <c r="L48" s="882"/>
      <c r="M48" s="960"/>
      <c r="N48" s="111"/>
    </row>
    <row r="49" spans="1:14" ht="15.75" thickBot="1">
      <c r="B49" s="821" t="s">
        <v>953</v>
      </c>
      <c r="C49" s="822"/>
      <c r="D49" s="822"/>
      <c r="E49" s="822"/>
      <c r="F49" s="822"/>
      <c r="G49" s="822"/>
      <c r="H49" s="822"/>
      <c r="I49" s="822"/>
      <c r="J49" s="822"/>
      <c r="K49" s="822"/>
      <c r="L49" s="822"/>
      <c r="M49" s="823"/>
      <c r="N49" s="401">
        <f>SUM(N36:N48)</f>
        <v>123885.55186314102</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908">
        <f>VLOOKUP(A65,TRANSPORTE!A6:D117,4,FALSE)</f>
        <v>1503.5006663031743</v>
      </c>
      <c r="M65" s="909"/>
      <c r="N65" s="294">
        <f>K65*L65</f>
        <v>1879.3758328789679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3752.0033167064666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9718.9390143891651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181323.14780249225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36264.629560498455</v>
      </c>
      <c r="M88" s="857"/>
      <c r="N88" s="57"/>
    </row>
    <row r="89" spans="1:14">
      <c r="B89" s="95" t="s">
        <v>973</v>
      </c>
      <c r="C89" s="96"/>
      <c r="D89" s="96"/>
      <c r="E89" s="96"/>
      <c r="F89" s="96"/>
      <c r="G89" s="96"/>
      <c r="H89" s="96"/>
      <c r="I89" s="93"/>
      <c r="J89" s="94"/>
      <c r="K89" s="311">
        <v>0.05</v>
      </c>
      <c r="L89" s="856">
        <f>N83*K89</f>
        <v>9066.1573901246138</v>
      </c>
      <c r="M89" s="857"/>
      <c r="N89" s="57"/>
    </row>
    <row r="90" spans="1:14" ht="15.75" thickBot="1">
      <c r="B90" s="97" t="s">
        <v>974</v>
      </c>
      <c r="C90" s="98"/>
      <c r="D90" s="98"/>
      <c r="E90" s="98"/>
      <c r="F90" s="98"/>
      <c r="G90" s="98"/>
      <c r="H90" s="98"/>
      <c r="I90" s="99"/>
      <c r="J90" s="100"/>
      <c r="K90" s="312">
        <v>0.05</v>
      </c>
      <c r="L90" s="858">
        <f>N83*K90</f>
        <v>9066.1573901246138</v>
      </c>
      <c r="M90" s="859"/>
      <c r="N90" s="57"/>
    </row>
    <row r="91" spans="1:14" ht="15.75" thickBot="1">
      <c r="B91" s="821" t="s">
        <v>953</v>
      </c>
      <c r="C91" s="822"/>
      <c r="D91" s="822"/>
      <c r="E91" s="822"/>
      <c r="F91" s="822"/>
      <c r="G91" s="822"/>
      <c r="H91" s="822"/>
      <c r="I91" s="822"/>
      <c r="J91" s="822"/>
      <c r="K91" s="822"/>
      <c r="L91" s="822"/>
      <c r="M91" s="823"/>
      <c r="N91" s="58">
        <f>L88+L89+L90</f>
        <v>54396.944340747687</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235720.09214323995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 customHeight="1" thickBot="1">
      <c r="A31" t="s">
        <v>1845</v>
      </c>
      <c r="B31" s="86" t="s">
        <v>1067</v>
      </c>
      <c r="C31" s="961" t="s">
        <v>1580</v>
      </c>
      <c r="D31" s="961"/>
      <c r="E31" s="961"/>
      <c r="F31" s="962"/>
      <c r="G31" s="962"/>
      <c r="H31" s="962"/>
      <c r="I31" s="962"/>
      <c r="J31" s="962"/>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7</v>
      </c>
      <c r="N37" s="279">
        <f t="shared" ref="N37:N43" si="0">K37/M37</f>
        <v>16262.677950049747</v>
      </c>
    </row>
    <row r="38" spans="1:14">
      <c r="A38" t="s">
        <v>168</v>
      </c>
      <c r="B38" s="870" t="str">
        <f>VLOOKUP(A38,EQUIPOS!A8:D154,3,FALSE)</f>
        <v>Compactador tipo  POTENCIA: 105 HP, PESO: 6 ton</v>
      </c>
      <c r="C38" s="871"/>
      <c r="D38" s="871"/>
      <c r="E38" s="871"/>
      <c r="F38" s="871"/>
      <c r="G38" s="871"/>
      <c r="H38" s="872"/>
      <c r="I38" s="274"/>
      <c r="J38" s="275"/>
      <c r="K38" s="276">
        <f>VLOOKUP(A38,EQUIPOS!A8:D165,4,FALSE)</f>
        <v>110913.92422783075</v>
      </c>
      <c r="L38" s="277"/>
      <c r="M38" s="278">
        <v>7</v>
      </c>
      <c r="N38" s="279">
        <f t="shared" si="0"/>
        <v>15844.846318261536</v>
      </c>
    </row>
    <row r="39" spans="1:14">
      <c r="A39" t="s">
        <v>286</v>
      </c>
      <c r="B39" s="870" t="str">
        <f>VLOOKUP(A39,EQUIPOS!A9:D154,3,FALSE)</f>
        <v>Planta de asfalto en frio</v>
      </c>
      <c r="C39" s="871"/>
      <c r="D39" s="871"/>
      <c r="E39" s="871"/>
      <c r="F39" s="871"/>
      <c r="G39" s="871"/>
      <c r="H39" s="872"/>
      <c r="I39" s="274"/>
      <c r="J39" s="275"/>
      <c r="K39" s="276">
        <f>VLOOKUP(A39,EQUIPOS!A9:D166,4,FALSE)</f>
        <v>247142.17342587365</v>
      </c>
      <c r="L39" s="277"/>
      <c r="M39" s="278">
        <v>9</v>
      </c>
      <c r="N39" s="279">
        <f t="shared" si="0"/>
        <v>27460.24149176374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7</v>
      </c>
      <c r="N42" s="279">
        <f t="shared" si="0"/>
        <v>42483.956864293272</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9</v>
      </c>
      <c r="N43" s="279">
        <f t="shared" si="0"/>
        <v>9245.6481747609414</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1110.7358873587618</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140600.27854519521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908">
        <f>VLOOKUP(A64,TRANSPORTE!A6:D117,4,FALSE)</f>
        <v>1503.5006663031743</v>
      </c>
      <c r="M64" s="909"/>
      <c r="N64" s="294">
        <f>K64*L64</f>
        <v>1879.3758328789679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3752.0033167064666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63</v>
      </c>
      <c r="N74" s="402">
        <f>K74/M74</f>
        <v>6873.7777777777774</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11107.358873587618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199426.2943437449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39885.258868748984</v>
      </c>
      <c r="M87" s="857"/>
      <c r="N87" s="57"/>
    </row>
    <row r="88" spans="1:14">
      <c r="B88" s="95" t="s">
        <v>973</v>
      </c>
      <c r="C88" s="96"/>
      <c r="D88" s="96"/>
      <c r="E88" s="96"/>
      <c r="F88" s="96"/>
      <c r="G88" s="96"/>
      <c r="H88" s="96"/>
      <c r="I88" s="93"/>
      <c r="J88" s="94"/>
      <c r="K88" s="311">
        <v>0.05</v>
      </c>
      <c r="L88" s="856">
        <f>N82*K88</f>
        <v>9971.3147171872461</v>
      </c>
      <c r="M88" s="857"/>
      <c r="N88" s="57"/>
    </row>
    <row r="89" spans="1:14" ht="15.75" thickBot="1">
      <c r="B89" s="97" t="s">
        <v>974</v>
      </c>
      <c r="C89" s="98"/>
      <c r="D89" s="98"/>
      <c r="E89" s="98"/>
      <c r="F89" s="98"/>
      <c r="G89" s="98"/>
      <c r="H89" s="98"/>
      <c r="I89" s="99"/>
      <c r="J89" s="100"/>
      <c r="K89" s="312">
        <v>0.05</v>
      </c>
      <c r="L89" s="858">
        <f>N82*K89</f>
        <v>9971.3147171872461</v>
      </c>
      <c r="M89" s="859"/>
      <c r="N89" s="57"/>
    </row>
    <row r="90" spans="1:14" ht="15.75" thickBot="1">
      <c r="B90" s="821" t="s">
        <v>953</v>
      </c>
      <c r="C90" s="822"/>
      <c r="D90" s="822"/>
      <c r="E90" s="822"/>
      <c r="F90" s="822"/>
      <c r="G90" s="822"/>
      <c r="H90" s="822"/>
      <c r="I90" s="822"/>
      <c r="J90" s="822"/>
      <c r="K90" s="822"/>
      <c r="L90" s="822"/>
      <c r="M90" s="823"/>
      <c r="N90" s="58">
        <f>L87+L88+L89</f>
        <v>59827.88830312348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259254.18264686837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70"/>
      <c r="C47" s="871"/>
      <c r="D47" s="871"/>
      <c r="E47" s="871"/>
      <c r="F47" s="871"/>
      <c r="G47" s="871"/>
      <c r="H47" s="872"/>
      <c r="I47" s="873"/>
      <c r="J47" s="874"/>
      <c r="K47" s="276"/>
      <c r="L47" s="875"/>
      <c r="M47" s="876"/>
      <c r="N47" s="279"/>
    </row>
    <row r="48" spans="1:14">
      <c r="B48" s="870"/>
      <c r="C48" s="871"/>
      <c r="D48" s="871"/>
      <c r="E48" s="877"/>
      <c r="F48" s="871"/>
      <c r="G48" s="871"/>
      <c r="H48" s="872"/>
      <c r="I48" s="42"/>
      <c r="J48" s="43"/>
      <c r="K48" s="281"/>
      <c r="L48" s="283"/>
      <c r="M48" s="284"/>
      <c r="N48" s="285"/>
    </row>
    <row r="49" spans="1:14">
      <c r="B49" s="878" t="s">
        <v>952</v>
      </c>
      <c r="C49" s="879"/>
      <c r="D49" s="879"/>
      <c r="E49" s="44"/>
      <c r="F49" s="45"/>
      <c r="G49" s="45"/>
      <c r="H49" s="46"/>
      <c r="I49" s="42"/>
      <c r="J49" s="43"/>
      <c r="K49" s="286"/>
      <c r="L49" s="283"/>
      <c r="M49" s="408">
        <v>0.1</v>
      </c>
      <c r="N49" s="351">
        <f>N83*M49</f>
        <v>874.7045112950251</v>
      </c>
    </row>
    <row r="50" spans="1:14" ht="15.75" thickBot="1">
      <c r="B50" s="870"/>
      <c r="C50" s="871"/>
      <c r="D50" s="871"/>
      <c r="E50" s="871"/>
      <c r="F50" s="871"/>
      <c r="G50" s="871"/>
      <c r="H50" s="872"/>
      <c r="I50" s="880"/>
      <c r="J50" s="881"/>
      <c r="K50" s="47"/>
      <c r="L50" s="882"/>
      <c r="M50" s="883"/>
      <c r="N50" s="111"/>
    </row>
    <row r="51" spans="1:14" ht="15.75" thickBot="1">
      <c r="B51" s="821" t="s">
        <v>953</v>
      </c>
      <c r="C51" s="822"/>
      <c r="D51" s="822"/>
      <c r="E51" s="822"/>
      <c r="F51" s="822"/>
      <c r="G51" s="822"/>
      <c r="H51" s="822"/>
      <c r="I51" s="822"/>
      <c r="J51" s="822"/>
      <c r="K51" s="822"/>
      <c r="L51" s="822"/>
      <c r="M51" s="823"/>
      <c r="N51" s="401">
        <f>SUM(N36:N50)</f>
        <v>165443.81100164194</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6" t="s">
        <v>944</v>
      </c>
      <c r="C55" s="867"/>
      <c r="D55" s="867"/>
      <c r="E55" s="867"/>
      <c r="F55" s="867"/>
      <c r="G55" s="867"/>
      <c r="H55" s="867"/>
      <c r="I55" s="901"/>
      <c r="J55" s="322" t="s">
        <v>945</v>
      </c>
      <c r="K55" s="91" t="s">
        <v>946</v>
      </c>
      <c r="L55" s="902" t="s">
        <v>955</v>
      </c>
      <c r="M55" s="901"/>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30678.448322375694</v>
      </c>
      <c r="N56" s="279">
        <f>K56*M56</f>
        <v>42949.82765132597</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40.673038277185327</v>
      </c>
      <c r="N57" s="279">
        <f>K57*M57</f>
        <v>1016.8259569296332</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903"/>
      <c r="C60" s="904"/>
      <c r="D60" s="904"/>
      <c r="E60" s="904"/>
      <c r="F60" s="904"/>
      <c r="G60" s="904"/>
      <c r="H60" s="904"/>
      <c r="I60" s="874"/>
      <c r="J60" s="48"/>
      <c r="K60" s="50"/>
      <c r="L60" s="905"/>
      <c r="M60" s="906"/>
      <c r="N60" s="51"/>
    </row>
    <row r="61" spans="1:14" ht="15.75" thickBot="1">
      <c r="B61" s="821" t="s">
        <v>953</v>
      </c>
      <c r="C61" s="822"/>
      <c r="D61" s="822"/>
      <c r="E61" s="822"/>
      <c r="F61" s="822"/>
      <c r="G61" s="822"/>
      <c r="H61" s="822"/>
      <c r="I61" s="822"/>
      <c r="J61" s="822"/>
      <c r="K61" s="822"/>
      <c r="L61" s="822"/>
      <c r="M61" s="823"/>
      <c r="N61" s="401">
        <f>SUM(N56:N60)</f>
        <v>43966.653608255605</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7" t="s">
        <v>961</v>
      </c>
      <c r="M65" s="886"/>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908">
        <f>VLOOKUP(A66,TRANSPORTE!A5:D117,4,FALSE)</f>
        <v>1337.591059876785</v>
      </c>
      <c r="M66" s="909"/>
      <c r="N66" s="294">
        <f>K66*L66</f>
        <v>1872.627483827499</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908">
        <f>VLOOKUP(A67,TRANSPORTE!A6:D117,4,FALSE)</f>
        <v>1503.5006663031743</v>
      </c>
      <c r="M67" s="909"/>
      <c r="N67" s="294">
        <f>K67*L67</f>
        <v>1879.3758328789679</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99"/>
      <c r="M71" s="900"/>
      <c r="N71" s="133"/>
    </row>
    <row r="72" spans="1:15" ht="15.75" thickBot="1">
      <c r="B72" s="910" t="s">
        <v>953</v>
      </c>
      <c r="C72" s="864"/>
      <c r="D72" s="864"/>
      <c r="E72" s="864"/>
      <c r="F72" s="864"/>
      <c r="G72" s="864"/>
      <c r="H72" s="864"/>
      <c r="I72" s="864"/>
      <c r="J72" s="864"/>
      <c r="K72" s="864"/>
      <c r="L72" s="864"/>
      <c r="M72" s="865"/>
      <c r="N72" s="110">
        <f>N66+N67+N68+N69+N70</f>
        <v>3752.0033167064666</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0" t="s">
        <v>963</v>
      </c>
      <c r="C76" s="861"/>
      <c r="D76" s="861"/>
      <c r="E76" s="861"/>
      <c r="F76" s="861"/>
      <c r="G76" s="861"/>
      <c r="H76" s="861"/>
      <c r="I76" s="79" t="s">
        <v>964</v>
      </c>
      <c r="J76" s="81" t="s">
        <v>1410</v>
      </c>
      <c r="K76" s="80" t="s">
        <v>966</v>
      </c>
      <c r="L76" s="862" t="s">
        <v>950</v>
      </c>
      <c r="M76" s="863"/>
      <c r="N76" s="104" t="s">
        <v>951</v>
      </c>
    </row>
    <row r="77" spans="1:15">
      <c r="A77" t="s">
        <v>19</v>
      </c>
      <c r="B77" s="55" t="str">
        <f>VLOOKUP(A77,'MANO DE OBRA'!A8:D68,3,FALSE)</f>
        <v>Obrero (8)</v>
      </c>
      <c r="C77" s="53"/>
      <c r="D77" s="53"/>
      <c r="E77" s="53"/>
      <c r="F77" s="53"/>
      <c r="G77" s="53"/>
      <c r="H77" s="53"/>
      <c r="I77" s="299">
        <f>K77/J77*100</f>
        <v>234080.00000000003</v>
      </c>
      <c r="J77" s="300">
        <v>185</v>
      </c>
      <c r="K77" s="301">
        <f>VLOOKUP(A77,'MANO DE OBRA'!A8:D99,4,FALSE)</f>
        <v>433048</v>
      </c>
      <c r="L77" s="56"/>
      <c r="M77" s="302">
        <v>80</v>
      </c>
      <c r="N77" s="402">
        <f>K77/M77</f>
        <v>5413.1</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7"/>
      <c r="C82" s="898"/>
      <c r="D82" s="898"/>
      <c r="E82" s="898"/>
      <c r="F82" s="898"/>
      <c r="G82" s="898"/>
      <c r="H82" s="898"/>
      <c r="I82" s="132"/>
      <c r="J82" s="132"/>
      <c r="K82" s="132"/>
      <c r="L82" s="911"/>
      <c r="M82" s="911"/>
      <c r="N82" s="51"/>
    </row>
    <row r="83" spans="1:14" ht="15.75" thickBot="1">
      <c r="B83" s="910" t="s">
        <v>953</v>
      </c>
      <c r="C83" s="864"/>
      <c r="D83" s="864"/>
      <c r="E83" s="864"/>
      <c r="F83" s="864"/>
      <c r="G83" s="864"/>
      <c r="H83" s="864"/>
      <c r="I83" s="864"/>
      <c r="J83" s="864"/>
      <c r="K83" s="864"/>
      <c r="L83" s="864"/>
      <c r="M83" s="865"/>
      <c r="N83" s="308">
        <f>SUM(N77:N82)</f>
        <v>8747.0451129502508</v>
      </c>
    </row>
    <row r="84" spans="1:14" ht="15.75" thickBot="1">
      <c r="B84" s="39"/>
      <c r="C84" s="40"/>
      <c r="D84" s="40"/>
      <c r="E84" s="40"/>
      <c r="F84" s="40"/>
      <c r="G84" s="40"/>
      <c r="H84" s="40"/>
      <c r="I84" s="40"/>
      <c r="J84" s="40"/>
      <c r="K84" s="40"/>
      <c r="L84" s="40"/>
      <c r="M84" s="40"/>
      <c r="N84" s="41"/>
    </row>
    <row r="85" spans="1:14" ht="15.75" thickBot="1">
      <c r="B85" s="821" t="s">
        <v>967</v>
      </c>
      <c r="C85" s="822"/>
      <c r="D85" s="822"/>
      <c r="E85" s="822"/>
      <c r="F85" s="822"/>
      <c r="G85" s="822"/>
      <c r="H85" s="822"/>
      <c r="I85" s="822"/>
      <c r="J85" s="822"/>
      <c r="K85" s="822"/>
      <c r="L85" s="822"/>
      <c r="M85" s="823"/>
      <c r="N85" s="105">
        <f>N51+N61+N72+N83</f>
        <v>221909.51303955427</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6" t="s">
        <v>969</v>
      </c>
      <c r="C89" s="867"/>
      <c r="D89" s="867"/>
      <c r="E89" s="867"/>
      <c r="F89" s="867"/>
      <c r="G89" s="867"/>
      <c r="H89" s="867"/>
      <c r="I89" s="321"/>
      <c r="J89" s="341"/>
      <c r="K89" s="309" t="s">
        <v>970</v>
      </c>
      <c r="L89" s="868" t="s">
        <v>971</v>
      </c>
      <c r="M89" s="869"/>
      <c r="N89" s="310"/>
    </row>
    <row r="90" spans="1:14">
      <c r="B90" s="854" t="s">
        <v>972</v>
      </c>
      <c r="C90" s="855"/>
      <c r="D90" s="855"/>
      <c r="E90" s="855"/>
      <c r="F90" s="855"/>
      <c r="G90" s="855"/>
      <c r="H90" s="855"/>
      <c r="I90" s="93"/>
      <c r="J90" s="94"/>
      <c r="K90" s="311">
        <v>0.2</v>
      </c>
      <c r="L90" s="856">
        <f>N85*K90</f>
        <v>44381.902607910859</v>
      </c>
      <c r="M90" s="857"/>
      <c r="N90" s="57"/>
    </row>
    <row r="91" spans="1:14">
      <c r="B91" s="95" t="s">
        <v>973</v>
      </c>
      <c r="C91" s="96"/>
      <c r="D91" s="96"/>
      <c r="E91" s="96"/>
      <c r="F91" s="96"/>
      <c r="G91" s="96"/>
      <c r="H91" s="96"/>
      <c r="I91" s="93"/>
      <c r="J91" s="94"/>
      <c r="K91" s="311">
        <v>0.05</v>
      </c>
      <c r="L91" s="856">
        <f>N85*K91</f>
        <v>11095.475651977715</v>
      </c>
      <c r="M91" s="857"/>
      <c r="N91" s="57"/>
    </row>
    <row r="92" spans="1:14" ht="15.75" thickBot="1">
      <c r="B92" s="97" t="s">
        <v>974</v>
      </c>
      <c r="C92" s="98"/>
      <c r="D92" s="98"/>
      <c r="E92" s="98"/>
      <c r="F92" s="98"/>
      <c r="G92" s="98"/>
      <c r="H92" s="98"/>
      <c r="I92" s="99"/>
      <c r="J92" s="100"/>
      <c r="K92" s="312">
        <v>0.05</v>
      </c>
      <c r="L92" s="858">
        <f>N85*K92</f>
        <v>11095.475651977715</v>
      </c>
      <c r="M92" s="859"/>
      <c r="N92" s="57"/>
    </row>
    <row r="93" spans="1:14" ht="15.75" thickBot="1">
      <c r="B93" s="821" t="s">
        <v>953</v>
      </c>
      <c r="C93" s="822"/>
      <c r="D93" s="822"/>
      <c r="E93" s="822"/>
      <c r="F93" s="822"/>
      <c r="G93" s="822"/>
      <c r="H93" s="822"/>
      <c r="I93" s="822"/>
      <c r="J93" s="822"/>
      <c r="K93" s="822"/>
      <c r="L93" s="822"/>
      <c r="M93" s="823"/>
      <c r="N93" s="58">
        <f>L90+L91+L92</f>
        <v>66572.853911866288</v>
      </c>
    </row>
    <row r="94" spans="1:14" ht="15.75" thickBot="1">
      <c r="B94" s="39"/>
      <c r="C94" s="40"/>
      <c r="D94" s="40"/>
      <c r="E94" s="40"/>
      <c r="F94" s="40"/>
      <c r="G94" s="40"/>
      <c r="H94" s="40"/>
      <c r="I94" s="40"/>
      <c r="J94" s="40"/>
      <c r="K94" s="40"/>
      <c r="L94" s="40"/>
      <c r="M94" s="40"/>
      <c r="N94" s="41"/>
    </row>
    <row r="95" spans="1:14" ht="15.75" thickBot="1">
      <c r="A95" t="s">
        <v>2016</v>
      </c>
      <c r="B95" s="821" t="s">
        <v>975</v>
      </c>
      <c r="C95" s="822"/>
      <c r="D95" s="822"/>
      <c r="E95" s="822"/>
      <c r="F95" s="822"/>
      <c r="G95" s="822"/>
      <c r="H95" s="822"/>
      <c r="I95" s="822"/>
      <c r="J95" s="822"/>
      <c r="K95" s="822"/>
      <c r="L95" s="822"/>
      <c r="M95" s="823"/>
      <c r="N95" s="195">
        <f>N85+N93</f>
        <v>288482.36695142055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87"/>
      <c r="K125" s="887"/>
      <c r="L125" s="887"/>
      <c r="M125" s="887"/>
      <c r="N125" s="888"/>
    </row>
    <row r="126" spans="2:14" ht="15.75" thickBot="1">
      <c r="B126" s="268" t="s">
        <v>2221</v>
      </c>
      <c r="C126" s="400"/>
      <c r="D126" s="400"/>
      <c r="E126" s="63"/>
      <c r="F126" s="63"/>
      <c r="G126" s="63"/>
      <c r="H126" s="63"/>
      <c r="I126" s="63"/>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908">
        <f>VLOOKUP(A65,TRANSPORTE!A6:D117,4,FALSE)</f>
        <v>1704.8256877342108</v>
      </c>
      <c r="M65" s="909"/>
      <c r="N65" s="294">
        <f>K65*L65</f>
        <v>2131.0321096677635</v>
      </c>
    </row>
    <row r="66" spans="1:15">
      <c r="B66" s="52"/>
      <c r="C66" s="53"/>
      <c r="D66" s="53"/>
      <c r="E66" s="53"/>
      <c r="F66" s="53"/>
      <c r="G66" s="53"/>
      <c r="H66" s="295"/>
      <c r="I66" s="286"/>
      <c r="J66" s="286"/>
      <c r="K66" s="286"/>
      <c r="L66" s="908"/>
      <c r="M66" s="909"/>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4003.6595934952625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222161.16931634306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44432.233863268615</v>
      </c>
      <c r="M88" s="857"/>
      <c r="N88" s="57"/>
    </row>
    <row r="89" spans="1:14">
      <c r="B89" s="95" t="s">
        <v>973</v>
      </c>
      <c r="C89" s="96"/>
      <c r="D89" s="96"/>
      <c r="E89" s="96"/>
      <c r="F89" s="96"/>
      <c r="G89" s="96"/>
      <c r="H89" s="96"/>
      <c r="I89" s="93"/>
      <c r="J89" s="94"/>
      <c r="K89" s="311">
        <v>0.05</v>
      </c>
      <c r="L89" s="856">
        <f>N83*K89</f>
        <v>11108.058465817154</v>
      </c>
      <c r="M89" s="857"/>
      <c r="N89" s="57"/>
    </row>
    <row r="90" spans="1:14" ht="15.75" thickBot="1">
      <c r="B90" s="97" t="s">
        <v>974</v>
      </c>
      <c r="C90" s="98"/>
      <c r="D90" s="98"/>
      <c r="E90" s="98"/>
      <c r="F90" s="98"/>
      <c r="G90" s="98"/>
      <c r="H90" s="98"/>
      <c r="I90" s="99"/>
      <c r="J90" s="100"/>
      <c r="K90" s="312">
        <v>0.05</v>
      </c>
      <c r="L90" s="858">
        <f>N83*K90</f>
        <v>11108.058465817154</v>
      </c>
      <c r="M90" s="859"/>
      <c r="N90" s="57"/>
    </row>
    <row r="91" spans="1:14" ht="15.75" thickBot="1">
      <c r="B91" s="821" t="s">
        <v>953</v>
      </c>
      <c r="C91" s="822"/>
      <c r="D91" s="822"/>
      <c r="E91" s="822"/>
      <c r="F91" s="822"/>
      <c r="G91" s="822"/>
      <c r="H91" s="822"/>
      <c r="I91" s="822"/>
      <c r="J91" s="822"/>
      <c r="K91" s="822"/>
      <c r="L91" s="822"/>
      <c r="M91" s="823"/>
      <c r="N91" s="58">
        <f>L88+L89+L90</f>
        <v>66648.35079490293</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288809.52011124598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908">
        <f>VLOOKUP(A65,TRANSPORTE!A6:D117,4,FALSE)</f>
        <v>1704.8256877342108</v>
      </c>
      <c r="M65" s="909"/>
      <c r="N65" s="294">
        <f>K65*L65</f>
        <v>2131.0321096677635</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4003.6595934952625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222161.16931634306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44432.233863268615</v>
      </c>
      <c r="M88" s="857"/>
      <c r="N88" s="57"/>
    </row>
    <row r="89" spans="1:14">
      <c r="B89" s="95" t="s">
        <v>973</v>
      </c>
      <c r="C89" s="96"/>
      <c r="D89" s="96"/>
      <c r="E89" s="96"/>
      <c r="F89" s="96"/>
      <c r="G89" s="96"/>
      <c r="H89" s="96"/>
      <c r="I89" s="93"/>
      <c r="J89" s="94"/>
      <c r="K89" s="311">
        <v>0.05</v>
      </c>
      <c r="L89" s="856">
        <f>N83*K89</f>
        <v>11108.058465817154</v>
      </c>
      <c r="M89" s="857"/>
      <c r="N89" s="57"/>
    </row>
    <row r="90" spans="1:14" ht="15.75" thickBot="1">
      <c r="B90" s="97" t="s">
        <v>974</v>
      </c>
      <c r="C90" s="98"/>
      <c r="D90" s="98"/>
      <c r="E90" s="98"/>
      <c r="F90" s="98"/>
      <c r="G90" s="98"/>
      <c r="H90" s="98"/>
      <c r="I90" s="99"/>
      <c r="J90" s="100"/>
      <c r="K90" s="312">
        <v>0.05</v>
      </c>
      <c r="L90" s="858">
        <f>N83*K90</f>
        <v>11108.058465817154</v>
      </c>
      <c r="M90" s="859"/>
      <c r="N90" s="57"/>
    </row>
    <row r="91" spans="1:14" ht="15.75" thickBot="1">
      <c r="B91" s="821" t="s">
        <v>953</v>
      </c>
      <c r="C91" s="822"/>
      <c r="D91" s="822"/>
      <c r="E91" s="822"/>
      <c r="F91" s="822"/>
      <c r="G91" s="822"/>
      <c r="H91" s="822"/>
      <c r="I91" s="822"/>
      <c r="J91" s="822"/>
      <c r="K91" s="822"/>
      <c r="L91" s="822"/>
      <c r="M91" s="823"/>
      <c r="N91" s="58">
        <f>L88+L89+L90</f>
        <v>66648.35079490293</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288809.52011124598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ht="15" customHeight="1">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874.7045112950251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165443.81100164194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08">
        <f>VLOOKUP(A64,TRANSPORTE!A6:D117,4,FALSE)</f>
        <v>1503.5006663031743</v>
      </c>
      <c r="M64" s="909"/>
      <c r="N64" s="294">
        <f>K64*L64</f>
        <v>1879.3758328789679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3752.0033167064666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8747.0451129502508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221909.51303955427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44381.902607910859</v>
      </c>
      <c r="M87" s="857"/>
      <c r="N87" s="57"/>
    </row>
    <row r="88" spans="1:14">
      <c r="B88" s="95" t="s">
        <v>973</v>
      </c>
      <c r="C88" s="96"/>
      <c r="D88" s="96"/>
      <c r="E88" s="96"/>
      <c r="F88" s="96"/>
      <c r="G88" s="96"/>
      <c r="H88" s="96"/>
      <c r="I88" s="93"/>
      <c r="J88" s="94"/>
      <c r="K88" s="311">
        <v>0.05</v>
      </c>
      <c r="L88" s="856">
        <f>N82*K88</f>
        <v>11095.475651977715</v>
      </c>
      <c r="M88" s="857"/>
      <c r="N88" s="57"/>
    </row>
    <row r="89" spans="1:14" ht="15.75" thickBot="1">
      <c r="B89" s="97" t="s">
        <v>974</v>
      </c>
      <c r="C89" s="98"/>
      <c r="D89" s="98"/>
      <c r="E89" s="98"/>
      <c r="F89" s="98"/>
      <c r="G89" s="98"/>
      <c r="H89" s="98"/>
      <c r="I89" s="99"/>
      <c r="J89" s="100"/>
      <c r="K89" s="312">
        <v>0.05</v>
      </c>
      <c r="L89" s="858">
        <f>N82*K89</f>
        <v>11095.475651977715</v>
      </c>
      <c r="M89" s="859"/>
      <c r="N89" s="57"/>
    </row>
    <row r="90" spans="1:14" ht="15.75" thickBot="1">
      <c r="B90" s="821" t="s">
        <v>953</v>
      </c>
      <c r="C90" s="822"/>
      <c r="D90" s="822"/>
      <c r="E90" s="822"/>
      <c r="F90" s="822"/>
      <c r="G90" s="822"/>
      <c r="H90" s="822"/>
      <c r="I90" s="822"/>
      <c r="J90" s="822"/>
      <c r="K90" s="822"/>
      <c r="L90" s="822"/>
      <c r="M90" s="823"/>
      <c r="N90" s="58">
        <f>L87+L88+L89</f>
        <v>66572.853911866288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288482.36695142055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874.7045112950251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165443.81100164194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8747.0451129502508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221983.47789402539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44396.695578805084</v>
      </c>
      <c r="M87" s="857"/>
      <c r="N87" s="57"/>
    </row>
    <row r="88" spans="1:14">
      <c r="B88" s="95" t="s">
        <v>973</v>
      </c>
      <c r="C88" s="96"/>
      <c r="D88" s="96"/>
      <c r="E88" s="96"/>
      <c r="F88" s="96"/>
      <c r="G88" s="96"/>
      <c r="H88" s="96"/>
      <c r="I88" s="93"/>
      <c r="J88" s="94"/>
      <c r="K88" s="311">
        <v>0.05</v>
      </c>
      <c r="L88" s="856">
        <f>N82*K88</f>
        <v>11099.173894701271</v>
      </c>
      <c r="M88" s="857"/>
      <c r="N88" s="57"/>
    </row>
    <row r="89" spans="1:14" ht="15.75" thickBot="1">
      <c r="B89" s="97" t="s">
        <v>974</v>
      </c>
      <c r="C89" s="98"/>
      <c r="D89" s="98"/>
      <c r="E89" s="98"/>
      <c r="F89" s="98"/>
      <c r="G89" s="98"/>
      <c r="H89" s="98"/>
      <c r="I89" s="99"/>
      <c r="J89" s="100"/>
      <c r="K89" s="312">
        <v>0.05</v>
      </c>
      <c r="L89" s="858">
        <f>N82*K89</f>
        <v>11099.173894701271</v>
      </c>
      <c r="M89" s="859"/>
      <c r="N89" s="57"/>
    </row>
    <row r="90" spans="1:14" ht="15.75" thickBot="1">
      <c r="B90" s="821" t="s">
        <v>953</v>
      </c>
      <c r="C90" s="822"/>
      <c r="D90" s="822"/>
      <c r="E90" s="822"/>
      <c r="F90" s="822"/>
      <c r="G90" s="822"/>
      <c r="H90" s="822"/>
      <c r="I90" s="822"/>
      <c r="J90" s="822"/>
      <c r="K90" s="822"/>
      <c r="L90" s="822"/>
      <c r="M90" s="823"/>
      <c r="N90" s="58">
        <f>L87+L88+L89</f>
        <v>66595.043368207625</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288578.52126223303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1293</v>
      </c>
      <c r="B65" s="52" t="str">
        <f>VLOOKUP(A65,TRANSPORTE!A6:D117,3,FALSE)</f>
        <v>Transporte de mezcla</v>
      </c>
      <c r="C65" s="53"/>
      <c r="D65" s="53"/>
      <c r="E65" s="53"/>
      <c r="F65" s="53"/>
      <c r="G65" s="53"/>
      <c r="H65" s="318" t="s">
        <v>1468</v>
      </c>
      <c r="I65" s="286">
        <v>1.25</v>
      </c>
      <c r="J65" s="293">
        <v>1</v>
      </c>
      <c r="K65" s="286">
        <f>I65*J65</f>
        <v>1.25</v>
      </c>
      <c r="L65" s="908">
        <f>VLOOKUP(A65,TRANSPORTE!A6:D117,4,FALSE)</f>
        <v>1533.0371190040096</v>
      </c>
      <c r="M65" s="909"/>
      <c r="N65" s="294">
        <f>K65*L65</f>
        <v>1916.296398755012</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3788.9238825825109</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221946.43360543033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44389.286721086071</v>
      </c>
      <c r="M88" s="857"/>
      <c r="N88" s="57"/>
    </row>
    <row r="89" spans="1:14">
      <c r="B89" s="95" t="s">
        <v>973</v>
      </c>
      <c r="C89" s="96"/>
      <c r="D89" s="96"/>
      <c r="E89" s="96"/>
      <c r="F89" s="96"/>
      <c r="G89" s="96"/>
      <c r="H89" s="96"/>
      <c r="I89" s="93"/>
      <c r="J89" s="94"/>
      <c r="K89" s="311">
        <v>0.05</v>
      </c>
      <c r="L89" s="856">
        <f>N83*K89</f>
        <v>11097.321680271518</v>
      </c>
      <c r="M89" s="857"/>
      <c r="N89" s="57"/>
    </row>
    <row r="90" spans="1:14" ht="15.75" thickBot="1">
      <c r="B90" s="97" t="s">
        <v>974</v>
      </c>
      <c r="C90" s="98"/>
      <c r="D90" s="98"/>
      <c r="E90" s="98"/>
      <c r="F90" s="98"/>
      <c r="G90" s="98"/>
      <c r="H90" s="98"/>
      <c r="I90" s="99"/>
      <c r="J90" s="100"/>
      <c r="K90" s="312">
        <v>0.05</v>
      </c>
      <c r="L90" s="858">
        <f>N83*K90</f>
        <v>11097.321680271518</v>
      </c>
      <c r="M90" s="859"/>
      <c r="N90" s="57"/>
    </row>
    <row r="91" spans="1:14" ht="15.75" thickBot="1">
      <c r="B91" s="821" t="s">
        <v>953</v>
      </c>
      <c r="C91" s="822"/>
      <c r="D91" s="822"/>
      <c r="E91" s="822"/>
      <c r="F91" s="822"/>
      <c r="G91" s="822"/>
      <c r="H91" s="822"/>
      <c r="I91" s="822"/>
      <c r="J91" s="822"/>
      <c r="K91" s="822"/>
      <c r="L91" s="822"/>
      <c r="M91" s="823"/>
      <c r="N91" s="58">
        <f>L88+L89+L90</f>
        <v>66583.930081629107</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288530.36368705943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8</v>
      </c>
      <c r="N37" s="279">
        <f t="shared" ref="N37:N43" si="0">K37/M37</f>
        <v>14229.843206293528</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8</v>
      </c>
      <c r="N38" s="279">
        <f t="shared" si="0"/>
        <v>11596.561911201978</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8</v>
      </c>
      <c r="N39" s="279">
        <f t="shared" si="0"/>
        <v>97069.946719191474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8</v>
      </c>
      <c r="N42" s="279">
        <f t="shared" si="0"/>
        <v>37173.462256256615</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8</v>
      </c>
      <c r="N43" s="279">
        <f t="shared" si="0"/>
        <v>10401.354196606058</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199635.23404969581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08">
        <f>VLOOKUP(A64,TRANSPORTE!A6:D117,4,FALSE)</f>
        <v>1503.5006663031743</v>
      </c>
      <c r="M64" s="909"/>
      <c r="N64" s="294">
        <f>K64*L64</f>
        <v>1879.3758328789679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3752.0033167064666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9718.9390143891651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257072.82998904702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51414.565997809405</v>
      </c>
      <c r="M87" s="857"/>
      <c r="N87" s="57"/>
    </row>
    <row r="88" spans="1:14">
      <c r="B88" s="95" t="s">
        <v>973</v>
      </c>
      <c r="C88" s="96"/>
      <c r="D88" s="96"/>
      <c r="E88" s="96"/>
      <c r="F88" s="96"/>
      <c r="G88" s="96"/>
      <c r="H88" s="96"/>
      <c r="I88" s="93"/>
      <c r="J88" s="94"/>
      <c r="K88" s="311">
        <v>0.05</v>
      </c>
      <c r="L88" s="856">
        <f>N82*K88</f>
        <v>12853.641499452351</v>
      </c>
      <c r="M88" s="857"/>
      <c r="N88" s="57"/>
    </row>
    <row r="89" spans="1:14" ht="15.75" thickBot="1">
      <c r="B89" s="97" t="s">
        <v>974</v>
      </c>
      <c r="C89" s="98"/>
      <c r="D89" s="98"/>
      <c r="E89" s="98"/>
      <c r="F89" s="98"/>
      <c r="G89" s="98"/>
      <c r="H89" s="98"/>
      <c r="I89" s="99"/>
      <c r="J89" s="100"/>
      <c r="K89" s="312">
        <v>0.05</v>
      </c>
      <c r="L89" s="858">
        <f>N82*K89</f>
        <v>12853.641499452351</v>
      </c>
      <c r="M89" s="859"/>
      <c r="N89" s="57"/>
    </row>
    <row r="90" spans="1:14" ht="15.75" thickBot="1">
      <c r="B90" s="821" t="s">
        <v>953</v>
      </c>
      <c r="C90" s="822"/>
      <c r="D90" s="822"/>
      <c r="E90" s="822"/>
      <c r="F90" s="822"/>
      <c r="G90" s="822"/>
      <c r="H90" s="822"/>
      <c r="I90" s="822"/>
      <c r="J90" s="822"/>
      <c r="K90" s="822"/>
      <c r="L90" s="822"/>
      <c r="M90" s="823"/>
      <c r="N90" s="58">
        <f>L87+L88+L89</f>
        <v>77121.848996714107</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334194.67898576113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8</v>
      </c>
      <c r="N37" s="279">
        <f t="shared" ref="N37:N43" si="0">K37/M37</f>
        <v>14229.843206293528</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8</v>
      </c>
      <c r="N38" s="279">
        <f t="shared" si="0"/>
        <v>11596.561911201978</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8</v>
      </c>
      <c r="N39" s="279">
        <f t="shared" si="0"/>
        <v>97069.946719191474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8</v>
      </c>
      <c r="N42" s="279">
        <f t="shared" si="0"/>
        <v>37173.462256256615</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8</v>
      </c>
      <c r="N43" s="279">
        <f t="shared" si="0"/>
        <v>10401.354196606058</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199635.23404969581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133"/>
    </row>
    <row r="80" spans="1:15" ht="15.75" thickBot="1">
      <c r="B80" s="910" t="s">
        <v>953</v>
      </c>
      <c r="C80" s="864"/>
      <c r="D80" s="864"/>
      <c r="E80" s="864"/>
      <c r="F80" s="864"/>
      <c r="G80" s="864"/>
      <c r="H80" s="864"/>
      <c r="I80" s="864"/>
      <c r="J80" s="864"/>
      <c r="K80" s="864"/>
      <c r="L80" s="864"/>
      <c r="M80" s="865"/>
      <c r="N80" s="467">
        <f>SUM(N74:N79)</f>
        <v>9718.9390143891651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257146.79484351818</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51429.358968703636</v>
      </c>
      <c r="M87" s="857"/>
      <c r="N87" s="57"/>
    </row>
    <row r="88" spans="1:14">
      <c r="B88" s="95" t="s">
        <v>973</v>
      </c>
      <c r="C88" s="96"/>
      <c r="D88" s="96"/>
      <c r="E88" s="96"/>
      <c r="F88" s="96"/>
      <c r="G88" s="96"/>
      <c r="H88" s="96"/>
      <c r="I88" s="93"/>
      <c r="J88" s="94"/>
      <c r="K88" s="311">
        <v>0.05</v>
      </c>
      <c r="L88" s="856">
        <f>N82*K88</f>
        <v>12857.339742175909</v>
      </c>
      <c r="M88" s="857"/>
      <c r="N88" s="57"/>
    </row>
    <row r="89" spans="1:14" ht="15.75" thickBot="1">
      <c r="B89" s="97" t="s">
        <v>974</v>
      </c>
      <c r="C89" s="98"/>
      <c r="D89" s="98"/>
      <c r="E89" s="98"/>
      <c r="F89" s="98"/>
      <c r="G89" s="98"/>
      <c r="H89" s="98"/>
      <c r="I89" s="99"/>
      <c r="J89" s="100"/>
      <c r="K89" s="312">
        <v>0.05</v>
      </c>
      <c r="L89" s="858">
        <f>N82*K89</f>
        <v>12857.339742175909</v>
      </c>
      <c r="M89" s="859"/>
      <c r="N89" s="57"/>
    </row>
    <row r="90" spans="1:14" ht="15.75" thickBot="1">
      <c r="B90" s="821" t="s">
        <v>953</v>
      </c>
      <c r="C90" s="822"/>
      <c r="D90" s="822"/>
      <c r="E90" s="822"/>
      <c r="F90" s="822"/>
      <c r="G90" s="822"/>
      <c r="H90" s="822"/>
      <c r="I90" s="822"/>
      <c r="J90" s="822"/>
      <c r="K90" s="822"/>
      <c r="L90" s="822"/>
      <c r="M90" s="823"/>
      <c r="N90" s="58">
        <f>L87+L88+L89</f>
        <v>77144.038453055458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334290.8332965736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8</v>
      </c>
      <c r="N37" s="279">
        <f t="shared" ref="N37:N43" si="0">K37/M37</f>
        <v>14229.843206293528</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8</v>
      </c>
      <c r="N38" s="279">
        <f t="shared" si="0"/>
        <v>11596.561911201978</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8</v>
      </c>
      <c r="N39" s="279">
        <f t="shared" si="0"/>
        <v>97069.946719191474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8</v>
      </c>
      <c r="N42" s="279">
        <f t="shared" si="0"/>
        <v>37173.462256256615</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8</v>
      </c>
      <c r="N43" s="279">
        <f t="shared" si="0"/>
        <v>10401.354196606058</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199635.23404969581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9718.9390143891651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257146.79484351818</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51429.358968703636</v>
      </c>
      <c r="M87" s="857"/>
      <c r="N87" s="57"/>
    </row>
    <row r="88" spans="1:14">
      <c r="B88" s="95" t="s">
        <v>973</v>
      </c>
      <c r="C88" s="96"/>
      <c r="D88" s="96"/>
      <c r="E88" s="96"/>
      <c r="F88" s="96"/>
      <c r="G88" s="96"/>
      <c r="H88" s="96"/>
      <c r="I88" s="93"/>
      <c r="J88" s="94"/>
      <c r="K88" s="311">
        <v>0.05</v>
      </c>
      <c r="L88" s="856">
        <f>N82*K88</f>
        <v>12857.339742175909</v>
      </c>
      <c r="M88" s="857"/>
      <c r="N88" s="57"/>
    </row>
    <row r="89" spans="1:14" ht="15.75" thickBot="1">
      <c r="B89" s="97" t="s">
        <v>974</v>
      </c>
      <c r="C89" s="98"/>
      <c r="D89" s="98"/>
      <c r="E89" s="98"/>
      <c r="F89" s="98"/>
      <c r="G89" s="98"/>
      <c r="H89" s="98"/>
      <c r="I89" s="99"/>
      <c r="J89" s="100"/>
      <c r="K89" s="312">
        <v>0.05</v>
      </c>
      <c r="L89" s="858">
        <f>N82*K89</f>
        <v>12857.339742175909</v>
      </c>
      <c r="M89" s="859"/>
      <c r="N89" s="57"/>
    </row>
    <row r="90" spans="1:14" ht="15.75" thickBot="1">
      <c r="B90" s="821" t="s">
        <v>953</v>
      </c>
      <c r="C90" s="822"/>
      <c r="D90" s="822"/>
      <c r="E90" s="822"/>
      <c r="F90" s="822"/>
      <c r="G90" s="822"/>
      <c r="H90" s="822"/>
      <c r="I90" s="822"/>
      <c r="J90" s="822"/>
      <c r="K90" s="822"/>
      <c r="L90" s="822"/>
      <c r="M90" s="823"/>
      <c r="N90" s="58">
        <f>L87+L88+L89</f>
        <v>77144.038453055458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334290.8332965736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874.7045112950251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165443.81100164194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8747.0451129502508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221983.47789402539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44396.695578805084</v>
      </c>
      <c r="M87" s="857"/>
      <c r="N87" s="57"/>
    </row>
    <row r="88" spans="1:14">
      <c r="B88" s="95" t="s">
        <v>973</v>
      </c>
      <c r="C88" s="96"/>
      <c r="D88" s="96"/>
      <c r="E88" s="96"/>
      <c r="F88" s="96"/>
      <c r="G88" s="96"/>
      <c r="H88" s="96"/>
      <c r="I88" s="93"/>
      <c r="J88" s="94"/>
      <c r="K88" s="311">
        <v>0.05</v>
      </c>
      <c r="L88" s="856">
        <f>N82*K88</f>
        <v>11099.173894701271</v>
      </c>
      <c r="M88" s="857"/>
      <c r="N88" s="57"/>
    </row>
    <row r="89" spans="1:14" ht="15.75" thickBot="1">
      <c r="B89" s="97" t="s">
        <v>974</v>
      </c>
      <c r="C89" s="98"/>
      <c r="D89" s="98"/>
      <c r="E89" s="98"/>
      <c r="F89" s="98"/>
      <c r="G89" s="98"/>
      <c r="H89" s="98"/>
      <c r="I89" s="99"/>
      <c r="J89" s="100"/>
      <c r="K89" s="312">
        <v>0.05</v>
      </c>
      <c r="L89" s="858">
        <f>N82*K89</f>
        <v>11099.173894701271</v>
      </c>
      <c r="M89" s="859"/>
      <c r="N89" s="57"/>
    </row>
    <row r="90" spans="1:14" ht="15.75" thickBot="1">
      <c r="B90" s="821" t="s">
        <v>953</v>
      </c>
      <c r="C90" s="822"/>
      <c r="D90" s="822"/>
      <c r="E90" s="822"/>
      <c r="F90" s="822"/>
      <c r="G90" s="822"/>
      <c r="H90" s="822"/>
      <c r="I90" s="822"/>
      <c r="J90" s="822"/>
      <c r="K90" s="822"/>
      <c r="L90" s="822"/>
      <c r="M90" s="823"/>
      <c r="N90" s="58">
        <f>L87+L88+L89</f>
        <v>66595.043368207625</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288578.52126223303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133"/>
    </row>
    <row r="81" spans="1:14" ht="15.75" thickBot="1">
      <c r="B81" s="910" t="s">
        <v>953</v>
      </c>
      <c r="C81" s="864"/>
      <c r="D81" s="864"/>
      <c r="E81" s="864"/>
      <c r="F81" s="864"/>
      <c r="G81" s="864"/>
      <c r="H81" s="864"/>
      <c r="I81" s="864"/>
      <c r="J81" s="864"/>
      <c r="K81" s="864"/>
      <c r="L81" s="864"/>
      <c r="M81" s="865"/>
      <c r="N81" s="467">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874.7045112950251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165443.81100164194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8747.0451129502508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221983.47789402539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44396.695578805084</v>
      </c>
      <c r="M87" s="857"/>
      <c r="N87" s="57"/>
    </row>
    <row r="88" spans="1:14">
      <c r="B88" s="95" t="s">
        <v>973</v>
      </c>
      <c r="C88" s="96"/>
      <c r="D88" s="96"/>
      <c r="E88" s="96"/>
      <c r="F88" s="96"/>
      <c r="G88" s="96"/>
      <c r="H88" s="96"/>
      <c r="I88" s="93"/>
      <c r="J88" s="94"/>
      <c r="K88" s="311">
        <v>0.05</v>
      </c>
      <c r="L88" s="856">
        <f>N82*K88</f>
        <v>11099.173894701271</v>
      </c>
      <c r="M88" s="857"/>
      <c r="N88" s="57"/>
    </row>
    <row r="89" spans="1:14" ht="15.75" thickBot="1">
      <c r="B89" s="97" t="s">
        <v>974</v>
      </c>
      <c r="C89" s="98"/>
      <c r="D89" s="98"/>
      <c r="E89" s="98"/>
      <c r="F89" s="98"/>
      <c r="G89" s="98"/>
      <c r="H89" s="98"/>
      <c r="I89" s="99"/>
      <c r="J89" s="100"/>
      <c r="K89" s="312">
        <v>0.05</v>
      </c>
      <c r="L89" s="858">
        <f>N82*K89</f>
        <v>11099.173894701271</v>
      </c>
      <c r="M89" s="859"/>
      <c r="N89" s="57"/>
    </row>
    <row r="90" spans="1:14" ht="15.75" thickBot="1">
      <c r="B90" s="821" t="s">
        <v>953</v>
      </c>
      <c r="C90" s="822"/>
      <c r="D90" s="822"/>
      <c r="E90" s="822"/>
      <c r="F90" s="822"/>
      <c r="G90" s="822"/>
      <c r="H90" s="822"/>
      <c r="I90" s="822"/>
      <c r="J90" s="822"/>
      <c r="K90" s="822"/>
      <c r="L90" s="822"/>
      <c r="M90" s="823"/>
      <c r="N90" s="58">
        <f>L87+L88+L89</f>
        <v>66595.043368207625</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288578.52126223303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8</v>
      </c>
      <c r="N37" s="279">
        <f t="shared" ref="N37:N43" si="0">K37/M37</f>
        <v>14229.843206293528</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8</v>
      </c>
      <c r="N38" s="279">
        <f t="shared" si="0"/>
        <v>11596.561911201978</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8</v>
      </c>
      <c r="N39" s="279">
        <f t="shared" si="0"/>
        <v>97069.946719191474</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8</v>
      </c>
      <c r="N42" s="279">
        <f t="shared" si="0"/>
        <v>37173.462256256615</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8</v>
      </c>
      <c r="N43" s="279">
        <f t="shared" si="0"/>
        <v>10401.354196606058</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971.8939014389166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199635.23404969581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9718.9390143891651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257146.79484351818</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51429.358968703636</v>
      </c>
      <c r="M87" s="857"/>
      <c r="N87" s="57"/>
    </row>
    <row r="88" spans="1:14">
      <c r="B88" s="95" t="s">
        <v>973</v>
      </c>
      <c r="C88" s="96"/>
      <c r="D88" s="96"/>
      <c r="E88" s="96"/>
      <c r="F88" s="96"/>
      <c r="G88" s="96"/>
      <c r="H88" s="96"/>
      <c r="I88" s="93"/>
      <c r="J88" s="94"/>
      <c r="K88" s="311">
        <v>0.05</v>
      </c>
      <c r="L88" s="856">
        <f>N82*K88</f>
        <v>12857.339742175909</v>
      </c>
      <c r="M88" s="857"/>
      <c r="N88" s="57"/>
    </row>
    <row r="89" spans="1:14" ht="15.75" thickBot="1">
      <c r="B89" s="97" t="s">
        <v>974</v>
      </c>
      <c r="C89" s="98"/>
      <c r="D89" s="98"/>
      <c r="E89" s="98"/>
      <c r="F89" s="98"/>
      <c r="G89" s="98"/>
      <c r="H89" s="98"/>
      <c r="I89" s="99"/>
      <c r="J89" s="100"/>
      <c r="K89" s="312">
        <v>0.05</v>
      </c>
      <c r="L89" s="858">
        <f>N82*K89</f>
        <v>12857.339742175909</v>
      </c>
      <c r="M89" s="859"/>
      <c r="N89" s="57"/>
    </row>
    <row r="90" spans="1:14" ht="15.75" thickBot="1">
      <c r="B90" s="821" t="s">
        <v>953</v>
      </c>
      <c r="C90" s="822"/>
      <c r="D90" s="822"/>
      <c r="E90" s="822"/>
      <c r="F90" s="822"/>
      <c r="G90" s="822"/>
      <c r="H90" s="822"/>
      <c r="I90" s="822"/>
      <c r="J90" s="822"/>
      <c r="K90" s="822"/>
      <c r="L90" s="822"/>
      <c r="M90" s="823"/>
      <c r="N90" s="58">
        <f>L87+L88+L89</f>
        <v>77144.038453055458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334290.8332965736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874.7045112950251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165443.81100164194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40.673038277185327</v>
      </c>
      <c r="N54" s="279">
        <f>K54*M54</f>
        <v>1016.8259569296332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43966.653608255605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908">
        <f>VLOOKUP(A64,TRANSPORTE!A6:D117,4,FALSE)</f>
        <v>1562.672549880062</v>
      </c>
      <c r="M64" s="909"/>
      <c r="N64" s="294">
        <f>K64*L64</f>
        <v>1953.3406873500776</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3825.9681711775766</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8747.0451129502508</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221983.47789402539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44396.695578805084</v>
      </c>
      <c r="M87" s="857"/>
      <c r="N87" s="57"/>
    </row>
    <row r="88" spans="1:14">
      <c r="B88" s="95" t="s">
        <v>973</v>
      </c>
      <c r="C88" s="96"/>
      <c r="D88" s="96"/>
      <c r="E88" s="96"/>
      <c r="F88" s="96"/>
      <c r="G88" s="96"/>
      <c r="H88" s="96"/>
      <c r="I88" s="93"/>
      <c r="J88" s="94"/>
      <c r="K88" s="311">
        <v>0.05</v>
      </c>
      <c r="L88" s="856">
        <f>N82*K88</f>
        <v>11099.173894701271</v>
      </c>
      <c r="M88" s="857"/>
      <c r="N88" s="57"/>
    </row>
    <row r="89" spans="1:14" ht="15.75" thickBot="1">
      <c r="B89" s="97" t="s">
        <v>974</v>
      </c>
      <c r="C89" s="98"/>
      <c r="D89" s="98"/>
      <c r="E89" s="98"/>
      <c r="F89" s="98"/>
      <c r="G89" s="98"/>
      <c r="H89" s="98"/>
      <c r="I89" s="99"/>
      <c r="J89" s="100"/>
      <c r="K89" s="312">
        <v>0.05</v>
      </c>
      <c r="L89" s="858">
        <f>N82*K89</f>
        <v>11099.173894701271</v>
      </c>
      <c r="M89" s="859"/>
      <c r="N89" s="57"/>
    </row>
    <row r="90" spans="1:14" ht="15.75" thickBot="1">
      <c r="B90" s="821" t="s">
        <v>953</v>
      </c>
      <c r="C90" s="822"/>
      <c r="D90" s="822"/>
      <c r="E90" s="822"/>
      <c r="F90" s="822"/>
      <c r="G90" s="822"/>
      <c r="H90" s="822"/>
      <c r="I90" s="822"/>
      <c r="J90" s="822"/>
      <c r="K90" s="822"/>
      <c r="L90" s="822"/>
      <c r="M90" s="823"/>
      <c r="N90" s="58">
        <f>L87+L88+L89</f>
        <v>66595.043368207625</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288578.52126223303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150</v>
      </c>
      <c r="B36" s="870" t="str">
        <f>VLOOKUP(A36,EQUIPOS!A6:D154,3,FALSE)</f>
        <v>Cargador : Potencia en el volante 125 hp, Clasificación de RPM del motor 2300.</v>
      </c>
      <c r="C36" s="871"/>
      <c r="D36" s="871"/>
      <c r="E36" s="871"/>
      <c r="F36" s="871"/>
      <c r="G36" s="871"/>
      <c r="H36" s="872"/>
      <c r="I36" s="274"/>
      <c r="J36" s="275"/>
      <c r="K36" s="276">
        <f>VLOOKUP(A36,EQUIPOS!A6:D163,4,FALSE)</f>
        <v>130025.11108915137</v>
      </c>
      <c r="L36" s="277"/>
      <c r="M36" s="278">
        <v>30</v>
      </c>
      <c r="N36" s="279">
        <f>K36/M36</f>
        <v>4334.1703696383793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166</v>
      </c>
      <c r="B38" s="870" t="str">
        <f>VLOOKUP(A38,EQUIPOS!A8:D154,3,FALSE)</f>
        <v>Compactador de Rodillo POTENCIA: 99HP, PESO: 8 ton</v>
      </c>
      <c r="C38" s="871"/>
      <c r="D38" s="871"/>
      <c r="E38" s="871"/>
      <c r="F38" s="871"/>
      <c r="G38" s="871"/>
      <c r="H38" s="872"/>
      <c r="I38" s="274"/>
      <c r="J38" s="275"/>
      <c r="K38" s="276">
        <f>VLOOKUP(A38,EQUIPOS!A8:D165,4,FALSE)</f>
        <v>92772.495289615821</v>
      </c>
      <c r="L38" s="277"/>
      <c r="M38" s="278">
        <v>10</v>
      </c>
      <c r="N38" s="279">
        <f t="shared" si="0"/>
        <v>9277.2495289615817</v>
      </c>
    </row>
    <row r="39" spans="1:14">
      <c r="A39" t="s">
        <v>284</v>
      </c>
      <c r="B39" s="870" t="str">
        <f>VLOOKUP(A39,EQUIPOS!A9:D154,3,FALSE)</f>
        <v>Planta de asfalto en caliente</v>
      </c>
      <c r="C39" s="871"/>
      <c r="D39" s="871"/>
      <c r="E39" s="871"/>
      <c r="F39" s="871"/>
      <c r="G39" s="871"/>
      <c r="H39" s="872"/>
      <c r="I39" s="274"/>
      <c r="J39" s="275"/>
      <c r="K39" s="276">
        <f>VLOOKUP(A39,EQUIPOS!A9:D166,4,FALSE)</f>
        <v>776559.57375353179</v>
      </c>
      <c r="L39" s="277"/>
      <c r="M39" s="278">
        <v>10</v>
      </c>
      <c r="N39" s="279">
        <f t="shared" si="0"/>
        <v>77655.957375353173</v>
      </c>
    </row>
    <row r="40" spans="1:14">
      <c r="A40" t="s">
        <v>290</v>
      </c>
      <c r="B40" s="870" t="str">
        <f>VLOOKUP(A40,EQUIPOS!A10:D154,3,FALSE)</f>
        <v>Planta trituradora</v>
      </c>
      <c r="C40" s="871"/>
      <c r="D40" s="871"/>
      <c r="E40" s="871"/>
      <c r="F40" s="871"/>
      <c r="G40" s="871"/>
      <c r="H40" s="872"/>
      <c r="I40" s="274"/>
      <c r="J40" s="275"/>
      <c r="K40" s="276">
        <f>VLOOKUP(A40,EQUIPOS!A10:D167,4,FALSE)</f>
        <v>544309.29944354424</v>
      </c>
      <c r="L40" s="277"/>
      <c r="M40" s="278">
        <v>30</v>
      </c>
      <c r="N40" s="279">
        <f t="shared" si="0"/>
        <v>18143.643314784807</v>
      </c>
    </row>
    <row r="41" spans="1:14">
      <c r="A41" t="s">
        <v>314</v>
      </c>
      <c r="B41" s="870" t="str">
        <f>VLOOKUP(A41,EQUIPOS!A11:D155,3,FALSE)</f>
        <v xml:space="preserve">Retroexcavadora E-200 sobre orugas
</v>
      </c>
      <c r="C41" s="871"/>
      <c r="D41" s="871"/>
      <c r="E41" s="871"/>
      <c r="F41" s="871"/>
      <c r="G41" s="871"/>
      <c r="H41" s="872"/>
      <c r="I41" s="274"/>
      <c r="J41" s="275"/>
      <c r="K41" s="276">
        <f>VLOOKUP(A41,EQUIPOS!A11:D168,4,FALSE)</f>
        <v>171430.74522852129</v>
      </c>
      <c r="L41" s="277"/>
      <c r="M41" s="278">
        <v>30</v>
      </c>
      <c r="N41" s="279">
        <f t="shared" si="0"/>
        <v>5714.3581742840433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4"/>
      <c r="J42" s="275"/>
      <c r="K42" s="276">
        <f>VLOOKUP(A42,EQUIPOS!A12:D169,4,FALSE)</f>
        <v>297387.69805005292</v>
      </c>
      <c r="L42" s="277"/>
      <c r="M42" s="278">
        <v>10</v>
      </c>
      <c r="N42" s="279">
        <f t="shared" si="0"/>
        <v>29738.769805005293</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327"/>
      <c r="C44" s="328"/>
      <c r="D44" s="328"/>
      <c r="E44" s="328"/>
      <c r="F44" s="328"/>
      <c r="G44" s="328"/>
      <c r="H44" s="329"/>
      <c r="I44" s="274"/>
      <c r="J44" s="275"/>
      <c r="K44" s="276"/>
      <c r="L44" s="277"/>
      <c r="M44" s="278"/>
      <c r="N44" s="279"/>
    </row>
    <row r="45" spans="1:14">
      <c r="B45" s="870"/>
      <c r="C45" s="871"/>
      <c r="D45" s="871"/>
      <c r="E45" s="871"/>
      <c r="F45" s="871"/>
      <c r="G45" s="871"/>
      <c r="H45" s="872"/>
      <c r="I45" s="873"/>
      <c r="J45" s="874"/>
      <c r="K45" s="276"/>
      <c r="L45" s="875"/>
      <c r="M45" s="876"/>
      <c r="N45" s="279"/>
    </row>
    <row r="46" spans="1:14">
      <c r="B46" s="870"/>
      <c r="C46" s="871"/>
      <c r="D46" s="871"/>
      <c r="E46" s="877"/>
      <c r="F46" s="871"/>
      <c r="G46" s="871"/>
      <c r="H46" s="872"/>
      <c r="I46" s="42"/>
      <c r="J46" s="43"/>
      <c r="K46" s="281"/>
      <c r="L46" s="283"/>
      <c r="M46" s="284"/>
      <c r="N46" s="285"/>
    </row>
    <row r="47" spans="1:14">
      <c r="B47" s="878" t="s">
        <v>952</v>
      </c>
      <c r="C47" s="879"/>
      <c r="D47" s="879"/>
      <c r="E47" s="44"/>
      <c r="F47" s="45"/>
      <c r="G47" s="45"/>
      <c r="H47" s="46"/>
      <c r="I47" s="42"/>
      <c r="J47" s="43"/>
      <c r="K47" s="286"/>
      <c r="L47" s="283"/>
      <c r="M47" s="408">
        <v>0.1</v>
      </c>
      <c r="N47" s="351">
        <f>N81*M47</f>
        <v>874.7045112950251</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165443.81100164194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30678.448322375694</v>
      </c>
      <c r="N54" s="279">
        <f>K54*M54</f>
        <v>42949.82765132597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40.673038277185327</v>
      </c>
      <c r="N55" s="279">
        <f>K55*M55</f>
        <v>1016.8259569296332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3"/>
      <c r="C58" s="904"/>
      <c r="D58" s="904"/>
      <c r="E58" s="904"/>
      <c r="F58" s="904"/>
      <c r="G58" s="904"/>
      <c r="H58" s="904"/>
      <c r="I58" s="874"/>
      <c r="J58" s="48"/>
      <c r="K58" s="50"/>
      <c r="L58" s="905"/>
      <c r="M58" s="906"/>
      <c r="N58" s="51"/>
    </row>
    <row r="59" spans="1:14" ht="15.75" thickBot="1">
      <c r="B59" s="821" t="s">
        <v>953</v>
      </c>
      <c r="C59" s="822"/>
      <c r="D59" s="822"/>
      <c r="E59" s="822"/>
      <c r="F59" s="822"/>
      <c r="G59" s="822"/>
      <c r="H59" s="822"/>
      <c r="I59" s="822"/>
      <c r="J59" s="822"/>
      <c r="K59" s="822"/>
      <c r="L59" s="822"/>
      <c r="M59" s="823"/>
      <c r="N59" s="401">
        <f>SUM(N54:N58)</f>
        <v>43966.653608255605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08">
        <f>VLOOKUP(A64,TRANSPORTE!A5:D117,4,FALSE)</f>
        <v>1337.591059876785</v>
      </c>
      <c r="M64" s="909"/>
      <c r="N64" s="294">
        <f>K64*L64</f>
        <v>1872.627483827499</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908">
        <f>VLOOKUP(A65,TRANSPORTE!A6:D117,4,FALSE)</f>
        <v>1562.672549880062</v>
      </c>
      <c r="M65" s="909"/>
      <c r="N65" s="294">
        <f>K65*L65</f>
        <v>1953.3406873500776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3825.9681711775766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8747.0451129502508</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N49+N59+N70+N81</f>
        <v>221983.47789402539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44396.695578805084</v>
      </c>
      <c r="M88" s="857"/>
      <c r="N88" s="57"/>
    </row>
    <row r="89" spans="1:14">
      <c r="B89" s="95" t="s">
        <v>973</v>
      </c>
      <c r="C89" s="96"/>
      <c r="D89" s="96"/>
      <c r="E89" s="96"/>
      <c r="F89" s="96"/>
      <c r="G89" s="96"/>
      <c r="H89" s="96"/>
      <c r="I89" s="93"/>
      <c r="J89" s="94"/>
      <c r="K89" s="311">
        <v>0.05</v>
      </c>
      <c r="L89" s="856">
        <f>N83*K89</f>
        <v>11099.173894701271</v>
      </c>
      <c r="M89" s="857"/>
      <c r="N89" s="57"/>
    </row>
    <row r="90" spans="1:14" ht="15.75" thickBot="1">
      <c r="B90" s="97" t="s">
        <v>974</v>
      </c>
      <c r="C90" s="98"/>
      <c r="D90" s="98"/>
      <c r="E90" s="98"/>
      <c r="F90" s="98"/>
      <c r="G90" s="98"/>
      <c r="H90" s="98"/>
      <c r="I90" s="99"/>
      <c r="J90" s="100"/>
      <c r="K90" s="312">
        <v>0.05</v>
      </c>
      <c r="L90" s="858">
        <f>N83*K90</f>
        <v>11099.173894701271</v>
      </c>
      <c r="M90" s="859"/>
      <c r="N90" s="57"/>
    </row>
    <row r="91" spans="1:14" ht="15.75" thickBot="1">
      <c r="B91" s="821" t="s">
        <v>953</v>
      </c>
      <c r="C91" s="822"/>
      <c r="D91" s="822"/>
      <c r="E91" s="822"/>
      <c r="F91" s="822"/>
      <c r="G91" s="822"/>
      <c r="H91" s="822"/>
      <c r="I91" s="822"/>
      <c r="J91" s="822"/>
      <c r="K91" s="822"/>
      <c r="L91" s="822"/>
      <c r="M91" s="823"/>
      <c r="N91" s="58">
        <f>L88+L89+L90</f>
        <v>66595.043368207625</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288578.52126223303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7"/>
      <c r="K123" s="887"/>
      <c r="L123" s="887"/>
      <c r="M123" s="887"/>
      <c r="N123" s="888"/>
    </row>
    <row r="124" spans="2:14" ht="15.75" thickBot="1">
      <c r="B124" s="268" t="s">
        <v>2221</v>
      </c>
      <c r="C124" s="400"/>
      <c r="D124" s="400"/>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148</v>
      </c>
      <c r="B36" s="870" t="str">
        <f>VLOOKUP(A36,EQUIPOS!A6:D154,3,FALSE)</f>
        <v>Cargador : Potencia en el volante 110 hp, Clasificación de RPM del motor 2300.</v>
      </c>
      <c r="C36" s="871"/>
      <c r="D36" s="871"/>
      <c r="E36" s="871"/>
      <c r="F36" s="871"/>
      <c r="G36" s="871"/>
      <c r="H36" s="872"/>
      <c r="I36" s="274"/>
      <c r="J36" s="275"/>
      <c r="K36" s="276">
        <f>VLOOKUP(A36,EQUIPOS!A6:D163,4,FALSE)</f>
        <v>105983.0565025384</v>
      </c>
      <c r="L36" s="277"/>
      <c r="M36" s="278">
        <v>30</v>
      </c>
      <c r="N36" s="279">
        <f>K36/M36</f>
        <v>3532.7685500846133</v>
      </c>
    </row>
    <row r="37" spans="1:14">
      <c r="A37" s="119" t="s">
        <v>173</v>
      </c>
      <c r="B37" s="870" t="str">
        <f>VLOOKUP(A37,EQUIPOS!A7:D154,3,FALSE)</f>
        <v>Compactador neumático de Potencia 70 HP, peso de 13 ton</v>
      </c>
      <c r="C37" s="871"/>
      <c r="D37" s="871"/>
      <c r="E37" s="871"/>
      <c r="F37" s="871"/>
      <c r="G37" s="871"/>
      <c r="H37" s="872"/>
      <c r="I37" s="274"/>
      <c r="J37" s="275"/>
      <c r="K37" s="276">
        <f>VLOOKUP(A37,EQUIPOS!A7:D164,4,FALSE)</f>
        <v>113838.74565034822</v>
      </c>
      <c r="L37" s="277"/>
      <c r="M37" s="278">
        <v>10</v>
      </c>
      <c r="N37" s="279">
        <f t="shared" ref="N37:N43" si="0">K37/M37</f>
        <v>11383.874565034823</v>
      </c>
    </row>
    <row r="38" spans="1:14">
      <c r="A38" t="s">
        <v>284</v>
      </c>
      <c r="B38" s="870" t="str">
        <f>VLOOKUP(A38,EQUIPOS!A8:D154,3,FALSE)</f>
        <v>Planta de asfalto en caliente</v>
      </c>
      <c r="C38" s="871"/>
      <c r="D38" s="871"/>
      <c r="E38" s="871"/>
      <c r="F38" s="871"/>
      <c r="G38" s="871"/>
      <c r="H38" s="872"/>
      <c r="I38" s="274"/>
      <c r="J38" s="275"/>
      <c r="K38" s="276">
        <f>VLOOKUP(A38,EQUIPOS!A8:D165,4,FALSE)</f>
        <v>776559.57375353179</v>
      </c>
      <c r="L38" s="277"/>
      <c r="M38" s="278">
        <v>10</v>
      </c>
      <c r="N38" s="279">
        <f t="shared" si="0"/>
        <v>77655.957375353173</v>
      </c>
    </row>
    <row r="39" spans="1:14">
      <c r="A39" t="s">
        <v>290</v>
      </c>
      <c r="B39" s="870" t="str">
        <f>VLOOKUP(A39,EQUIPOS!A9:D154,3,FALSE)</f>
        <v>Planta trituradora</v>
      </c>
      <c r="C39" s="871"/>
      <c r="D39" s="871"/>
      <c r="E39" s="871"/>
      <c r="F39" s="871"/>
      <c r="G39" s="871"/>
      <c r="H39" s="872"/>
      <c r="I39" s="274"/>
      <c r="J39" s="275"/>
      <c r="K39" s="276">
        <f>VLOOKUP(A39,EQUIPOS!A9:D166,4,FALSE)</f>
        <v>544309.29944354424</v>
      </c>
      <c r="L39" s="277"/>
      <c r="M39" s="278">
        <v>30</v>
      </c>
      <c r="N39" s="279">
        <f t="shared" si="0"/>
        <v>18143.643314784807</v>
      </c>
    </row>
    <row r="40" spans="1:14">
      <c r="A40" t="s">
        <v>316</v>
      </c>
      <c r="B40" s="870" t="str">
        <f>VLOOKUP(A40,EQUIPOS!A10:D154,3,FALSE)</f>
        <v>Retroexcavadora Tipo E-200 o  Equivalente</v>
      </c>
      <c r="C40" s="871"/>
      <c r="D40" s="871"/>
      <c r="E40" s="871"/>
      <c r="F40" s="871"/>
      <c r="G40" s="871"/>
      <c r="H40" s="872"/>
      <c r="I40" s="274"/>
      <c r="J40" s="275"/>
      <c r="K40" s="276">
        <f>VLOOKUP(A40,EQUIPOS!A10:D167,4,FALSE)</f>
        <v>167843.33313041835</v>
      </c>
      <c r="L40" s="277"/>
      <c r="M40" s="278">
        <v>30</v>
      </c>
      <c r="N40" s="279">
        <f t="shared" si="0"/>
        <v>5594.7777710139453</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74"/>
      <c r="J41" s="275"/>
      <c r="K41" s="276">
        <f>VLOOKUP(A41,EQUIPOS!A11:D168,4,FALSE)</f>
        <v>297387.69805005292</v>
      </c>
      <c r="L41" s="277"/>
      <c r="M41" s="278">
        <v>10</v>
      </c>
      <c r="N41" s="279">
        <f t="shared" si="0"/>
        <v>29738.769805005293</v>
      </c>
    </row>
    <row r="42" spans="1:14">
      <c r="A42" t="s">
        <v>166</v>
      </c>
      <c r="B42" s="870" t="str">
        <f>VLOOKUP(A42,EQUIPOS!A12:D156,3,FALSE)</f>
        <v>Compactador de Rodillo POTENCIA: 99HP, PESO: 8 ton</v>
      </c>
      <c r="C42" s="871"/>
      <c r="D42" s="871"/>
      <c r="E42" s="871"/>
      <c r="F42" s="871"/>
      <c r="G42" s="871"/>
      <c r="H42" s="872"/>
      <c r="I42" s="274"/>
      <c r="J42" s="275"/>
      <c r="K42" s="276">
        <f>VLOOKUP(A42,EQUIPOS!A12:D169,4,FALSE)</f>
        <v>92772.495289615821</v>
      </c>
      <c r="L42" s="277"/>
      <c r="M42" s="278">
        <v>10</v>
      </c>
      <c r="N42" s="279">
        <f t="shared" si="0"/>
        <v>9277.2495289615817</v>
      </c>
    </row>
    <row r="43" spans="1:14">
      <c r="A43" t="s">
        <v>373</v>
      </c>
      <c r="B43" s="870" t="str">
        <f>VLOOKUP(A43,EQUIPOS!A13:D157,3,FALSE)</f>
        <v>Volqueta 6 m3</v>
      </c>
      <c r="C43" s="871"/>
      <c r="D43" s="871"/>
      <c r="E43" s="871"/>
      <c r="F43" s="871"/>
      <c r="G43" s="871"/>
      <c r="H43" s="872"/>
      <c r="I43" s="274"/>
      <c r="J43" s="275"/>
      <c r="K43" s="276">
        <f>VLOOKUP(A43,EQUIPOS!A13:D170,4,FALSE)</f>
        <v>83210.833572848467</v>
      </c>
      <c r="L43" s="277"/>
      <c r="M43" s="278">
        <v>10</v>
      </c>
      <c r="N43" s="279">
        <f t="shared" si="0"/>
        <v>8321.083357284846</v>
      </c>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1141.4201203310449</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164789.54438785414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30678.448322375694</v>
      </c>
      <c r="N53" s="279">
        <f>K53*M53</f>
        <v>42949.82765132597</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42949.82765132597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08">
        <f>VLOOKUP(A63,TRANSPORTE!A5:D117,4,FALSE)</f>
        <v>1337.591059876785</v>
      </c>
      <c r="M63" s="909"/>
      <c r="N63" s="294">
        <f>K63*L63</f>
        <v>1872.627483827499</v>
      </c>
    </row>
    <row r="64" spans="1:14">
      <c r="A64" t="s">
        <v>1293</v>
      </c>
      <c r="B64" s="52" t="str">
        <f>VLOOKUP(A64,TRANSPORTE!A6:D117,3,FALSE)</f>
        <v>Transporte de mezcla</v>
      </c>
      <c r="C64" s="53"/>
      <c r="D64" s="53"/>
      <c r="E64" s="53"/>
      <c r="F64" s="53"/>
      <c r="G64" s="53"/>
      <c r="H64" s="318" t="s">
        <v>1468</v>
      </c>
      <c r="I64" s="286">
        <v>1.25</v>
      </c>
      <c r="J64" s="293">
        <v>1</v>
      </c>
      <c r="K64" s="286">
        <f>I64*J64</f>
        <v>1.25</v>
      </c>
      <c r="L64" s="908">
        <f>VLOOKUP(A64,TRANSPORTE!A6:D117,4,FALSE)</f>
        <v>1533.0371190040096</v>
      </c>
      <c r="M64" s="909"/>
      <c r="N64" s="294">
        <f>K64*L64</f>
        <v>1916.296398755012</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3788.9238825825109</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11414.201203310449</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222942.49712507307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44588.499425014619</v>
      </c>
      <c r="M87" s="857"/>
      <c r="N87" s="57"/>
    </row>
    <row r="88" spans="1:14">
      <c r="B88" s="95" t="s">
        <v>973</v>
      </c>
      <c r="C88" s="96"/>
      <c r="D88" s="96"/>
      <c r="E88" s="96"/>
      <c r="F88" s="96"/>
      <c r="G88" s="96"/>
      <c r="H88" s="96"/>
      <c r="I88" s="93"/>
      <c r="J88" s="94"/>
      <c r="K88" s="311">
        <v>0.05</v>
      </c>
      <c r="L88" s="856">
        <f>N82*K88</f>
        <v>11147.124856253655</v>
      </c>
      <c r="M88" s="857"/>
      <c r="N88" s="57"/>
    </row>
    <row r="89" spans="1:14" ht="15.75" thickBot="1">
      <c r="B89" s="97" t="s">
        <v>974</v>
      </c>
      <c r="C89" s="98"/>
      <c r="D89" s="98"/>
      <c r="E89" s="98"/>
      <c r="F89" s="98"/>
      <c r="G89" s="98"/>
      <c r="H89" s="98"/>
      <c r="I89" s="99"/>
      <c r="J89" s="100"/>
      <c r="K89" s="312">
        <v>0.05</v>
      </c>
      <c r="L89" s="858">
        <f>N82*K89</f>
        <v>11147.124856253655</v>
      </c>
      <c r="M89" s="859"/>
      <c r="N89" s="57"/>
    </row>
    <row r="90" spans="1:14" ht="15.75" thickBot="1">
      <c r="B90" s="821" t="s">
        <v>953</v>
      </c>
      <c r="C90" s="822"/>
      <c r="D90" s="822"/>
      <c r="E90" s="822"/>
      <c r="F90" s="822"/>
      <c r="G90" s="822"/>
      <c r="H90" s="822"/>
      <c r="I90" s="822"/>
      <c r="J90" s="822"/>
      <c r="K90" s="822"/>
      <c r="L90" s="822"/>
      <c r="M90" s="823"/>
      <c r="N90" s="58">
        <f>L87+L88+L89</f>
        <v>66882.749137521925</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289825.246262595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117</v>
      </c>
      <c r="B36" s="870" t="str">
        <f>VLOOKUP(A36,EQUIPOS!A6:D154,3,FALSE)</f>
        <v xml:space="preserve">Barredora mecánica de cepillo de 3658 mm ; 6 m3 </v>
      </c>
      <c r="C36" s="871"/>
      <c r="D36" s="871"/>
      <c r="E36" s="871"/>
      <c r="F36" s="871"/>
      <c r="G36" s="871"/>
      <c r="H36" s="872"/>
      <c r="I36" s="274"/>
      <c r="J36" s="275"/>
      <c r="K36" s="276">
        <f>VLOOKUP(A36,EQUIPOS!A6:D163,4,FALSE)</f>
        <v>50039.608364962725</v>
      </c>
      <c r="L36" s="277"/>
      <c r="M36" s="278">
        <v>150</v>
      </c>
      <c r="N36" s="279">
        <f>K36/M36</f>
        <v>333.59738909975152</v>
      </c>
    </row>
    <row r="37" spans="1:14">
      <c r="A37" s="119" t="s">
        <v>148</v>
      </c>
      <c r="B37" s="870" t="str">
        <f>VLOOKUP(A37,EQUIPOS!A7:D154,3,FALSE)</f>
        <v>Cargador : Potencia en el volante 110 hp, Clasificación de RPM del motor 2300.</v>
      </c>
      <c r="C37" s="871"/>
      <c r="D37" s="871"/>
      <c r="E37" s="871"/>
      <c r="F37" s="871"/>
      <c r="G37" s="871"/>
      <c r="H37" s="872"/>
      <c r="I37" s="274"/>
      <c r="J37" s="275"/>
      <c r="K37" s="276">
        <f>VLOOKUP(A37,EQUIPOS!A7:D164,4,FALSE)</f>
        <v>105983.0565025384</v>
      </c>
      <c r="L37" s="277"/>
      <c r="M37" s="278">
        <v>150</v>
      </c>
      <c r="N37" s="279">
        <f>K37/M37</f>
        <v>706.55371001692265</v>
      </c>
    </row>
    <row r="38" spans="1:14">
      <c r="A38" t="s">
        <v>236</v>
      </c>
      <c r="B38" s="870" t="str">
        <f>VLOOKUP(A38,EQUIPOS!A8:D154,3,FALSE)</f>
        <v>Fresadora de pavimento, potencia 255 HP, peso 19 Ton, PROFUNDIDAD DE CORTE 305 mm</v>
      </c>
      <c r="C38" s="871"/>
      <c r="D38" s="871"/>
      <c r="E38" s="871"/>
      <c r="F38" s="871"/>
      <c r="G38" s="871"/>
      <c r="H38" s="872"/>
      <c r="I38" s="274"/>
      <c r="J38" s="275"/>
      <c r="K38" s="276">
        <f>VLOOKUP(A38,EQUIPOS!A8:D165,4,FALSE)</f>
        <v>377213.04642035172</v>
      </c>
      <c r="L38" s="277"/>
      <c r="M38" s="278">
        <v>150</v>
      </c>
      <c r="N38" s="279">
        <f>K38/M38</f>
        <v>2514.753642802345</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N75*M41</f>
        <v>1.8043666666666667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3556.709108585686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908">
        <f>VLOOKUP(A58,TRANSPORTE!A5:D117,4,FALSE)</f>
        <v>1545.6073472565147</v>
      </c>
      <c r="M58" s="909"/>
      <c r="N58" s="294">
        <f>K58*L58</f>
        <v>200.92895514334691</v>
      </c>
    </row>
    <row r="59" spans="1:14">
      <c r="B59" s="52"/>
      <c r="C59" s="53"/>
      <c r="D59" s="53"/>
      <c r="E59" s="53"/>
      <c r="F59" s="53"/>
      <c r="G59" s="53"/>
      <c r="H59" s="318"/>
      <c r="I59" s="286"/>
      <c r="J59" s="293"/>
      <c r="K59" s="286"/>
      <c r="L59" s="908"/>
      <c r="M59" s="909"/>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200.92895514334691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1200</v>
      </c>
      <c r="N69" s="402">
        <f>K69/M69</f>
        <v>180.43666666666667</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180.43666666666667</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3938.0747303956996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787.61494607913994</v>
      </c>
      <c r="M82" s="857"/>
      <c r="N82" s="57"/>
    </row>
    <row r="83" spans="1:14">
      <c r="B83" s="95" t="s">
        <v>973</v>
      </c>
      <c r="C83" s="96"/>
      <c r="D83" s="96"/>
      <c r="E83" s="96"/>
      <c r="F83" s="96"/>
      <c r="G83" s="96"/>
      <c r="H83" s="96"/>
      <c r="I83" s="93"/>
      <c r="J83" s="94"/>
      <c r="K83" s="311">
        <v>0.05</v>
      </c>
      <c r="L83" s="856">
        <f>N77*K83</f>
        <v>196.90373651978499</v>
      </c>
      <c r="M83" s="857"/>
      <c r="N83" s="57"/>
    </row>
    <row r="84" spans="1:14" ht="15.75" thickBot="1">
      <c r="B84" s="97" t="s">
        <v>974</v>
      </c>
      <c r="C84" s="98"/>
      <c r="D84" s="98"/>
      <c r="E84" s="98"/>
      <c r="F84" s="98"/>
      <c r="G84" s="98"/>
      <c r="H84" s="98"/>
      <c r="I84" s="99"/>
      <c r="J84" s="100"/>
      <c r="K84" s="312">
        <v>0.05</v>
      </c>
      <c r="L84" s="858">
        <f>N77*K84</f>
        <v>196.90373651978499</v>
      </c>
      <c r="M84" s="859"/>
      <c r="N84" s="57"/>
    </row>
    <row r="85" spans="1:14" ht="15.75" thickBot="1">
      <c r="B85" s="821" t="s">
        <v>953</v>
      </c>
      <c r="C85" s="822"/>
      <c r="D85" s="822"/>
      <c r="E85" s="822"/>
      <c r="F85" s="822"/>
      <c r="G85" s="822"/>
      <c r="H85" s="822"/>
      <c r="I85" s="822"/>
      <c r="J85" s="822"/>
      <c r="K85" s="822"/>
      <c r="L85" s="822"/>
      <c r="M85" s="823"/>
      <c r="N85" s="58">
        <f>L82+L83+L84</f>
        <v>1181.42241911871</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5119.4971495144091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117</v>
      </c>
      <c r="B36" s="870" t="str">
        <f>VLOOKUP(A36,EQUIPOS!A6:D154,3,FALSE)</f>
        <v xml:space="preserve">Barredora mecánica de cepillo de 3658 mm ; 6 m3 </v>
      </c>
      <c r="C36" s="871"/>
      <c r="D36" s="871"/>
      <c r="E36" s="871"/>
      <c r="F36" s="871"/>
      <c r="G36" s="871"/>
      <c r="H36" s="872"/>
      <c r="I36" s="274"/>
      <c r="J36" s="275"/>
      <c r="K36" s="276">
        <f>VLOOKUP(A36,EQUIPOS!A6:D163,4,FALSE)</f>
        <v>50039.608364962725</v>
      </c>
      <c r="L36" s="277"/>
      <c r="M36" s="278">
        <v>300</v>
      </c>
      <c r="N36" s="279">
        <f>K36/M36</f>
        <v>166.79869454987576</v>
      </c>
    </row>
    <row r="37" spans="1:14">
      <c r="A37" s="119" t="s">
        <v>148</v>
      </c>
      <c r="B37" s="870" t="str">
        <f>VLOOKUP(A37,EQUIPOS!A7:D154,3,FALSE)</f>
        <v>Cargador : Potencia en el volante 110 hp, Clasificación de RPM del motor 2300.</v>
      </c>
      <c r="C37" s="871"/>
      <c r="D37" s="871"/>
      <c r="E37" s="871"/>
      <c r="F37" s="871"/>
      <c r="G37" s="871"/>
      <c r="H37" s="872"/>
      <c r="I37" s="274"/>
      <c r="J37" s="275"/>
      <c r="K37" s="276">
        <f>VLOOKUP(A37,EQUIPOS!A7:D164,4,FALSE)</f>
        <v>105983.0565025384</v>
      </c>
      <c r="L37" s="277"/>
      <c r="M37" s="278">
        <v>300</v>
      </c>
      <c r="N37" s="279">
        <f>K37/M37</f>
        <v>353.27685500846133</v>
      </c>
    </row>
    <row r="38" spans="1:14">
      <c r="A38" t="s">
        <v>236</v>
      </c>
      <c r="B38" s="870" t="str">
        <f>VLOOKUP(A38,EQUIPOS!A8:D154,3,FALSE)</f>
        <v>Fresadora de pavimento, potencia 255 HP, peso 19 Ton, PROFUNDIDAD DE CORTE 305 mm</v>
      </c>
      <c r="C38" s="871"/>
      <c r="D38" s="871"/>
      <c r="E38" s="871"/>
      <c r="F38" s="871"/>
      <c r="G38" s="871"/>
      <c r="H38" s="872"/>
      <c r="I38" s="274"/>
      <c r="J38" s="275"/>
      <c r="K38" s="276">
        <f>VLOOKUP(A38,EQUIPOS!A8:D165,4,FALSE)</f>
        <v>377213.04642035172</v>
      </c>
      <c r="L38" s="277"/>
      <c r="M38" s="278">
        <v>300</v>
      </c>
      <c r="N38" s="279">
        <f>K38/M38</f>
        <v>1257.3768214011725</v>
      </c>
    </row>
    <row r="39" spans="1:14">
      <c r="B39" s="870"/>
      <c r="C39" s="871"/>
      <c r="D39" s="871"/>
      <c r="E39" s="871"/>
      <c r="F39" s="871"/>
      <c r="G39" s="871"/>
      <c r="H39" s="872"/>
      <c r="I39" s="873"/>
      <c r="J39" s="874"/>
      <c r="K39" s="276"/>
      <c r="L39" s="875"/>
      <c r="M39" s="876"/>
      <c r="N39" s="279"/>
    </row>
    <row r="40" spans="1:14">
      <c r="B40" s="870"/>
      <c r="C40" s="871"/>
      <c r="D40" s="871"/>
      <c r="E40" s="877"/>
      <c r="F40" s="871"/>
      <c r="G40" s="871"/>
      <c r="H40" s="872"/>
      <c r="I40" s="42"/>
      <c r="J40" s="43"/>
      <c r="K40" s="281"/>
      <c r="L40" s="283"/>
      <c r="M40" s="284"/>
      <c r="N40" s="285"/>
    </row>
    <row r="41" spans="1:14">
      <c r="B41" s="878" t="s">
        <v>952</v>
      </c>
      <c r="C41" s="879"/>
      <c r="D41" s="879"/>
      <c r="E41" s="44"/>
      <c r="F41" s="45"/>
      <c r="G41" s="45"/>
      <c r="H41" s="46"/>
      <c r="I41" s="42"/>
      <c r="J41" s="43"/>
      <c r="K41" s="286"/>
      <c r="L41" s="283"/>
      <c r="M41" s="408">
        <v>0.01</v>
      </c>
      <c r="N41" s="351">
        <f>N75*M41</f>
        <v>0.90218333333333334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1778.354554292843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908">
        <f>VLOOKUP(A58,TRANSPORTE!A5:D117,4,FALSE)</f>
        <v>1545.6073472565147</v>
      </c>
      <c r="M58" s="909"/>
      <c r="N58" s="294">
        <f>K58*L58</f>
        <v>100.46447757167346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100.46447757167346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2400</v>
      </c>
      <c r="N69" s="402">
        <f>K69/M69</f>
        <v>90.218333333333334</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90.218333333333334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1969.0373651978498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393.80747303956997</v>
      </c>
      <c r="M82" s="857"/>
      <c r="N82" s="57"/>
    </row>
    <row r="83" spans="1:14">
      <c r="B83" s="95" t="s">
        <v>973</v>
      </c>
      <c r="C83" s="96"/>
      <c r="D83" s="96"/>
      <c r="E83" s="96"/>
      <c r="F83" s="96"/>
      <c r="G83" s="96"/>
      <c r="H83" s="96"/>
      <c r="I83" s="93"/>
      <c r="J83" s="94"/>
      <c r="K83" s="311">
        <v>0.05</v>
      </c>
      <c r="L83" s="856">
        <f>N77*K83</f>
        <v>98.451868259892493</v>
      </c>
      <c r="M83" s="857"/>
      <c r="N83" s="57"/>
    </row>
    <row r="84" spans="1:14" ht="15.75" thickBot="1">
      <c r="B84" s="97" t="s">
        <v>974</v>
      </c>
      <c r="C84" s="98"/>
      <c r="D84" s="98"/>
      <c r="E84" s="98"/>
      <c r="F84" s="98"/>
      <c r="G84" s="98"/>
      <c r="H84" s="98"/>
      <c r="I84" s="99"/>
      <c r="J84" s="100"/>
      <c r="K84" s="312">
        <v>0.05</v>
      </c>
      <c r="L84" s="858">
        <f>N77*K84</f>
        <v>98.451868259892493</v>
      </c>
      <c r="M84" s="859"/>
      <c r="N84" s="57"/>
    </row>
    <row r="85" spans="1:14" ht="15.75" thickBot="1">
      <c r="B85" s="821" t="s">
        <v>953</v>
      </c>
      <c r="C85" s="822"/>
      <c r="D85" s="822"/>
      <c r="E85" s="822"/>
      <c r="F85" s="822"/>
      <c r="G85" s="822"/>
      <c r="H85" s="822"/>
      <c r="I85" s="822"/>
      <c r="J85" s="822"/>
      <c r="K85" s="822"/>
      <c r="L85" s="822"/>
      <c r="M85" s="823"/>
      <c r="N85" s="58">
        <f>L82+L83+L84</f>
        <v>590.71120955935498</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2559.7485747572046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22" zoomScale="78" zoomScaleNormal="78" workbookViewId="0">
      <selection activeCell="L38" sqref="L38"/>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18</v>
      </c>
      <c r="N36" s="279">
        <f>K36/M36</f>
        <v>6707.6446196784436</v>
      </c>
    </row>
    <row r="37" spans="1:14">
      <c r="A37" s="119" t="s">
        <v>154</v>
      </c>
      <c r="B37" s="870" t="str">
        <f>VLOOKUP(A37,EQUIPOS!A7:D154,3,FALSE)</f>
        <v>Carrotanque Irrigador de asfalto, 1000 GALONES DE CAPACIDAD</v>
      </c>
      <c r="C37" s="871"/>
      <c r="D37" s="871"/>
      <c r="E37" s="871"/>
      <c r="F37" s="871"/>
      <c r="G37" s="871"/>
      <c r="H37" s="872"/>
      <c r="I37" s="274"/>
      <c r="J37" s="275"/>
      <c r="K37" s="276">
        <f>VLOOKUP(A37,EQUIPOS!A7:D164,4,FALSE)</f>
        <v>67197.335062689774</v>
      </c>
      <c r="L37" s="277"/>
      <c r="M37" s="278">
        <v>18</v>
      </c>
      <c r="N37" s="279">
        <f>K37/M37</f>
        <v>3733.185281260543</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18</v>
      </c>
      <c r="N38" s="279">
        <f>K38/M38</f>
        <v>8806.872324533364</v>
      </c>
    </row>
    <row r="39" spans="1:14">
      <c r="A39" t="s">
        <v>299</v>
      </c>
      <c r="B39" s="870" t="str">
        <f>VLOOKUP(A39,EQUIPOS!A9:D154,3,FALSE)</f>
        <v xml:space="preserve">Recicladora, potencia 430HP </v>
      </c>
      <c r="C39" s="871"/>
      <c r="D39" s="871"/>
      <c r="E39" s="871"/>
      <c r="F39" s="871"/>
      <c r="G39" s="871"/>
      <c r="H39" s="872"/>
      <c r="I39" s="873"/>
      <c r="J39" s="874"/>
      <c r="K39" s="276">
        <f>VLOOKUP(A39,EQUIPOS!A9:D166,4,FALSE)</f>
        <v>1051363.8031018197</v>
      </c>
      <c r="L39" s="875">
        <v>18</v>
      </c>
      <c r="M39" s="876"/>
      <c r="N39" s="279">
        <f>K39/L39</f>
        <v>58409.10017232332</v>
      </c>
    </row>
    <row r="40" spans="1:14">
      <c r="A40" t="s">
        <v>365</v>
      </c>
      <c r="B40" s="870" t="str">
        <f>VLOOKUP(A40,EQUIPOS!A10:D154,3,FALSE)</f>
        <v xml:space="preserve">Vibrocompatador, potencia 153 HP, peso 10 Ton. </v>
      </c>
      <c r="C40" s="871"/>
      <c r="D40" s="871"/>
      <c r="E40" s="871"/>
      <c r="F40" s="871"/>
      <c r="G40" s="871"/>
      <c r="H40" s="872"/>
      <c r="I40" s="42"/>
      <c r="J40" s="43"/>
      <c r="K40" s="276">
        <f>VLOOKUP(A40,EQUIPOS!A10:D167,4,FALSE)</f>
        <v>112019.07726537941</v>
      </c>
      <c r="L40" s="283"/>
      <c r="M40" s="284">
        <v>18</v>
      </c>
      <c r="N40" s="279">
        <f>K40/M40</f>
        <v>6223.2820702988565</v>
      </c>
    </row>
    <row r="41" spans="1:14">
      <c r="B41" s="878" t="s">
        <v>952</v>
      </c>
      <c r="C41" s="879"/>
      <c r="D41" s="879"/>
      <c r="E41" s="44"/>
      <c r="F41" s="45"/>
      <c r="G41" s="45"/>
      <c r="H41" s="46"/>
      <c r="I41" s="42"/>
      <c r="J41" s="43"/>
      <c r="K41" s="286"/>
      <c r="L41" s="283"/>
      <c r="M41" s="408">
        <v>0.01</v>
      </c>
      <c r="N41" s="351">
        <f>N75*M41</f>
        <v>29.963350251000556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83910.047818345512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67130.920659109193</v>
      </c>
      <c r="N48" s="279">
        <f>K48*M48</f>
        <v>2349.5822230688218</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79077.585757725654</v>
      </c>
      <c r="N49" s="279">
        <f>K49*M49</f>
        <v>19769.396439431413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3"/>
      <c r="C52" s="904"/>
      <c r="D52" s="904"/>
      <c r="E52" s="904"/>
      <c r="F52" s="904"/>
      <c r="G52" s="904"/>
      <c r="H52" s="904"/>
      <c r="I52" s="874"/>
      <c r="J52" s="48"/>
      <c r="K52" s="50"/>
      <c r="L52" s="905"/>
      <c r="M52" s="906"/>
      <c r="N52" s="51"/>
    </row>
    <row r="53" spans="1:14" ht="15.75" thickBot="1">
      <c r="B53" s="821" t="s">
        <v>953</v>
      </c>
      <c r="C53" s="822"/>
      <c r="D53" s="822"/>
      <c r="E53" s="822"/>
      <c r="F53" s="822"/>
      <c r="G53" s="822"/>
      <c r="H53" s="822"/>
      <c r="I53" s="822"/>
      <c r="J53" s="822"/>
      <c r="K53" s="822"/>
      <c r="L53" s="822"/>
      <c r="M53" s="823"/>
      <c r="N53" s="401">
        <f>SUM(N48:N52)</f>
        <v>22118.978662500234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908">
        <f>VLOOKUP(A58,TRANSPORTE!A5:D117,4,FALSE)</f>
        <v>1346.1236611885588</v>
      </c>
      <c r="M58" s="909"/>
      <c r="N58" s="294">
        <f>K58*L58</f>
        <v>383.64524343873927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383.64524343873927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t="s">
        <v>15</v>
      </c>
      <c r="B69" s="55" t="str">
        <f>VLOOKUP(A69,'MANO DE OBRA'!A8:D68,3,FALSE)</f>
        <v>Obrero (6)</v>
      </c>
      <c r="C69" s="53"/>
      <c r="D69" s="53"/>
      <c r="E69" s="53"/>
      <c r="F69" s="53"/>
      <c r="G69" s="53"/>
      <c r="H69" s="53"/>
      <c r="I69" s="299">
        <f>K69/J69*100</f>
        <v>175560</v>
      </c>
      <c r="J69" s="300">
        <v>185</v>
      </c>
      <c r="K69" s="301">
        <f>VLOOKUP(A69,'MANO DE OBRA'!A8:D99,4,FALSE)</f>
        <v>324786</v>
      </c>
      <c r="L69" s="56"/>
      <c r="M69" s="302">
        <v>144</v>
      </c>
      <c r="N69" s="402">
        <f>K69/M69</f>
        <v>2255.4583333333335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2996.3350251000556</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109409.00674938453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21881.801349876907</v>
      </c>
      <c r="M82" s="857"/>
      <c r="N82" s="57"/>
    </row>
    <row r="83" spans="1:14">
      <c r="B83" s="95" t="s">
        <v>973</v>
      </c>
      <c r="C83" s="96"/>
      <c r="D83" s="96"/>
      <c r="E83" s="96"/>
      <c r="F83" s="96"/>
      <c r="G83" s="96"/>
      <c r="H83" s="96"/>
      <c r="I83" s="93"/>
      <c r="J83" s="94"/>
      <c r="K83" s="311">
        <v>0.05</v>
      </c>
      <c r="L83" s="856">
        <f>N77*K83</f>
        <v>5470.4503374692267</v>
      </c>
      <c r="M83" s="857"/>
      <c r="N83" s="57"/>
    </row>
    <row r="84" spans="1:14" ht="15.75" thickBot="1">
      <c r="B84" s="97" t="s">
        <v>974</v>
      </c>
      <c r="C84" s="98"/>
      <c r="D84" s="98"/>
      <c r="E84" s="98"/>
      <c r="F84" s="98"/>
      <c r="G84" s="98"/>
      <c r="H84" s="98"/>
      <c r="I84" s="99"/>
      <c r="J84" s="100"/>
      <c r="K84" s="312">
        <v>0.05</v>
      </c>
      <c r="L84" s="858">
        <f>N77*K84</f>
        <v>5470.4503374692267</v>
      </c>
      <c r="M84" s="859"/>
      <c r="N84" s="57"/>
    </row>
    <row r="85" spans="1:14" ht="15.75" thickBot="1">
      <c r="B85" s="821" t="s">
        <v>953</v>
      </c>
      <c r="C85" s="822"/>
      <c r="D85" s="822"/>
      <c r="E85" s="822"/>
      <c r="F85" s="822"/>
      <c r="G85" s="822"/>
      <c r="H85" s="822"/>
      <c r="I85" s="822"/>
      <c r="J85" s="822"/>
      <c r="K85" s="822"/>
      <c r="L85" s="822"/>
      <c r="M85" s="823"/>
      <c r="N85" s="58">
        <f>L82+L83+L84</f>
        <v>32822.702024815364</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142231.70877419988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7"/>
      <c r="K117" s="887"/>
      <c r="L117" s="887"/>
      <c r="M117" s="887"/>
      <c r="N117" s="888"/>
    </row>
    <row r="118" spans="2:14" ht="15.75" thickBot="1">
      <c r="B118" s="268" t="s">
        <v>2221</v>
      </c>
      <c r="C118" s="400"/>
      <c r="D118" s="400"/>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12</v>
      </c>
      <c r="N36" s="279">
        <f>K36/M36</f>
        <v>10061.466929517666</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67197.335062689774</v>
      </c>
      <c r="L37" s="277"/>
      <c r="M37" s="278">
        <v>12</v>
      </c>
      <c r="N37" s="279">
        <f>K37/M37</f>
        <v>5599.7779218908145</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158523.70184160056</v>
      </c>
      <c r="L38" s="277"/>
      <c r="M38" s="278">
        <v>12</v>
      </c>
      <c r="N38" s="279">
        <f>K38/M38</f>
        <v>13210.308486800046</v>
      </c>
    </row>
    <row r="39" spans="1:14">
      <c r="A39" s="119" t="s">
        <v>299</v>
      </c>
      <c r="B39" s="870" t="str">
        <f>VLOOKUP(A39,EQUIPOS!A7:D154,3,FALSE)</f>
        <v xml:space="preserve">Recicladora, potencia 430HP </v>
      </c>
      <c r="C39" s="871"/>
      <c r="D39" s="871"/>
      <c r="E39" s="871"/>
      <c r="F39" s="871"/>
      <c r="G39" s="871"/>
      <c r="H39" s="872"/>
      <c r="I39" s="274"/>
      <c r="J39" s="275"/>
      <c r="K39" s="276">
        <f>VLOOKUP(A39,EQUIPOS!A7:D164,4,FALSE)</f>
        <v>1051363.8031018197</v>
      </c>
      <c r="L39" s="277"/>
      <c r="M39" s="278">
        <v>12</v>
      </c>
      <c r="N39" s="279">
        <f>K39/M39</f>
        <v>87613.65025848498</v>
      </c>
    </row>
    <row r="40" spans="1:14">
      <c r="A40" t="s">
        <v>365</v>
      </c>
      <c r="B40" s="870" t="str">
        <f>VLOOKUP(A40,EQUIPOS!A8:D154,3,FALSE)</f>
        <v xml:space="preserve">Vibrocompatador, potencia 153 HP, peso 10 Ton. </v>
      </c>
      <c r="C40" s="871"/>
      <c r="D40" s="871"/>
      <c r="E40" s="871"/>
      <c r="F40" s="871"/>
      <c r="G40" s="871"/>
      <c r="H40" s="872"/>
      <c r="I40" s="274"/>
      <c r="J40" s="275"/>
      <c r="K40" s="276">
        <f>VLOOKUP(A40,EQUIPOS!A8:D165,4,FALSE)</f>
        <v>112019.07726537941</v>
      </c>
      <c r="L40" s="277"/>
      <c r="M40" s="278">
        <v>12</v>
      </c>
      <c r="N40" s="279">
        <f>K40/M40</f>
        <v>9334.9231054482843</v>
      </c>
    </row>
    <row r="41" spans="1:14">
      <c r="B41" s="870"/>
      <c r="C41" s="871"/>
      <c r="D41" s="871"/>
      <c r="E41" s="871"/>
      <c r="F41" s="871"/>
      <c r="G41" s="871"/>
      <c r="H41" s="872"/>
      <c r="I41" s="873"/>
      <c r="J41" s="874"/>
      <c r="K41" s="276"/>
      <c r="L41" s="875"/>
      <c r="M41" s="876"/>
      <c r="N41" s="279"/>
    </row>
    <row r="42" spans="1:14">
      <c r="B42" s="870"/>
      <c r="C42" s="871"/>
      <c r="D42" s="871"/>
      <c r="E42" s="877"/>
      <c r="F42" s="871"/>
      <c r="G42" s="871"/>
      <c r="H42" s="872"/>
      <c r="I42" s="42"/>
      <c r="J42" s="43"/>
      <c r="K42" s="281"/>
      <c r="L42" s="283"/>
      <c r="M42" s="284"/>
      <c r="N42" s="285"/>
    </row>
    <row r="43" spans="1:14">
      <c r="B43" s="878" t="s">
        <v>952</v>
      </c>
      <c r="C43" s="956"/>
      <c r="D43" s="956"/>
      <c r="E43" s="44"/>
      <c r="F43" s="45"/>
      <c r="G43" s="45"/>
      <c r="H43" s="46"/>
      <c r="I43" s="42"/>
      <c r="J43" s="43"/>
      <c r="K43" s="286"/>
      <c r="L43" s="283"/>
      <c r="M43" s="408">
        <v>0.1</v>
      </c>
      <c r="N43" s="351">
        <f>N77*M43</f>
        <v>449.45025376500837</v>
      </c>
    </row>
    <row r="44" spans="1:14" ht="15.75" thickBot="1">
      <c r="B44" s="870"/>
      <c r="C44" s="871"/>
      <c r="D44" s="871"/>
      <c r="E44" s="871"/>
      <c r="F44" s="871"/>
      <c r="G44" s="871"/>
      <c r="H44" s="872"/>
      <c r="I44" s="880"/>
      <c r="J44" s="881"/>
      <c r="K44" s="47"/>
      <c r="L44" s="882"/>
      <c r="M44" s="883"/>
      <c r="N44" s="111"/>
    </row>
    <row r="45" spans="1:14" ht="15.75" thickBot="1">
      <c r="B45" s="821" t="s">
        <v>953</v>
      </c>
      <c r="C45" s="822"/>
      <c r="D45" s="822"/>
      <c r="E45" s="822"/>
      <c r="F45" s="822"/>
      <c r="G45" s="822"/>
      <c r="H45" s="822"/>
      <c r="I45" s="822"/>
      <c r="J45" s="822"/>
      <c r="K45" s="822"/>
      <c r="L45" s="822"/>
      <c r="M45" s="823"/>
      <c r="N45" s="401">
        <f>SUM(N36:N44)</f>
        <v>126269.5769559068</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6" t="s">
        <v>944</v>
      </c>
      <c r="C49" s="867"/>
      <c r="D49" s="867"/>
      <c r="E49" s="867"/>
      <c r="F49" s="867"/>
      <c r="G49" s="867"/>
      <c r="H49" s="867"/>
      <c r="I49" s="901"/>
      <c r="J49" s="322" t="s">
        <v>945</v>
      </c>
      <c r="K49" s="91" t="s">
        <v>946</v>
      </c>
      <c r="L49" s="902" t="s">
        <v>955</v>
      </c>
      <c r="M49" s="901"/>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40.673038277185327</v>
      </c>
      <c r="N50" s="279">
        <f>K50*M50</f>
        <v>3050.4778707888995</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2151.3961007148305</v>
      </c>
      <c r="N51" s="279">
        <f>K51*M51</f>
        <v>2796.8149309292799</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903"/>
      <c r="C54" s="904"/>
      <c r="D54" s="904"/>
      <c r="E54" s="904"/>
      <c r="F54" s="904"/>
      <c r="G54" s="904"/>
      <c r="H54" s="904"/>
      <c r="I54" s="874"/>
      <c r="J54" s="48"/>
      <c r="K54" s="50"/>
      <c r="L54" s="905"/>
      <c r="M54" s="906"/>
      <c r="N54" s="51"/>
    </row>
    <row r="55" spans="1:14" ht="15.75" thickBot="1">
      <c r="B55" s="821" t="s">
        <v>953</v>
      </c>
      <c r="C55" s="822"/>
      <c r="D55" s="822"/>
      <c r="E55" s="822"/>
      <c r="F55" s="822"/>
      <c r="G55" s="822"/>
      <c r="H55" s="822"/>
      <c r="I55" s="822"/>
      <c r="J55" s="822"/>
      <c r="K55" s="822"/>
      <c r="L55" s="822"/>
      <c r="M55" s="823"/>
      <c r="N55" s="401">
        <f>SUM(N50:N54)</f>
        <v>5847.2928017181794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175560</v>
      </c>
      <c r="J72" s="300">
        <v>185</v>
      </c>
      <c r="K72" s="301">
        <f>VLOOKUP(A72,'MANO DE OBRA'!A8:D100,4,FALSE)</f>
        <v>324786</v>
      </c>
      <c r="L72" s="56"/>
      <c r="M72" s="306">
        <v>96</v>
      </c>
      <c r="N72" s="402">
        <f>K72/M72</f>
        <v>3383.1875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4494.5025376500835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N45+N55+N66+N77</f>
        <v>136611.37229527507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27322.274459055014</v>
      </c>
      <c r="M84" s="857"/>
      <c r="N84" s="57"/>
    </row>
    <row r="85" spans="1:14">
      <c r="B85" s="95" t="s">
        <v>973</v>
      </c>
      <c r="C85" s="96"/>
      <c r="D85" s="96"/>
      <c r="E85" s="96"/>
      <c r="F85" s="96"/>
      <c r="G85" s="96"/>
      <c r="H85" s="96"/>
      <c r="I85" s="93"/>
      <c r="J85" s="94"/>
      <c r="K85" s="311">
        <v>0.05</v>
      </c>
      <c r="L85" s="856">
        <f>N79*K85</f>
        <v>6830.5686147637534</v>
      </c>
      <c r="M85" s="857"/>
      <c r="N85" s="57"/>
    </row>
    <row r="86" spans="1:14" ht="15.75" thickBot="1">
      <c r="B86" s="97" t="s">
        <v>974</v>
      </c>
      <c r="C86" s="98"/>
      <c r="D86" s="98"/>
      <c r="E86" s="98"/>
      <c r="F86" s="98"/>
      <c r="G86" s="98"/>
      <c r="H86" s="98"/>
      <c r="I86" s="99"/>
      <c r="J86" s="100"/>
      <c r="K86" s="312">
        <v>0.05</v>
      </c>
      <c r="L86" s="858">
        <f>N79*K86</f>
        <v>6830.5686147637534</v>
      </c>
      <c r="M86" s="859"/>
      <c r="N86" s="57"/>
    </row>
    <row r="87" spans="1:14" ht="15.75" thickBot="1">
      <c r="B87" s="821" t="s">
        <v>953</v>
      </c>
      <c r="C87" s="822"/>
      <c r="D87" s="822"/>
      <c r="E87" s="822"/>
      <c r="F87" s="822"/>
      <c r="G87" s="822"/>
      <c r="H87" s="822"/>
      <c r="I87" s="822"/>
      <c r="J87" s="822"/>
      <c r="K87" s="822"/>
      <c r="L87" s="822"/>
      <c r="M87" s="823"/>
      <c r="N87" s="58">
        <f>L84+L85+L86</f>
        <v>40983.411688582521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177594.7839838576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7"/>
      <c r="K119" s="887"/>
      <c r="L119" s="887"/>
      <c r="M119" s="887"/>
      <c r="N119" s="888"/>
    </row>
    <row r="120" spans="2:14" ht="15.75" thickBot="1">
      <c r="B120" s="268" t="s">
        <v>2221</v>
      </c>
      <c r="C120" s="400"/>
      <c r="D120" s="400"/>
      <c r="E120" s="63"/>
      <c r="F120" s="63"/>
      <c r="G120" s="63"/>
      <c r="H120" s="63"/>
      <c r="I120" s="63"/>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18</v>
      </c>
      <c r="N36" s="279">
        <f>K36/M36</f>
        <v>6707.6446196784436</v>
      </c>
    </row>
    <row r="37" spans="1:14">
      <c r="A37" s="119" t="s">
        <v>154</v>
      </c>
      <c r="B37" s="870" t="str">
        <f>VLOOKUP(A37,EQUIPOS!A7:D154,3,FALSE)</f>
        <v>Carrotanque Irrigador de asfalto, 1000 GALONES DE CAPACIDAD</v>
      </c>
      <c r="C37" s="871"/>
      <c r="D37" s="871"/>
      <c r="E37" s="871"/>
      <c r="F37" s="871"/>
      <c r="G37" s="871"/>
      <c r="H37" s="872"/>
      <c r="I37" s="274"/>
      <c r="J37" s="275"/>
      <c r="K37" s="276">
        <f>VLOOKUP(A37,EQUIPOS!A7:D164,4,FALSE)</f>
        <v>67197.335062689774</v>
      </c>
      <c r="L37" s="277"/>
      <c r="M37" s="278">
        <v>18</v>
      </c>
      <c r="N37" s="279">
        <f>K37/M37</f>
        <v>3733.185281260543</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18</v>
      </c>
      <c r="N38" s="279">
        <f>K38/M38</f>
        <v>8806.872324533364</v>
      </c>
    </row>
    <row r="39" spans="1:14">
      <c r="A39" t="s">
        <v>299</v>
      </c>
      <c r="B39" s="870" t="str">
        <f>VLOOKUP(A39,EQUIPOS!A9:D154,3,FALSE)</f>
        <v xml:space="preserve">Recicladora, potencia 430HP </v>
      </c>
      <c r="C39" s="871"/>
      <c r="D39" s="871"/>
      <c r="E39" s="871"/>
      <c r="F39" s="871"/>
      <c r="G39" s="871"/>
      <c r="H39" s="872"/>
      <c r="I39" s="873"/>
      <c r="J39" s="874"/>
      <c r="K39" s="276">
        <f>VLOOKUP(A39,EQUIPOS!A9:D166,4,FALSE)</f>
        <v>1051363.8031018197</v>
      </c>
      <c r="L39" s="875">
        <v>18</v>
      </c>
      <c r="M39" s="876"/>
      <c r="N39" s="279">
        <f>K39/L39</f>
        <v>58409.10017232332</v>
      </c>
    </row>
    <row r="40" spans="1:14">
      <c r="A40" t="s">
        <v>365</v>
      </c>
      <c r="B40" s="870" t="str">
        <f>VLOOKUP(A40,EQUIPOS!A10:D154,3,FALSE)</f>
        <v xml:space="preserve">Vibrocompatador, potencia 153 HP, peso 10 Ton. </v>
      </c>
      <c r="C40" s="871"/>
      <c r="D40" s="871"/>
      <c r="E40" s="871"/>
      <c r="F40" s="871"/>
      <c r="G40" s="871"/>
      <c r="H40" s="872"/>
      <c r="I40" s="42"/>
      <c r="J40" s="43"/>
      <c r="K40" s="276">
        <f>VLOOKUP(A40,EQUIPOS!A10:D167,4,FALSE)</f>
        <v>112019.07726537941</v>
      </c>
      <c r="L40" s="283"/>
      <c r="M40" s="284">
        <v>18</v>
      </c>
      <c r="N40" s="279">
        <f>K40/M40</f>
        <v>6223.2820702988565</v>
      </c>
    </row>
    <row r="41" spans="1:14">
      <c r="B41" s="327"/>
      <c r="C41" s="328"/>
      <c r="D41" s="328"/>
      <c r="E41" s="328"/>
      <c r="F41" s="330"/>
      <c r="G41" s="330"/>
      <c r="H41" s="131"/>
      <c r="I41" s="42"/>
      <c r="J41" s="43"/>
      <c r="K41" s="281"/>
      <c r="L41" s="283"/>
      <c r="M41" s="284"/>
      <c r="N41" s="279"/>
    </row>
    <row r="42" spans="1:14">
      <c r="B42" s="878" t="s">
        <v>952</v>
      </c>
      <c r="C42" s="879"/>
      <c r="D42" s="879"/>
      <c r="E42" s="44"/>
      <c r="F42" s="45"/>
      <c r="G42" s="45"/>
      <c r="H42" s="46"/>
      <c r="I42" s="42"/>
      <c r="J42" s="43"/>
      <c r="K42" s="286"/>
      <c r="L42" s="283"/>
      <c r="M42" s="408">
        <v>0.01</v>
      </c>
      <c r="N42" s="351">
        <f>N76*M42</f>
        <v>29.963350251000556</v>
      </c>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f>SUM(N36:N43)</f>
        <v>83910.047818345512</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475360.60682729178</v>
      </c>
      <c r="N49" s="279">
        <f>K49*M49</f>
        <v>72730.172844575645</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72730.172844575645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08">
        <f>VLOOKUP(A59,TRANSPORTE!A5:D117,4,FALSE)</f>
        <v>1503.5006663031743</v>
      </c>
      <c r="M59" s="909"/>
      <c r="N59" s="294">
        <f>K59*L59</f>
        <v>230.03560194438566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230.03560194438566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2996.3350251000556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N44+N54+N65+N76</f>
        <v>159866.59128996558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31973.318257993116</v>
      </c>
      <c r="M83" s="857"/>
      <c r="N83" s="57"/>
    </row>
    <row r="84" spans="1:14">
      <c r="B84" s="95" t="s">
        <v>973</v>
      </c>
      <c r="C84" s="96"/>
      <c r="D84" s="96"/>
      <c r="E84" s="96"/>
      <c r="F84" s="96"/>
      <c r="G84" s="96"/>
      <c r="H84" s="96"/>
      <c r="I84" s="93"/>
      <c r="J84" s="94"/>
      <c r="K84" s="311">
        <v>0.05</v>
      </c>
      <c r="L84" s="856">
        <f>N78*K84</f>
        <v>7993.3295644982791</v>
      </c>
      <c r="M84" s="857"/>
      <c r="N84" s="57"/>
    </row>
    <row r="85" spans="1:14" ht="15.75" thickBot="1">
      <c r="B85" s="97" t="s">
        <v>974</v>
      </c>
      <c r="C85" s="98"/>
      <c r="D85" s="98"/>
      <c r="E85" s="98"/>
      <c r="F85" s="98"/>
      <c r="G85" s="98"/>
      <c r="H85" s="98"/>
      <c r="I85" s="99"/>
      <c r="J85" s="100"/>
      <c r="K85" s="312">
        <v>0.05</v>
      </c>
      <c r="L85" s="858">
        <f>N78*K85</f>
        <v>7993.3295644982791</v>
      </c>
      <c r="M85" s="859"/>
      <c r="N85" s="57"/>
    </row>
    <row r="86" spans="1:14" ht="15.75" thickBot="1">
      <c r="B86" s="821" t="s">
        <v>953</v>
      </c>
      <c r="C86" s="822"/>
      <c r="D86" s="822"/>
      <c r="E86" s="822"/>
      <c r="F86" s="822"/>
      <c r="G86" s="822"/>
      <c r="H86" s="822"/>
      <c r="I86" s="822"/>
      <c r="J86" s="822"/>
      <c r="K86" s="822"/>
      <c r="L86" s="822"/>
      <c r="M86" s="823"/>
      <c r="N86" s="58">
        <f>L83+L84+L85</f>
        <v>47959.977386989674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207826.56867695524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18</v>
      </c>
      <c r="N36" s="279">
        <f>K36/M36</f>
        <v>6707.6446196784436</v>
      </c>
    </row>
    <row r="37" spans="1:14">
      <c r="A37" s="119" t="s">
        <v>154</v>
      </c>
      <c r="B37" s="870" t="str">
        <f>VLOOKUP(A37,EQUIPOS!A7:D154,3,FALSE)</f>
        <v>Carrotanque Irrigador de asfalto, 1000 GALONES DE CAPACIDAD</v>
      </c>
      <c r="C37" s="871"/>
      <c r="D37" s="871"/>
      <c r="E37" s="871"/>
      <c r="F37" s="871"/>
      <c r="G37" s="871"/>
      <c r="H37" s="872"/>
      <c r="I37" s="274"/>
      <c r="J37" s="275"/>
      <c r="K37" s="276">
        <f>VLOOKUP(A37,EQUIPOS!A7:D164,4,FALSE)</f>
        <v>67197.335062689774</v>
      </c>
      <c r="L37" s="277"/>
      <c r="M37" s="278">
        <v>18</v>
      </c>
      <c r="N37" s="279">
        <f>K37/M37</f>
        <v>3733.185281260543</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18</v>
      </c>
      <c r="N38" s="279">
        <f>K38/M38</f>
        <v>8806.872324533364</v>
      </c>
    </row>
    <row r="39" spans="1:14">
      <c r="A39" t="s">
        <v>299</v>
      </c>
      <c r="B39" s="870" t="str">
        <f>VLOOKUP(A39,EQUIPOS!A9:D154,3,FALSE)</f>
        <v xml:space="preserve">Recicladora, potencia 430HP </v>
      </c>
      <c r="C39" s="871"/>
      <c r="D39" s="871"/>
      <c r="E39" s="871"/>
      <c r="F39" s="871"/>
      <c r="G39" s="871"/>
      <c r="H39" s="872"/>
      <c r="I39" s="873"/>
      <c r="J39" s="874"/>
      <c r="K39" s="276">
        <f>VLOOKUP(A39,EQUIPOS!A9:D166,4,FALSE)</f>
        <v>1051363.8031018197</v>
      </c>
      <c r="L39" s="875">
        <v>18</v>
      </c>
      <c r="M39" s="876"/>
      <c r="N39" s="279">
        <f>K39/L39</f>
        <v>58409.10017232332</v>
      </c>
    </row>
    <row r="40" spans="1:14">
      <c r="A40" t="s">
        <v>365</v>
      </c>
      <c r="B40" s="870" t="str">
        <f>VLOOKUP(A40,EQUIPOS!A10:D154,3,FALSE)</f>
        <v xml:space="preserve">Vibrocompatador, potencia 153 HP, peso 10 Ton. </v>
      </c>
      <c r="C40" s="871"/>
      <c r="D40" s="871"/>
      <c r="E40" s="871"/>
      <c r="F40" s="871"/>
      <c r="G40" s="871"/>
      <c r="H40" s="872"/>
      <c r="I40" s="42"/>
      <c r="J40" s="43"/>
      <c r="K40" s="276">
        <f>VLOOKUP(A40,EQUIPOS!A10:D167,4,FALSE)</f>
        <v>112019.07726537941</v>
      </c>
      <c r="L40" s="283"/>
      <c r="M40" s="284">
        <v>18</v>
      </c>
      <c r="N40" s="279">
        <f>K40/M40</f>
        <v>6223.2820702988565</v>
      </c>
    </row>
    <row r="41" spans="1:14">
      <c r="B41" s="327"/>
      <c r="C41" s="328"/>
      <c r="D41" s="328"/>
      <c r="E41" s="328"/>
      <c r="F41" s="330"/>
      <c r="G41" s="330"/>
      <c r="H41" s="131"/>
      <c r="I41" s="42"/>
      <c r="J41" s="43"/>
      <c r="K41" s="281"/>
      <c r="L41" s="283"/>
      <c r="M41" s="284"/>
      <c r="N41" s="285"/>
    </row>
    <row r="42" spans="1:14">
      <c r="B42" s="878" t="s">
        <v>952</v>
      </c>
      <c r="C42" s="879"/>
      <c r="D42" s="879"/>
      <c r="E42" s="44"/>
      <c r="F42" s="45"/>
      <c r="G42" s="45"/>
      <c r="H42" s="46"/>
      <c r="I42" s="42"/>
      <c r="J42" s="43"/>
      <c r="K42" s="286"/>
      <c r="L42" s="283"/>
      <c r="M42" s="408">
        <v>0.01</v>
      </c>
      <c r="N42" s="351">
        <f>N76*M42</f>
        <v>29.963350251000556</v>
      </c>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f>SUM(N36:N43)</f>
        <v>83910.047818345512</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464544.99842823035</v>
      </c>
      <c r="N49" s="279">
        <f>K49*M49</f>
        <v>71075.384759519249</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71075.384759519249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08">
        <f>VLOOKUP(A59,TRANSPORTE!A5:D117,4,FALSE)</f>
        <v>1704.8256877342108</v>
      </c>
      <c r="M59" s="909"/>
      <c r="N59" s="294">
        <f>K59*L59</f>
        <v>260.83833022333425</v>
      </c>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260.83833022333425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2996.3350251000556</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N44+N54+N65+N76</f>
        <v>158242.60593318817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31648.521186637634</v>
      </c>
      <c r="M83" s="857"/>
      <c r="N83" s="57"/>
    </row>
    <row r="84" spans="1:14">
      <c r="B84" s="95" t="s">
        <v>973</v>
      </c>
      <c r="C84" s="96"/>
      <c r="D84" s="96"/>
      <c r="E84" s="96"/>
      <c r="F84" s="96"/>
      <c r="G84" s="96"/>
      <c r="H84" s="96"/>
      <c r="I84" s="93"/>
      <c r="J84" s="94"/>
      <c r="K84" s="311">
        <v>0.05</v>
      </c>
      <c r="L84" s="856">
        <f>N78*K84</f>
        <v>7912.1302966594085</v>
      </c>
      <c r="M84" s="857"/>
      <c r="N84" s="57"/>
    </row>
    <row r="85" spans="1:14" ht="15.75" thickBot="1">
      <c r="B85" s="97" t="s">
        <v>974</v>
      </c>
      <c r="C85" s="98"/>
      <c r="D85" s="98"/>
      <c r="E85" s="98"/>
      <c r="F85" s="98"/>
      <c r="G85" s="98"/>
      <c r="H85" s="98"/>
      <c r="I85" s="99"/>
      <c r="J85" s="100"/>
      <c r="K85" s="312">
        <v>0.05</v>
      </c>
      <c r="L85" s="858">
        <f>N78*K85</f>
        <v>7912.1302966594085</v>
      </c>
      <c r="M85" s="859"/>
      <c r="N85" s="57"/>
    </row>
    <row r="86" spans="1:14" ht="15.75" thickBot="1">
      <c r="B86" s="821" t="s">
        <v>953</v>
      </c>
      <c r="C86" s="822"/>
      <c r="D86" s="822"/>
      <c r="E86" s="822"/>
      <c r="F86" s="822"/>
      <c r="G86" s="822"/>
      <c r="H86" s="822"/>
      <c r="I86" s="822"/>
      <c r="J86" s="822"/>
      <c r="K86" s="822"/>
      <c r="L86" s="822"/>
      <c r="M86" s="823"/>
      <c r="N86" s="58">
        <f>L83+L84+L85</f>
        <v>47472.781779956451</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205715.38771314462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15</v>
      </c>
      <c r="N36" s="279">
        <f>K36/M36</f>
        <v>8049.1735436141325</v>
      </c>
    </row>
    <row r="37" spans="1:14">
      <c r="A37" s="119" t="s">
        <v>154</v>
      </c>
      <c r="B37" s="870" t="str">
        <f>VLOOKUP(A37,EQUIPOS!A7:D154,3,FALSE)</f>
        <v>Carrotanque Irrigador de asfalto, 1000 GALONES DE CAPACIDAD</v>
      </c>
      <c r="C37" s="871"/>
      <c r="D37" s="871"/>
      <c r="E37" s="871"/>
      <c r="F37" s="871"/>
      <c r="G37" s="871"/>
      <c r="H37" s="872"/>
      <c r="I37" s="274"/>
      <c r="J37" s="275"/>
      <c r="K37" s="276">
        <f>VLOOKUP(A37,EQUIPOS!A7:D164,4,FALSE)</f>
        <v>67197.335062689774</v>
      </c>
      <c r="L37" s="277"/>
      <c r="M37" s="278">
        <v>15</v>
      </c>
      <c r="N37" s="279">
        <f>K37/M37</f>
        <v>4479.8223375126518</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15</v>
      </c>
      <c r="N38" s="279">
        <f>K38/M38</f>
        <v>10568.246789440038</v>
      </c>
    </row>
    <row r="39" spans="1:14">
      <c r="A39" t="s">
        <v>299</v>
      </c>
      <c r="B39" s="870" t="str">
        <f>VLOOKUP(A39,EQUIPOS!A9:D154,3,FALSE)</f>
        <v xml:space="preserve">Recicladora, potencia 430HP </v>
      </c>
      <c r="C39" s="871"/>
      <c r="D39" s="871"/>
      <c r="E39" s="871"/>
      <c r="F39" s="871"/>
      <c r="G39" s="871"/>
      <c r="H39" s="872"/>
      <c r="I39" s="873"/>
      <c r="J39" s="874"/>
      <c r="K39" s="276">
        <f>VLOOKUP(A39,EQUIPOS!A9:D166,4,FALSE)</f>
        <v>1051363.8031018197</v>
      </c>
      <c r="L39" s="875">
        <v>15</v>
      </c>
      <c r="M39" s="876"/>
      <c r="N39" s="279">
        <f>K39/L39</f>
        <v>70090.920206787981</v>
      </c>
    </row>
    <row r="40" spans="1:14">
      <c r="A40" t="s">
        <v>365</v>
      </c>
      <c r="B40" s="870" t="str">
        <f>VLOOKUP(A40,EQUIPOS!A10:D154,3,FALSE)</f>
        <v xml:space="preserve">Vibrocompatador, potencia 153 HP, peso 10 Ton. </v>
      </c>
      <c r="C40" s="871"/>
      <c r="D40" s="871"/>
      <c r="E40" s="871"/>
      <c r="F40" s="871"/>
      <c r="G40" s="871"/>
      <c r="H40" s="872"/>
      <c r="I40" s="42"/>
      <c r="J40" s="43"/>
      <c r="K40" s="276">
        <f>VLOOKUP(A40,EQUIPOS!A10:D167,4,FALSE)</f>
        <v>112019.07726537941</v>
      </c>
      <c r="L40" s="283"/>
      <c r="M40" s="284">
        <v>15</v>
      </c>
      <c r="N40" s="279">
        <f>K40/M40</f>
        <v>7467.9384843586276</v>
      </c>
    </row>
    <row r="41" spans="1:14">
      <c r="B41" s="327"/>
      <c r="C41" s="328"/>
      <c r="D41" s="328"/>
      <c r="E41" s="328"/>
      <c r="F41" s="330"/>
      <c r="G41" s="330"/>
      <c r="H41" s="131"/>
      <c r="I41" s="42"/>
      <c r="J41" s="43"/>
      <c r="K41" s="281"/>
      <c r="L41" s="283"/>
      <c r="M41" s="284"/>
      <c r="N41" s="285"/>
    </row>
    <row r="42" spans="1:14">
      <c r="B42" s="878" t="s">
        <v>952</v>
      </c>
      <c r="C42" s="879"/>
      <c r="D42" s="879"/>
      <c r="E42" s="44"/>
      <c r="F42" s="45"/>
      <c r="G42" s="45"/>
      <c r="H42" s="46"/>
      <c r="I42" s="42"/>
      <c r="J42" s="43"/>
      <c r="K42" s="286"/>
      <c r="L42" s="283"/>
      <c r="M42" s="408">
        <v>0.01</v>
      </c>
      <c r="N42" s="351">
        <f>N76*M42</f>
        <v>35.956020301200674</v>
      </c>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f>SUM(N36:N43)</f>
        <v>100692.05738201464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475360.60682729178</v>
      </c>
      <c r="N49" s="279">
        <f>K49*M49</f>
        <v>72730.172844575645</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72730.172844575645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08">
        <f>VLOOKUP(A59,TRANSPORTE!A5:D117,4,FALSE)</f>
        <v>1503.5006663031743</v>
      </c>
      <c r="M59" s="909"/>
      <c r="N59" s="294">
        <f>K59*L59</f>
        <v>230.03560194438566</v>
      </c>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230.03560194438566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3595.602030120067</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N44+N54+N65+N76</f>
        <v>177247.86785865473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35449.573571730951</v>
      </c>
      <c r="M83" s="857"/>
      <c r="N83" s="57"/>
    </row>
    <row r="84" spans="1:14">
      <c r="B84" s="95" t="s">
        <v>973</v>
      </c>
      <c r="C84" s="96"/>
      <c r="D84" s="96"/>
      <c r="E84" s="96"/>
      <c r="F84" s="96"/>
      <c r="G84" s="96"/>
      <c r="H84" s="96"/>
      <c r="I84" s="93"/>
      <c r="J84" s="94"/>
      <c r="K84" s="311">
        <v>0.05</v>
      </c>
      <c r="L84" s="856">
        <f>N78*K84</f>
        <v>8862.3933929327377</v>
      </c>
      <c r="M84" s="857"/>
      <c r="N84" s="57"/>
    </row>
    <row r="85" spans="1:14" ht="15.75" thickBot="1">
      <c r="B85" s="97" t="s">
        <v>974</v>
      </c>
      <c r="C85" s="98"/>
      <c r="D85" s="98"/>
      <c r="E85" s="98"/>
      <c r="F85" s="98"/>
      <c r="G85" s="98"/>
      <c r="H85" s="98"/>
      <c r="I85" s="99"/>
      <c r="J85" s="100"/>
      <c r="K85" s="312">
        <v>0.05</v>
      </c>
      <c r="L85" s="858">
        <f>N78*K85</f>
        <v>8862.3933929327377</v>
      </c>
      <c r="M85" s="859"/>
      <c r="N85" s="57"/>
    </row>
    <row r="86" spans="1:14" ht="15.75" thickBot="1">
      <c r="B86" s="821" t="s">
        <v>953</v>
      </c>
      <c r="C86" s="822"/>
      <c r="D86" s="822"/>
      <c r="E86" s="822"/>
      <c r="F86" s="822"/>
      <c r="G86" s="822"/>
      <c r="H86" s="822"/>
      <c r="I86" s="822"/>
      <c r="J86" s="822"/>
      <c r="K86" s="822"/>
      <c r="L86" s="822"/>
      <c r="M86" s="823"/>
      <c r="N86" s="58">
        <f>L83+L84+L85</f>
        <v>53174.36035759643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230422.22821625115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278">
        <v>15</v>
      </c>
      <c r="N36" s="279">
        <f>K36/M36</f>
        <v>8049.1735436141325</v>
      </c>
    </row>
    <row r="37" spans="1:14">
      <c r="A37" s="119" t="s">
        <v>154</v>
      </c>
      <c r="B37" s="870" t="str">
        <f>VLOOKUP(A37,EQUIPOS!A7:D154,3,FALSE)</f>
        <v>Carrotanque Irrigador de asfalto, 1000 GALONES DE CAPACIDAD</v>
      </c>
      <c r="C37" s="871"/>
      <c r="D37" s="871"/>
      <c r="E37" s="871"/>
      <c r="F37" s="871"/>
      <c r="G37" s="871"/>
      <c r="H37" s="872"/>
      <c r="I37" s="274"/>
      <c r="J37" s="275"/>
      <c r="K37" s="276">
        <f>VLOOKUP(A37,EQUIPOS!A7:D164,4,FALSE)</f>
        <v>67197.335062689774</v>
      </c>
      <c r="L37" s="277"/>
      <c r="M37" s="278">
        <v>15</v>
      </c>
      <c r="N37" s="279">
        <f>K37/M37</f>
        <v>4479.8223375126518</v>
      </c>
    </row>
    <row r="38" spans="1:14">
      <c r="A38" t="s">
        <v>269</v>
      </c>
      <c r="B38" s="870" t="str">
        <f>VLOOKUP(A38,EQUIPOS!A8:D154,3,FALSE)</f>
        <v>Motoniveladora  potencia 215 HP, ancho de cuchilla 4,27 m, peso 18 ton.</v>
      </c>
      <c r="C38" s="871"/>
      <c r="D38" s="871"/>
      <c r="E38" s="871"/>
      <c r="F38" s="871"/>
      <c r="G38" s="871"/>
      <c r="H38" s="872"/>
      <c r="I38" s="274"/>
      <c r="J38" s="275"/>
      <c r="K38" s="276">
        <f>VLOOKUP(A38,EQUIPOS!A8:D165,4,FALSE)</f>
        <v>158523.70184160056</v>
      </c>
      <c r="L38" s="277"/>
      <c r="M38" s="278">
        <v>15</v>
      </c>
      <c r="N38" s="279">
        <f>K38/M38</f>
        <v>10568.246789440038</v>
      </c>
    </row>
    <row r="39" spans="1:14">
      <c r="A39" t="s">
        <v>299</v>
      </c>
      <c r="B39" s="870" t="str">
        <f>VLOOKUP(A39,EQUIPOS!A9:D154,3,FALSE)</f>
        <v xml:space="preserve">Recicladora, potencia 430HP </v>
      </c>
      <c r="C39" s="871"/>
      <c r="D39" s="871"/>
      <c r="E39" s="871"/>
      <c r="F39" s="871"/>
      <c r="G39" s="871"/>
      <c r="H39" s="872"/>
      <c r="I39" s="873"/>
      <c r="J39" s="874"/>
      <c r="K39" s="276">
        <f>VLOOKUP(A39,EQUIPOS!A9:D166,4,FALSE)</f>
        <v>1051363.8031018197</v>
      </c>
      <c r="L39" s="875">
        <v>15</v>
      </c>
      <c r="M39" s="876"/>
      <c r="N39" s="279">
        <f>K39/L39</f>
        <v>70090.920206787981</v>
      </c>
    </row>
    <row r="40" spans="1:14">
      <c r="A40" t="s">
        <v>365</v>
      </c>
      <c r="B40" s="870" t="str">
        <f>VLOOKUP(A40,EQUIPOS!A10:D154,3,FALSE)</f>
        <v xml:space="preserve">Vibrocompatador, potencia 153 HP, peso 10 Ton. </v>
      </c>
      <c r="C40" s="871"/>
      <c r="D40" s="871"/>
      <c r="E40" s="871"/>
      <c r="F40" s="871"/>
      <c r="G40" s="871"/>
      <c r="H40" s="872"/>
      <c r="I40" s="42"/>
      <c r="J40" s="43"/>
      <c r="K40" s="276">
        <f>VLOOKUP(A40,EQUIPOS!A10:D167,4,FALSE)</f>
        <v>112019.07726537941</v>
      </c>
      <c r="L40" s="283"/>
      <c r="M40" s="284">
        <v>15</v>
      </c>
      <c r="N40" s="279">
        <f>K40/M40</f>
        <v>7467.9384843586276</v>
      </c>
    </row>
    <row r="41" spans="1:14">
      <c r="B41" s="327"/>
      <c r="C41" s="328"/>
      <c r="D41" s="328"/>
      <c r="E41" s="328"/>
      <c r="F41" s="330"/>
      <c r="G41" s="330"/>
      <c r="H41" s="131"/>
      <c r="I41" s="42"/>
      <c r="J41" s="43"/>
      <c r="K41" s="281"/>
      <c r="L41" s="283"/>
      <c r="M41" s="284"/>
      <c r="N41" s="285"/>
    </row>
    <row r="42" spans="1:14">
      <c r="B42" s="878" t="s">
        <v>952</v>
      </c>
      <c r="C42" s="879"/>
      <c r="D42" s="879"/>
      <c r="E42" s="44"/>
      <c r="F42" s="45"/>
      <c r="G42" s="45"/>
      <c r="H42" s="46"/>
      <c r="I42" s="42"/>
      <c r="J42" s="43"/>
      <c r="K42" s="286"/>
      <c r="L42" s="283"/>
      <c r="M42" s="408">
        <v>0.01</v>
      </c>
      <c r="N42" s="351">
        <f>N76*M42</f>
        <v>35.956020301200674</v>
      </c>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f>SUM(N36:N43)</f>
        <v>100692.05738201464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464544.99842823035</v>
      </c>
      <c r="N49" s="279">
        <f>K49*M49</f>
        <v>71075.384759519249</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71075.384759519249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08">
        <f>VLOOKUP(A59,TRANSPORTE!A5:D117,4,FALSE)</f>
        <v>1704.8256877342108</v>
      </c>
      <c r="M59" s="909"/>
      <c r="N59" s="294">
        <f>K59*L59</f>
        <v>260.83833022333425</v>
      </c>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260.83833022333425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3595.602030120067</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N44+N54+N65+N76</f>
        <v>175623.88250187729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35124.776500375461</v>
      </c>
      <c r="M83" s="857"/>
      <c r="N83" s="57"/>
    </row>
    <row r="84" spans="1:14">
      <c r="B84" s="95" t="s">
        <v>973</v>
      </c>
      <c r="C84" s="96"/>
      <c r="D84" s="96"/>
      <c r="E84" s="96"/>
      <c r="F84" s="96"/>
      <c r="G84" s="96"/>
      <c r="H84" s="96"/>
      <c r="I84" s="93"/>
      <c r="J84" s="94"/>
      <c r="K84" s="311">
        <v>0.05</v>
      </c>
      <c r="L84" s="856">
        <f>N78*K84</f>
        <v>8781.1941250938653</v>
      </c>
      <c r="M84" s="857"/>
      <c r="N84" s="57"/>
    </row>
    <row r="85" spans="1:14" ht="15.75" thickBot="1">
      <c r="B85" s="97" t="s">
        <v>974</v>
      </c>
      <c r="C85" s="98"/>
      <c r="D85" s="98"/>
      <c r="E85" s="98"/>
      <c r="F85" s="98"/>
      <c r="G85" s="98"/>
      <c r="H85" s="98"/>
      <c r="I85" s="99"/>
      <c r="J85" s="100"/>
      <c r="K85" s="312">
        <v>0.05</v>
      </c>
      <c r="L85" s="858">
        <f>N78*K85</f>
        <v>8781.1941250938653</v>
      </c>
      <c r="M85" s="859"/>
      <c r="N85" s="57"/>
    </row>
    <row r="86" spans="1:14" ht="15.75" thickBot="1">
      <c r="B86" s="821" t="s">
        <v>953</v>
      </c>
      <c r="C86" s="822"/>
      <c r="D86" s="822"/>
      <c r="E86" s="822"/>
      <c r="F86" s="822"/>
      <c r="G86" s="822"/>
      <c r="H86" s="822"/>
      <c r="I86" s="822"/>
      <c r="J86" s="822"/>
      <c r="K86" s="822"/>
      <c r="L86" s="822"/>
      <c r="M86" s="823"/>
      <c r="N86" s="58">
        <f>L83+L84+L85</f>
        <v>52687.164750563199</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228311.04725244048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1"/>
      <c r="F40" s="871"/>
      <c r="G40" s="871"/>
      <c r="H40" s="872"/>
      <c r="I40" s="42"/>
      <c r="J40" s="43"/>
      <c r="K40" s="276"/>
      <c r="L40" s="283"/>
      <c r="M40" s="284"/>
      <c r="N40" s="279"/>
    </row>
    <row r="41" spans="1:14">
      <c r="B41" s="327"/>
      <c r="C41" s="328"/>
      <c r="D41" s="328"/>
      <c r="E41" s="328"/>
      <c r="F41" s="330"/>
      <c r="G41" s="330"/>
      <c r="H41" s="131"/>
      <c r="I41" s="42"/>
      <c r="J41" s="43"/>
      <c r="K41" s="281"/>
      <c r="L41" s="283"/>
      <c r="M41" s="284"/>
      <c r="N41" s="285"/>
    </row>
    <row r="42" spans="1:14">
      <c r="B42" s="878" t="s">
        <v>952</v>
      </c>
      <c r="C42" s="879"/>
      <c r="D42" s="879"/>
      <c r="E42" s="44"/>
      <c r="F42" s="45"/>
      <c r="G42" s="45"/>
      <c r="H42" s="46"/>
      <c r="I42" s="42"/>
      <c r="J42" s="43"/>
      <c r="K42" s="286"/>
      <c r="L42" s="283"/>
      <c r="M42" s="408">
        <v>0.01</v>
      </c>
      <c r="N42" s="351">
        <f>N76*M42</f>
        <v>4.3147224361440797</v>
      </c>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f>SUM(N36:N43)</f>
        <v>4.3147224361440797</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3345.5575696572214</v>
      </c>
      <c r="N49" s="279">
        <f>K49*M49</f>
        <v>3529.5632359883684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3529.5632359883684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1000</v>
      </c>
      <c r="N70" s="402">
        <f>K70/M70</f>
        <v>324.786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431.472243614408</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N44+N54+N65+N76</f>
        <v>3965.3502020389205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793.07004040778418</v>
      </c>
      <c r="M83" s="857"/>
      <c r="N83" s="57"/>
    </row>
    <row r="84" spans="1:14">
      <c r="B84" s="95" t="s">
        <v>973</v>
      </c>
      <c r="C84" s="96"/>
      <c r="D84" s="96"/>
      <c r="E84" s="96"/>
      <c r="F84" s="96"/>
      <c r="G84" s="96"/>
      <c r="H84" s="96"/>
      <c r="I84" s="93"/>
      <c r="J84" s="94"/>
      <c r="K84" s="311">
        <v>0.05</v>
      </c>
      <c r="L84" s="856">
        <f>N78*K84</f>
        <v>198.26751010194604</v>
      </c>
      <c r="M84" s="857"/>
      <c r="N84" s="57"/>
    </row>
    <row r="85" spans="1:14" ht="15.75" thickBot="1">
      <c r="B85" s="97" t="s">
        <v>974</v>
      </c>
      <c r="C85" s="98"/>
      <c r="D85" s="98"/>
      <c r="E85" s="98"/>
      <c r="F85" s="98"/>
      <c r="G85" s="98"/>
      <c r="H85" s="98"/>
      <c r="I85" s="99"/>
      <c r="J85" s="100"/>
      <c r="K85" s="312">
        <v>0.05</v>
      </c>
      <c r="L85" s="858">
        <f>N78*K85</f>
        <v>198.26751010194604</v>
      </c>
      <c r="M85" s="859"/>
      <c r="N85" s="57"/>
    </row>
    <row r="86" spans="1:14" ht="15.75" thickBot="1">
      <c r="B86" s="821" t="s">
        <v>953</v>
      </c>
      <c r="C86" s="822"/>
      <c r="D86" s="822"/>
      <c r="E86" s="822"/>
      <c r="F86" s="822"/>
      <c r="G86" s="822"/>
      <c r="H86" s="822"/>
      <c r="I86" s="822"/>
      <c r="J86" s="822"/>
      <c r="K86" s="822"/>
      <c r="L86" s="822"/>
      <c r="M86" s="823"/>
      <c r="N86" s="58">
        <f>L83+L84+L85</f>
        <v>1189.6050606116762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5154.9552626505965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7"/>
      <c r="K118" s="887"/>
      <c r="L118" s="887"/>
      <c r="M118" s="887"/>
      <c r="N118" s="888"/>
    </row>
    <row r="119" spans="2:14" ht="15.75" thickBot="1">
      <c r="B119" s="268" t="s">
        <v>2221</v>
      </c>
      <c r="C119" s="400"/>
      <c r="D119" s="400"/>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164</v>
      </c>
      <c r="B36" s="870" t="str">
        <f>VLOOKUP(A36,EQUIPOS!A6:D154,3,FALSE)</f>
        <v>Compactador manual de rodillo</v>
      </c>
      <c r="C36" s="871"/>
      <c r="D36" s="871"/>
      <c r="E36" s="871"/>
      <c r="F36" s="871"/>
      <c r="G36" s="871"/>
      <c r="H36" s="872"/>
      <c r="I36" s="274"/>
      <c r="J36" s="275"/>
      <c r="K36" s="276">
        <f>VLOOKUP(A36,EQUIPOS!A6:D163,4,FALSE)</f>
        <v>71408.452519480197</v>
      </c>
      <c r="L36" s="277"/>
      <c r="M36" s="278">
        <v>2</v>
      </c>
      <c r="N36" s="279">
        <f>K36/M36</f>
        <v>35704.226259740099</v>
      </c>
    </row>
    <row r="37" spans="1:14">
      <c r="A37" s="119" t="s">
        <v>180</v>
      </c>
      <c r="B37" s="870" t="str">
        <f>VLOOKUP(A37,EQUIPOS!A7:D154,3,FALSE)</f>
        <v>Compresor 120 HP, con martillo.</v>
      </c>
      <c r="C37" s="871"/>
      <c r="D37" s="871"/>
      <c r="E37" s="871"/>
      <c r="F37" s="871"/>
      <c r="G37" s="871"/>
      <c r="H37" s="872"/>
      <c r="I37" s="274"/>
      <c r="J37" s="275"/>
      <c r="K37" s="276">
        <f>VLOOKUP(A37,EQUIPOS!A7:D164,4,FALSE)</f>
        <v>79441.029766210428</v>
      </c>
      <c r="L37" s="277"/>
      <c r="M37" s="278">
        <v>4</v>
      </c>
      <c r="N37" s="279">
        <f>K37/M37</f>
        <v>19860.257441552607</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4"/>
      <c r="J38" s="275"/>
      <c r="K38" s="276">
        <f>VLOOKUP(A38,EQUIPOS!A8:D165,4,FALSE)</f>
        <v>14795.620834638286</v>
      </c>
      <c r="L38" s="277"/>
      <c r="M38" s="278">
        <v>10</v>
      </c>
      <c r="N38" s="279">
        <f>K38/M38</f>
        <v>1479.5620834638287</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74"/>
      <c r="J39" s="275"/>
      <c r="K39" s="276">
        <f>VLOOKUP(A39,EQUIPOS!A9:D166,4,FALSE)</f>
        <v>142227.70096410706</v>
      </c>
      <c r="L39" s="277"/>
      <c r="M39" s="278">
        <v>10</v>
      </c>
      <c r="N39" s="279">
        <f>K39/M39</f>
        <v>14222.770096410706</v>
      </c>
    </row>
    <row r="40" spans="1:14">
      <c r="A40" t="s">
        <v>129</v>
      </c>
      <c r="B40" s="870" t="str">
        <f>VLOOKUP(A40,EQUIPOS!A10:D154,3,FALSE)</f>
        <v xml:space="preserve">Buldozer, Potencia al volante de 140 HP, motor de 2200 RPM, longitud de hoja 4,80m. </v>
      </c>
      <c r="C40" s="871"/>
      <c r="D40" s="871"/>
      <c r="E40" s="871"/>
      <c r="F40" s="871"/>
      <c r="G40" s="871"/>
      <c r="H40" s="872"/>
      <c r="I40" s="274"/>
      <c r="J40" s="275"/>
      <c r="K40" s="276">
        <f>VLOOKUP(A40,EQUIPOS!A10:D167,4,FALSE)</f>
        <v>169823.58257767544</v>
      </c>
      <c r="L40" s="277"/>
      <c r="M40" s="278">
        <v>100</v>
      </c>
      <c r="N40" s="279">
        <f>K40/M40</f>
        <v>1698.2358257767544</v>
      </c>
    </row>
    <row r="41" spans="1:14">
      <c r="B41" s="870"/>
      <c r="C41" s="871"/>
      <c r="D41" s="871"/>
      <c r="E41" s="871"/>
      <c r="F41" s="871"/>
      <c r="G41" s="871"/>
      <c r="H41" s="872"/>
      <c r="I41" s="274"/>
      <c r="J41" s="275"/>
      <c r="K41" s="276"/>
      <c r="L41" s="277"/>
      <c r="M41" s="278"/>
      <c r="N41" s="279"/>
    </row>
    <row r="42" spans="1:14">
      <c r="B42" s="870"/>
      <c r="C42" s="871"/>
      <c r="D42" s="871"/>
      <c r="E42" s="871"/>
      <c r="F42" s="871"/>
      <c r="G42" s="871"/>
      <c r="H42" s="872"/>
      <c r="I42" s="274"/>
      <c r="J42" s="275"/>
      <c r="K42" s="276"/>
      <c r="L42" s="277"/>
      <c r="M42" s="278"/>
      <c r="N42" s="279"/>
    </row>
    <row r="43" spans="1:14">
      <c r="B43" s="870"/>
      <c r="C43" s="871"/>
      <c r="D43" s="871"/>
      <c r="E43" s="871"/>
      <c r="F43" s="871"/>
      <c r="G43" s="871"/>
      <c r="H43" s="872"/>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N80*M46</f>
        <v>1348.350761295025</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74313.402468239015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3160.8524781529081</v>
      </c>
      <c r="N53" s="279">
        <f>K53*M53</f>
        <v>3160.8524781529081</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3160.8524781529081</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908">
        <f>VLOOKUP(A63,TRANSPORTE!A5:D117,4,FALSE)</f>
        <v>1320.525857253238</v>
      </c>
      <c r="M63" s="909"/>
      <c r="N63" s="294">
        <f>K63*L63</f>
        <v>1716.6836144292095</v>
      </c>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f>N63+N64+N65+N66+N67</f>
        <v>1716.6836144292095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32</v>
      </c>
      <c r="N74" s="402">
        <f>K74/M74</f>
        <v>10149.5625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133"/>
    </row>
    <row r="80" spans="1:15" ht="15.75" thickBot="1">
      <c r="B80" s="910" t="s">
        <v>953</v>
      </c>
      <c r="C80" s="864"/>
      <c r="D80" s="864"/>
      <c r="E80" s="864"/>
      <c r="F80" s="864"/>
      <c r="G80" s="864"/>
      <c r="H80" s="864"/>
      <c r="I80" s="864"/>
      <c r="J80" s="864"/>
      <c r="K80" s="864"/>
      <c r="L80" s="864"/>
      <c r="M80" s="865"/>
      <c r="N80" s="467">
        <f>SUM(N74:N79)</f>
        <v>13483.507612950249</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92674.446173771372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18534.889234754275</v>
      </c>
      <c r="M87" s="857"/>
      <c r="N87" s="57"/>
    </row>
    <row r="88" spans="1:14">
      <c r="B88" s="95" t="s">
        <v>973</v>
      </c>
      <c r="C88" s="96"/>
      <c r="D88" s="96"/>
      <c r="E88" s="96"/>
      <c r="F88" s="96"/>
      <c r="G88" s="96"/>
      <c r="H88" s="96"/>
      <c r="I88" s="93"/>
      <c r="J88" s="94"/>
      <c r="K88" s="311">
        <v>0.05</v>
      </c>
      <c r="L88" s="856">
        <f>N82*K88</f>
        <v>4633.7223086885688</v>
      </c>
      <c r="M88" s="857"/>
      <c r="N88" s="57"/>
    </row>
    <row r="89" spans="1:14" ht="15.75" thickBot="1">
      <c r="B89" s="97" t="s">
        <v>974</v>
      </c>
      <c r="C89" s="98"/>
      <c r="D89" s="98"/>
      <c r="E89" s="98"/>
      <c r="F89" s="98"/>
      <c r="G89" s="98"/>
      <c r="H89" s="98"/>
      <c r="I89" s="99"/>
      <c r="J89" s="100"/>
      <c r="K89" s="312">
        <v>0.05</v>
      </c>
      <c r="L89" s="858">
        <f>N82*K89</f>
        <v>4633.7223086885688</v>
      </c>
      <c r="M89" s="859"/>
      <c r="N89" s="57"/>
    </row>
    <row r="90" spans="1:14" ht="15.75" thickBot="1">
      <c r="B90" s="821" t="s">
        <v>953</v>
      </c>
      <c r="C90" s="822"/>
      <c r="D90" s="822"/>
      <c r="E90" s="822"/>
      <c r="F90" s="822"/>
      <c r="G90" s="822"/>
      <c r="H90" s="822"/>
      <c r="I90" s="822"/>
      <c r="J90" s="822"/>
      <c r="K90" s="822"/>
      <c r="L90" s="822"/>
      <c r="M90" s="823"/>
      <c r="N90" s="58">
        <f>L87+L88+L89</f>
        <v>27802.333852131411</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120476.78002590279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278">
        <v>2</v>
      </c>
      <c r="N36" s="279">
        <f>K36/M36</f>
        <v>2631.7207358500509</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274"/>
      <c r="J37" s="275"/>
      <c r="K37" s="276">
        <f>VLOOKUP(A37,EQUIPOS!A7:D164,4,FALSE)</f>
        <v>142227.70096410706</v>
      </c>
      <c r="L37" s="277"/>
      <c r="M37" s="278">
        <v>10</v>
      </c>
      <c r="N37" s="279">
        <f>K37/M37</f>
        <v>14222.770096410706</v>
      </c>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274"/>
      <c r="J39" s="275"/>
      <c r="K39" s="276"/>
      <c r="L39" s="277"/>
      <c r="M39" s="278"/>
      <c r="N39" s="279"/>
    </row>
    <row r="40" spans="1:14">
      <c r="B40" s="870"/>
      <c r="C40" s="871"/>
      <c r="D40" s="871"/>
      <c r="E40" s="871"/>
      <c r="F40" s="871"/>
      <c r="G40" s="871"/>
      <c r="H40" s="872"/>
      <c r="I40" s="274"/>
      <c r="J40" s="275"/>
      <c r="K40" s="276"/>
      <c r="L40" s="277"/>
      <c r="M40" s="278"/>
      <c r="N40" s="279"/>
    </row>
    <row r="41" spans="1:14">
      <c r="B41" s="870"/>
      <c r="C41" s="871"/>
      <c r="D41" s="871"/>
      <c r="E41" s="871"/>
      <c r="F41" s="871"/>
      <c r="G41" s="871"/>
      <c r="H41" s="872"/>
      <c r="I41" s="274"/>
      <c r="J41" s="275"/>
      <c r="K41" s="276"/>
      <c r="L41" s="277"/>
      <c r="M41" s="278"/>
      <c r="N41" s="279"/>
    </row>
    <row r="42" spans="1:14">
      <c r="B42" s="870"/>
      <c r="C42" s="871"/>
      <c r="D42" s="871"/>
      <c r="E42" s="871"/>
      <c r="F42" s="871"/>
      <c r="G42" s="871"/>
      <c r="H42" s="872"/>
      <c r="I42" s="274"/>
      <c r="J42" s="275"/>
      <c r="K42" s="276"/>
      <c r="L42" s="277"/>
      <c r="M42" s="278"/>
      <c r="N42" s="279"/>
    </row>
    <row r="43" spans="1:14">
      <c r="B43" s="870"/>
      <c r="C43" s="871"/>
      <c r="D43" s="871"/>
      <c r="E43" s="871"/>
      <c r="F43" s="871"/>
      <c r="G43" s="871"/>
      <c r="H43" s="872"/>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0.05</v>
      </c>
      <c r="N46" s="351">
        <f>N80*M46</f>
        <v>269.67015225900496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17124.160984519764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B63" s="52"/>
      <c r="C63" s="324"/>
      <c r="D63" s="324"/>
      <c r="E63" s="324"/>
      <c r="F63" s="324"/>
      <c r="G63" s="324"/>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80</v>
      </c>
      <c r="N74" s="402">
        <f>K74/M74</f>
        <v>4059.8249999999998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5393.4030451800991</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22517.564029699861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4503.5128059399722</v>
      </c>
      <c r="M87" s="857"/>
      <c r="N87" s="57"/>
    </row>
    <row r="88" spans="1:14">
      <c r="B88" s="95" t="s">
        <v>973</v>
      </c>
      <c r="C88" s="96"/>
      <c r="D88" s="96"/>
      <c r="E88" s="96"/>
      <c r="F88" s="96"/>
      <c r="G88" s="96"/>
      <c r="H88" s="96"/>
      <c r="I88" s="93"/>
      <c r="J88" s="94"/>
      <c r="K88" s="311">
        <v>0.05</v>
      </c>
      <c r="L88" s="856">
        <f>N82*K88</f>
        <v>1125.878201484993</v>
      </c>
      <c r="M88" s="857"/>
      <c r="N88" s="57"/>
    </row>
    <row r="89" spans="1:14" ht="15.75" thickBot="1">
      <c r="B89" s="97" t="s">
        <v>974</v>
      </c>
      <c r="C89" s="98"/>
      <c r="D89" s="98"/>
      <c r="E89" s="98"/>
      <c r="F89" s="98"/>
      <c r="G89" s="98"/>
      <c r="H89" s="98"/>
      <c r="I89" s="99"/>
      <c r="J89" s="100"/>
      <c r="K89" s="312">
        <v>0.05</v>
      </c>
      <c r="L89" s="858">
        <f>N82*K89</f>
        <v>1125.878201484993</v>
      </c>
      <c r="M89" s="859"/>
      <c r="N89" s="57"/>
    </row>
    <row r="90" spans="1:14" ht="15.75" thickBot="1">
      <c r="B90" s="821" t="s">
        <v>953</v>
      </c>
      <c r="C90" s="822"/>
      <c r="D90" s="822"/>
      <c r="E90" s="822"/>
      <c r="F90" s="822"/>
      <c r="G90" s="822"/>
      <c r="H90" s="822"/>
      <c r="I90" s="822"/>
      <c r="J90" s="822"/>
      <c r="K90" s="822"/>
      <c r="L90" s="822"/>
      <c r="M90" s="823"/>
      <c r="N90" s="58">
        <f>L87+L88+L89</f>
        <v>6755.2692089099583</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29272.833238609819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1603</v>
      </c>
      <c r="B36" s="870" t="str">
        <f>VLOOKUP(A36,EQUIPOS!A6:D154,3,FALSE)</f>
        <v>Derretidora de asfalto (crafco o similar)</v>
      </c>
      <c r="C36" s="871"/>
      <c r="D36" s="871"/>
      <c r="E36" s="871"/>
      <c r="F36" s="871"/>
      <c r="G36" s="871"/>
      <c r="H36" s="872"/>
      <c r="I36" s="274"/>
      <c r="J36" s="275"/>
      <c r="K36" s="276">
        <f>VLOOKUP(A36,EQUIPOS!A6:D163,4,FALSE)</f>
        <v>2502.1855113782217</v>
      </c>
      <c r="L36" s="277"/>
      <c r="M36" s="278">
        <v>60</v>
      </c>
      <c r="N36" s="279">
        <f>K36/M36</f>
        <v>41.703091856303693</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60</v>
      </c>
      <c r="N37" s="279">
        <f>K37/M37</f>
        <v>751.36350832388246</v>
      </c>
    </row>
    <row r="38" spans="1:14">
      <c r="A38" t="s">
        <v>138</v>
      </c>
      <c r="B38" s="870" t="str">
        <f>VLOOKUP(A38,EQUIPOS!A8:D154,3,FALSE)</f>
        <v>Camioneta D-300</v>
      </c>
      <c r="C38" s="871"/>
      <c r="D38" s="871"/>
      <c r="E38" s="871"/>
      <c r="F38" s="871"/>
      <c r="G38" s="871"/>
      <c r="H38" s="872"/>
      <c r="I38" s="274"/>
      <c r="J38" s="275"/>
      <c r="K38" s="276">
        <f>VLOOKUP(A38,EQUIPOS!A8:D165,4,FALSE)</f>
        <v>39072.45625119863</v>
      </c>
      <c r="L38" s="277"/>
      <c r="M38" s="278">
        <v>60</v>
      </c>
      <c r="N38" s="279">
        <f>K38/M38</f>
        <v>651.20760418664383</v>
      </c>
    </row>
    <row r="39" spans="1:14">
      <c r="B39" s="870"/>
      <c r="C39" s="871"/>
      <c r="D39" s="871"/>
      <c r="E39" s="871"/>
      <c r="F39" s="871"/>
      <c r="G39" s="871"/>
      <c r="H39" s="872"/>
      <c r="I39" s="274"/>
      <c r="J39" s="275"/>
      <c r="K39" s="276"/>
      <c r="L39" s="277"/>
      <c r="M39" s="278"/>
      <c r="N39" s="279"/>
    </row>
    <row r="40" spans="1:14">
      <c r="B40" s="870"/>
      <c r="C40" s="871"/>
      <c r="D40" s="871"/>
      <c r="E40" s="871"/>
      <c r="F40" s="871"/>
      <c r="G40" s="871"/>
      <c r="H40" s="872"/>
      <c r="I40" s="274"/>
      <c r="J40" s="275"/>
      <c r="K40" s="276"/>
      <c r="L40" s="277"/>
      <c r="M40" s="278"/>
      <c r="N40" s="279"/>
    </row>
    <row r="41" spans="1:14">
      <c r="B41" s="870"/>
      <c r="C41" s="871"/>
      <c r="D41" s="871"/>
      <c r="E41" s="871"/>
      <c r="F41" s="871"/>
      <c r="G41" s="871"/>
      <c r="H41" s="872"/>
      <c r="I41" s="274"/>
      <c r="J41" s="275"/>
      <c r="K41" s="276"/>
      <c r="L41" s="277"/>
      <c r="M41" s="278"/>
      <c r="N41" s="279"/>
    </row>
    <row r="42" spans="1:14">
      <c r="B42" s="870"/>
      <c r="C42" s="871"/>
      <c r="D42" s="871"/>
      <c r="E42" s="871"/>
      <c r="F42" s="871"/>
      <c r="G42" s="871"/>
      <c r="H42" s="872"/>
      <c r="I42" s="274"/>
      <c r="J42" s="275"/>
      <c r="K42" s="276"/>
      <c r="L42" s="277"/>
      <c r="M42" s="278"/>
      <c r="N42" s="279"/>
    </row>
    <row r="43" spans="1:14">
      <c r="B43" s="870"/>
      <c r="C43" s="871"/>
      <c r="D43" s="871"/>
      <c r="E43" s="871"/>
      <c r="F43" s="871"/>
      <c r="G43" s="871"/>
      <c r="H43" s="872"/>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0.05</v>
      </c>
      <c r="N46" s="351">
        <f>N80*M46</f>
        <v>22.390442043167496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1466.6646464099974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2566.1067809565143</v>
      </c>
      <c r="N53" s="279">
        <f>K53*M53</f>
        <v>307.93281371478173</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3"/>
      <c r="C57" s="904"/>
      <c r="D57" s="904"/>
      <c r="E57" s="904"/>
      <c r="F57" s="904"/>
      <c r="G57" s="904"/>
      <c r="H57" s="904"/>
      <c r="I57" s="874"/>
      <c r="J57" s="48"/>
      <c r="K57" s="50"/>
      <c r="L57" s="905"/>
      <c r="M57" s="906"/>
      <c r="N57" s="51"/>
    </row>
    <row r="58" spans="1:14" ht="15.75" thickBot="1">
      <c r="B58" s="821" t="s">
        <v>953</v>
      </c>
      <c r="C58" s="822"/>
      <c r="D58" s="822"/>
      <c r="E58" s="822"/>
      <c r="F58" s="822"/>
      <c r="G58" s="822"/>
      <c r="H58" s="822"/>
      <c r="I58" s="822"/>
      <c r="J58" s="822"/>
      <c r="K58" s="822"/>
      <c r="L58" s="822"/>
      <c r="M58" s="823"/>
      <c r="N58" s="401">
        <f>SUM(N53:N57)</f>
        <v>307.93281371478173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B63" s="52"/>
      <c r="C63" s="324"/>
      <c r="D63" s="324"/>
      <c r="E63" s="324"/>
      <c r="F63" s="324"/>
      <c r="G63" s="324"/>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99"/>
      <c r="M68" s="900"/>
      <c r="N68" s="133"/>
    </row>
    <row r="69" spans="1:15" ht="15.75" thickBot="1">
      <c r="B69" s="910" t="s">
        <v>953</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0" t="s">
        <v>963</v>
      </c>
      <c r="C73" s="861"/>
      <c r="D73" s="861"/>
      <c r="E73" s="861"/>
      <c r="F73" s="861"/>
      <c r="G73" s="861"/>
      <c r="H73" s="861"/>
      <c r="I73" s="79" t="s">
        <v>964</v>
      </c>
      <c r="J73" s="81" t="s">
        <v>1410</v>
      </c>
      <c r="K73" s="80" t="s">
        <v>966</v>
      </c>
      <c r="L73" s="862" t="s">
        <v>950</v>
      </c>
      <c r="M73" s="863"/>
      <c r="N73" s="104" t="s">
        <v>951</v>
      </c>
    </row>
    <row r="74" spans="1:15">
      <c r="A74" t="s">
        <v>7</v>
      </c>
      <c r="B74" s="55" t="str">
        <f>VLOOKUP(A74,'MANO DE OBRA'!A8:D68,3,FALSE)</f>
        <v>Obrero (2)</v>
      </c>
      <c r="C74" s="53"/>
      <c r="D74" s="53"/>
      <c r="E74" s="53"/>
      <c r="F74" s="53"/>
      <c r="G74" s="53"/>
      <c r="H74" s="53"/>
      <c r="I74" s="299">
        <f>K74/J74*100</f>
        <v>58520.000000000007</v>
      </c>
      <c r="J74" s="300">
        <v>185</v>
      </c>
      <c r="K74" s="301">
        <f>VLOOKUP(A74,'MANO DE OBRA'!A8:D99,4,FALSE)</f>
        <v>108262</v>
      </c>
      <c r="L74" s="56"/>
      <c r="M74" s="302">
        <v>480</v>
      </c>
      <c r="N74" s="402">
        <f>K74/M74</f>
        <v>225.54583333333332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7"/>
      <c r="C79" s="898"/>
      <c r="D79" s="898"/>
      <c r="E79" s="898"/>
      <c r="F79" s="898"/>
      <c r="G79" s="898"/>
      <c r="H79" s="898"/>
      <c r="I79" s="132"/>
      <c r="J79" s="132"/>
      <c r="K79" s="132"/>
      <c r="L79" s="911"/>
      <c r="M79" s="911"/>
      <c r="N79" s="51"/>
    </row>
    <row r="80" spans="1:15" ht="15.75" thickBot="1">
      <c r="B80" s="910" t="s">
        <v>953</v>
      </c>
      <c r="C80" s="864"/>
      <c r="D80" s="864"/>
      <c r="E80" s="864"/>
      <c r="F80" s="864"/>
      <c r="G80" s="864"/>
      <c r="H80" s="864"/>
      <c r="I80" s="864"/>
      <c r="J80" s="864"/>
      <c r="K80" s="864"/>
      <c r="L80" s="864"/>
      <c r="M80" s="865"/>
      <c r="N80" s="308">
        <f>SUM(N74:N79)</f>
        <v>447.80884086334993</v>
      </c>
    </row>
    <row r="81" spans="1:14" ht="15.75" thickBot="1">
      <c r="B81" s="39"/>
      <c r="C81" s="40"/>
      <c r="D81" s="40"/>
      <c r="E81" s="40"/>
      <c r="F81" s="40"/>
      <c r="G81" s="40"/>
      <c r="H81" s="40"/>
      <c r="I81" s="40"/>
      <c r="J81" s="40"/>
      <c r="K81" s="40"/>
      <c r="L81" s="40"/>
      <c r="M81" s="40"/>
      <c r="N81" s="41"/>
    </row>
    <row r="82" spans="1:14" ht="15.75" thickBot="1">
      <c r="B82" s="821" t="s">
        <v>967</v>
      </c>
      <c r="C82" s="822"/>
      <c r="D82" s="822"/>
      <c r="E82" s="822"/>
      <c r="F82" s="822"/>
      <c r="G82" s="822"/>
      <c r="H82" s="822"/>
      <c r="I82" s="822"/>
      <c r="J82" s="822"/>
      <c r="K82" s="822"/>
      <c r="L82" s="822"/>
      <c r="M82" s="823"/>
      <c r="N82" s="105">
        <f>N48+N58+N69+N80</f>
        <v>2222.4063009881293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6" t="s">
        <v>969</v>
      </c>
      <c r="C86" s="867"/>
      <c r="D86" s="867"/>
      <c r="E86" s="867"/>
      <c r="F86" s="867"/>
      <c r="G86" s="867"/>
      <c r="H86" s="867"/>
      <c r="I86" s="321"/>
      <c r="J86" s="341"/>
      <c r="K86" s="309" t="s">
        <v>970</v>
      </c>
      <c r="L86" s="868" t="s">
        <v>971</v>
      </c>
      <c r="M86" s="869"/>
      <c r="N86" s="310"/>
    </row>
    <row r="87" spans="1:14">
      <c r="B87" s="854" t="s">
        <v>972</v>
      </c>
      <c r="C87" s="855"/>
      <c r="D87" s="855"/>
      <c r="E87" s="855"/>
      <c r="F87" s="855"/>
      <c r="G87" s="855"/>
      <c r="H87" s="855"/>
      <c r="I87" s="93"/>
      <c r="J87" s="94"/>
      <c r="K87" s="311">
        <v>0.2</v>
      </c>
      <c r="L87" s="856">
        <f>N82*K87</f>
        <v>444.48126019762589</v>
      </c>
      <c r="M87" s="857"/>
      <c r="N87" s="57"/>
    </row>
    <row r="88" spans="1:14">
      <c r="B88" s="95" t="s">
        <v>973</v>
      </c>
      <c r="C88" s="96"/>
      <c r="D88" s="96"/>
      <c r="E88" s="96"/>
      <c r="F88" s="96"/>
      <c r="G88" s="96"/>
      <c r="H88" s="96"/>
      <c r="I88" s="93"/>
      <c r="J88" s="94"/>
      <c r="K88" s="311">
        <v>0.05</v>
      </c>
      <c r="L88" s="856">
        <f>N82*K88</f>
        <v>111.12031504940647</v>
      </c>
      <c r="M88" s="857"/>
      <c r="N88" s="57"/>
    </row>
    <row r="89" spans="1:14" ht="15.75" thickBot="1">
      <c r="B89" s="97" t="s">
        <v>974</v>
      </c>
      <c r="C89" s="98"/>
      <c r="D89" s="98"/>
      <c r="E89" s="98"/>
      <c r="F89" s="98"/>
      <c r="G89" s="98"/>
      <c r="H89" s="98"/>
      <c r="I89" s="99"/>
      <c r="J89" s="100"/>
      <c r="K89" s="312">
        <v>0.05</v>
      </c>
      <c r="L89" s="858">
        <f>N82*K89</f>
        <v>111.12031504940647</v>
      </c>
      <c r="M89" s="859"/>
      <c r="N89" s="57"/>
    </row>
    <row r="90" spans="1:14" ht="15.75" thickBot="1">
      <c r="B90" s="821" t="s">
        <v>953</v>
      </c>
      <c r="C90" s="822"/>
      <c r="D90" s="822"/>
      <c r="E90" s="822"/>
      <c r="F90" s="822"/>
      <c r="G90" s="822"/>
      <c r="H90" s="822"/>
      <c r="I90" s="822"/>
      <c r="J90" s="822"/>
      <c r="K90" s="822"/>
      <c r="L90" s="822"/>
      <c r="M90" s="823"/>
      <c r="N90" s="58">
        <f>L87+L88+L89</f>
        <v>666.7218902964388</v>
      </c>
    </row>
    <row r="91" spans="1:14" ht="15.75" thickBot="1">
      <c r="B91" s="39"/>
      <c r="C91" s="40"/>
      <c r="D91" s="40"/>
      <c r="E91" s="40"/>
      <c r="F91" s="40"/>
      <c r="G91" s="40"/>
      <c r="H91" s="40"/>
      <c r="I91" s="40"/>
      <c r="J91" s="40"/>
      <c r="K91" s="40"/>
      <c r="L91" s="40"/>
      <c r="M91" s="40"/>
      <c r="N91" s="41"/>
    </row>
    <row r="92" spans="1:14" ht="15.75" thickBot="1">
      <c r="A92" t="s">
        <v>2016</v>
      </c>
      <c r="B92" s="821" t="s">
        <v>975</v>
      </c>
      <c r="C92" s="822"/>
      <c r="D92" s="822"/>
      <c r="E92" s="822"/>
      <c r="F92" s="822"/>
      <c r="G92" s="822"/>
      <c r="H92" s="822"/>
      <c r="I92" s="822"/>
      <c r="J92" s="822"/>
      <c r="K92" s="822"/>
      <c r="L92" s="822"/>
      <c r="M92" s="823"/>
      <c r="N92" s="195">
        <f>N82+N90</f>
        <v>2889.1281912845679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7"/>
      <c r="K122" s="887"/>
      <c r="L122" s="887"/>
      <c r="M122" s="887"/>
      <c r="N122" s="888"/>
    </row>
    <row r="123" spans="2:14" ht="15.75" thickBot="1">
      <c r="B123" s="268" t="s">
        <v>2221</v>
      </c>
      <c r="C123" s="400"/>
      <c r="D123" s="400"/>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1603</v>
      </c>
      <c r="B36" s="870" t="str">
        <f>VLOOKUP(A36,EQUIPOS!A6:D154,3,FALSE)</f>
        <v>Derretidora de asfalto (crafco o similar)</v>
      </c>
      <c r="C36" s="871"/>
      <c r="D36" s="871"/>
      <c r="E36" s="871"/>
      <c r="F36" s="871"/>
      <c r="G36" s="871"/>
      <c r="H36" s="872"/>
      <c r="I36" s="274"/>
      <c r="J36" s="275"/>
      <c r="K36" s="276">
        <f>VLOOKUP(A36,EQUIPOS!A6:D163,4,FALSE)</f>
        <v>2502.1855113782217</v>
      </c>
      <c r="L36" s="277"/>
      <c r="M36" s="278">
        <v>60</v>
      </c>
      <c r="N36" s="279">
        <f t="shared" ref="N36:N39" si="0">K36/M36</f>
        <v>41.703091856303693</v>
      </c>
    </row>
    <row r="37" spans="1:14">
      <c r="A37" s="119" t="s">
        <v>324</v>
      </c>
      <c r="B37" s="870" t="str">
        <f>VLOOKUP(A37,EQUIPOS!A7:D154,3,FALSE)</f>
        <v xml:space="preserve">Ruteadora </v>
      </c>
      <c r="C37" s="871"/>
      <c r="D37" s="871"/>
      <c r="E37" s="871"/>
      <c r="F37" s="871"/>
      <c r="G37" s="871"/>
      <c r="H37" s="872"/>
      <c r="I37" s="274"/>
      <c r="J37" s="275"/>
      <c r="K37" s="276">
        <f>VLOOKUP(A37,EQUIPOS!A7:D164,4,FALSE)</f>
        <v>4337.1215530555837</v>
      </c>
      <c r="L37" s="277"/>
      <c r="M37" s="278">
        <v>60</v>
      </c>
      <c r="N37" s="279">
        <f t="shared" si="0"/>
        <v>72.285359217593069</v>
      </c>
    </row>
    <row r="38" spans="1:14">
      <c r="A38" t="s">
        <v>176</v>
      </c>
      <c r="B38" s="870" t="str">
        <f>VLOOKUP(A38,EQUIPOS!A8:D154,3,FALSE)</f>
        <v xml:space="preserve">Compresor (barrido y soplado)
</v>
      </c>
      <c r="C38" s="871"/>
      <c r="D38" s="871"/>
      <c r="E38" s="871"/>
      <c r="F38" s="871"/>
      <c r="G38" s="871"/>
      <c r="H38" s="872"/>
      <c r="I38" s="274"/>
      <c r="J38" s="275"/>
      <c r="K38" s="276">
        <f>VLOOKUP(A38,EQUIPOS!A8:D165,4,FALSE)</f>
        <v>45081.810499432948</v>
      </c>
      <c r="L38" s="277"/>
      <c r="M38" s="278">
        <v>60</v>
      </c>
      <c r="N38" s="279">
        <f t="shared" si="0"/>
        <v>751.36350832388246</v>
      </c>
    </row>
    <row r="39" spans="1:14">
      <c r="A39" t="s">
        <v>138</v>
      </c>
      <c r="B39" s="870" t="str">
        <f>VLOOKUP(A39,EQUIPOS!A9:D154,3,FALSE)</f>
        <v>Camioneta D-300</v>
      </c>
      <c r="C39" s="871"/>
      <c r="D39" s="871"/>
      <c r="E39" s="871"/>
      <c r="F39" s="871"/>
      <c r="G39" s="871"/>
      <c r="H39" s="872"/>
      <c r="I39" s="274"/>
      <c r="J39" s="275"/>
      <c r="K39" s="276">
        <f>VLOOKUP(A39,EQUIPOS!A9:D166,4,FALSE)</f>
        <v>39072.45625119863</v>
      </c>
      <c r="L39" s="277"/>
      <c r="M39" s="278">
        <v>60</v>
      </c>
      <c r="N39" s="279">
        <f t="shared" si="0"/>
        <v>651.20760418664383</v>
      </c>
    </row>
    <row r="40" spans="1:14">
      <c r="B40" s="870"/>
      <c r="C40" s="871"/>
      <c r="D40" s="871"/>
      <c r="E40" s="871"/>
      <c r="F40" s="871"/>
      <c r="G40" s="871"/>
      <c r="H40" s="872"/>
      <c r="I40" s="274"/>
      <c r="J40" s="275"/>
      <c r="K40" s="276"/>
      <c r="L40" s="277"/>
      <c r="M40" s="278"/>
      <c r="N40" s="279"/>
    </row>
    <row r="41" spans="1:14">
      <c r="B41" s="870"/>
      <c r="C41" s="871"/>
      <c r="D41" s="871"/>
      <c r="E41" s="871"/>
      <c r="F41" s="871"/>
      <c r="G41" s="871"/>
      <c r="H41" s="872"/>
      <c r="I41" s="274"/>
      <c r="J41" s="275"/>
      <c r="K41" s="276"/>
      <c r="L41" s="277"/>
      <c r="M41" s="278"/>
      <c r="N41" s="279"/>
    </row>
    <row r="42" spans="1:14">
      <c r="B42" s="870"/>
      <c r="C42" s="871"/>
      <c r="D42" s="871"/>
      <c r="E42" s="871"/>
      <c r="F42" s="871"/>
      <c r="G42" s="871"/>
      <c r="H42" s="872"/>
      <c r="I42" s="274"/>
      <c r="J42" s="275"/>
      <c r="K42" s="276"/>
      <c r="L42" s="277"/>
      <c r="M42" s="278"/>
      <c r="N42" s="279"/>
    </row>
    <row r="43" spans="1:14">
      <c r="B43" s="870"/>
      <c r="C43" s="871"/>
      <c r="D43" s="871"/>
      <c r="E43" s="871"/>
      <c r="F43" s="871"/>
      <c r="G43" s="871"/>
      <c r="H43" s="872"/>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0.05</v>
      </c>
      <c r="N46" s="351">
        <f>N84*M46</f>
        <v>22.390442043167496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1538.9500056275904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37435.749936746033</v>
      </c>
      <c r="N53" s="279">
        <f t="shared" ref="N53:N54" si="1">K53*M53</f>
        <v>262.05024955722223</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2566.1067809565143</v>
      </c>
      <c r="N54" s="279">
        <f t="shared" si="1"/>
        <v>307.93281371478173</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903"/>
      <c r="C61" s="904"/>
      <c r="D61" s="904"/>
      <c r="E61" s="904"/>
      <c r="F61" s="904"/>
      <c r="G61" s="904"/>
      <c r="H61" s="904"/>
      <c r="I61" s="874"/>
      <c r="J61" s="48"/>
      <c r="K61" s="50"/>
      <c r="L61" s="905"/>
      <c r="M61" s="906"/>
      <c r="N61" s="51"/>
    </row>
    <row r="62" spans="1:14" ht="15.75" thickBot="1">
      <c r="B62" s="821" t="s">
        <v>953</v>
      </c>
      <c r="C62" s="822"/>
      <c r="D62" s="822"/>
      <c r="E62" s="822"/>
      <c r="F62" s="822"/>
      <c r="G62" s="822"/>
      <c r="H62" s="822"/>
      <c r="I62" s="822"/>
      <c r="J62" s="822"/>
      <c r="K62" s="822"/>
      <c r="L62" s="822"/>
      <c r="M62" s="823"/>
      <c r="N62" s="401">
        <f>SUM(N53:N61)</f>
        <v>569.98306327200396</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907" t="s">
        <v>961</v>
      </c>
      <c r="M66" s="886"/>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908">
        <f>VLOOKUP(A67,TRANSPORTE!A6:D118,4,FALSE)</f>
        <v>1290.8255786072161</v>
      </c>
      <c r="M67" s="909"/>
      <c r="N67" s="294">
        <f>L67*K67</f>
        <v>9.0357790502505129</v>
      </c>
    </row>
    <row r="68" spans="1:15">
      <c r="B68" s="52"/>
      <c r="C68" s="53"/>
      <c r="D68" s="53"/>
      <c r="E68" s="53"/>
      <c r="F68" s="53"/>
      <c r="G68" s="53"/>
      <c r="H68" s="318"/>
      <c r="I68" s="286"/>
      <c r="J68" s="293"/>
      <c r="K68" s="286"/>
      <c r="L68" s="908"/>
      <c r="M68" s="909"/>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899"/>
      <c r="M72" s="900"/>
      <c r="N72" s="133"/>
    </row>
    <row r="73" spans="1:15" ht="15.75" thickBot="1">
      <c r="B73" s="910" t="s">
        <v>953</v>
      </c>
      <c r="C73" s="864"/>
      <c r="D73" s="864"/>
      <c r="E73" s="864"/>
      <c r="F73" s="864"/>
      <c r="G73" s="864"/>
      <c r="H73" s="864"/>
      <c r="I73" s="864"/>
      <c r="J73" s="864"/>
      <c r="K73" s="864"/>
      <c r="L73" s="864"/>
      <c r="M73" s="865"/>
      <c r="N73" s="110">
        <f>N67+N68+N69+N70+N71</f>
        <v>9.0357790502505129</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60" t="s">
        <v>963</v>
      </c>
      <c r="C77" s="861"/>
      <c r="D77" s="861"/>
      <c r="E77" s="861"/>
      <c r="F77" s="861"/>
      <c r="G77" s="861"/>
      <c r="H77" s="861"/>
      <c r="I77" s="79" t="s">
        <v>964</v>
      </c>
      <c r="J77" s="81" t="s">
        <v>1410</v>
      </c>
      <c r="K77" s="80" t="s">
        <v>966</v>
      </c>
      <c r="L77" s="862" t="s">
        <v>950</v>
      </c>
      <c r="M77" s="863"/>
      <c r="N77" s="104" t="s">
        <v>951</v>
      </c>
    </row>
    <row r="78" spans="1:15">
      <c r="A78" t="s">
        <v>7</v>
      </c>
      <c r="B78" s="55" t="str">
        <f>VLOOKUP(A78,'MANO DE OBRA'!A8:D68,3,FALSE)</f>
        <v>Obrero (2)</v>
      </c>
      <c r="C78" s="53"/>
      <c r="D78" s="53"/>
      <c r="E78" s="53"/>
      <c r="F78" s="53"/>
      <c r="G78" s="53"/>
      <c r="H78" s="53"/>
      <c r="I78" s="299">
        <f>K78/J78*100</f>
        <v>58520.000000000007</v>
      </c>
      <c r="J78" s="300">
        <v>185</v>
      </c>
      <c r="K78" s="301">
        <f>VLOOKUP(A78,'MANO DE OBRA'!A8:D99,4,FALSE)</f>
        <v>108262</v>
      </c>
      <c r="L78" s="56"/>
      <c r="M78" s="302">
        <v>480</v>
      </c>
      <c r="N78" s="402">
        <f>K78/M78</f>
        <v>225.54583333333332</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97"/>
      <c r="C83" s="898"/>
      <c r="D83" s="898"/>
      <c r="E83" s="898"/>
      <c r="F83" s="898"/>
      <c r="G83" s="898"/>
      <c r="H83" s="898"/>
      <c r="I83" s="132"/>
      <c r="J83" s="132"/>
      <c r="K83" s="132"/>
      <c r="L83" s="911"/>
      <c r="M83" s="911"/>
      <c r="N83" s="51"/>
    </row>
    <row r="84" spans="1:14" ht="15.75" thickBot="1">
      <c r="B84" s="910" t="s">
        <v>953</v>
      </c>
      <c r="C84" s="864"/>
      <c r="D84" s="864"/>
      <c r="E84" s="864"/>
      <c r="F84" s="864"/>
      <c r="G84" s="864"/>
      <c r="H84" s="864"/>
      <c r="I84" s="864"/>
      <c r="J84" s="864"/>
      <c r="K84" s="864"/>
      <c r="L84" s="864"/>
      <c r="M84" s="865"/>
      <c r="N84" s="308">
        <f>SUM(N78:N83)</f>
        <v>447.80884086334993</v>
      </c>
    </row>
    <row r="85" spans="1:14" ht="15.75" thickBot="1">
      <c r="B85" s="39"/>
      <c r="C85" s="40"/>
      <c r="D85" s="40"/>
      <c r="E85" s="40"/>
      <c r="F85" s="40"/>
      <c r="G85" s="40"/>
      <c r="H85" s="40"/>
      <c r="I85" s="40"/>
      <c r="J85" s="40"/>
      <c r="K85" s="40"/>
      <c r="L85" s="40"/>
      <c r="M85" s="40"/>
      <c r="N85" s="41"/>
    </row>
    <row r="86" spans="1:14" ht="15.75" thickBot="1">
      <c r="B86" s="821" t="s">
        <v>967</v>
      </c>
      <c r="C86" s="822"/>
      <c r="D86" s="822"/>
      <c r="E86" s="822"/>
      <c r="F86" s="822"/>
      <c r="G86" s="822"/>
      <c r="H86" s="822"/>
      <c r="I86" s="822"/>
      <c r="J86" s="822"/>
      <c r="K86" s="822"/>
      <c r="L86" s="822"/>
      <c r="M86" s="823"/>
      <c r="N86" s="105">
        <f>N48+N62+N73+N84</f>
        <v>2565.7776888131943</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6" t="s">
        <v>969</v>
      </c>
      <c r="C90" s="867"/>
      <c r="D90" s="867"/>
      <c r="E90" s="867"/>
      <c r="F90" s="867"/>
      <c r="G90" s="867"/>
      <c r="H90" s="867"/>
      <c r="I90" s="321"/>
      <c r="J90" s="341"/>
      <c r="K90" s="309" t="s">
        <v>970</v>
      </c>
      <c r="L90" s="868" t="s">
        <v>971</v>
      </c>
      <c r="M90" s="869"/>
      <c r="N90" s="310"/>
    </row>
    <row r="91" spans="1:14">
      <c r="B91" s="854" t="s">
        <v>972</v>
      </c>
      <c r="C91" s="855"/>
      <c r="D91" s="855"/>
      <c r="E91" s="855"/>
      <c r="F91" s="855"/>
      <c r="G91" s="855"/>
      <c r="H91" s="855"/>
      <c r="I91" s="93"/>
      <c r="J91" s="94"/>
      <c r="K91" s="311">
        <v>0.2</v>
      </c>
      <c r="L91" s="856">
        <f>N86*K91</f>
        <v>513.15553776263891</v>
      </c>
      <c r="M91" s="857"/>
      <c r="N91" s="57"/>
    </row>
    <row r="92" spans="1:14">
      <c r="B92" s="95" t="s">
        <v>973</v>
      </c>
      <c r="C92" s="96"/>
      <c r="D92" s="96"/>
      <c r="E92" s="96"/>
      <c r="F92" s="96"/>
      <c r="G92" s="96"/>
      <c r="H92" s="96"/>
      <c r="I92" s="93"/>
      <c r="J92" s="94"/>
      <c r="K92" s="311">
        <v>0.05</v>
      </c>
      <c r="L92" s="856">
        <f>N86*K92</f>
        <v>128.28888444065973</v>
      </c>
      <c r="M92" s="857"/>
      <c r="N92" s="57"/>
    </row>
    <row r="93" spans="1:14" ht="15.75" thickBot="1">
      <c r="B93" s="97" t="s">
        <v>974</v>
      </c>
      <c r="C93" s="98"/>
      <c r="D93" s="98"/>
      <c r="E93" s="98"/>
      <c r="F93" s="98"/>
      <c r="G93" s="98"/>
      <c r="H93" s="98"/>
      <c r="I93" s="99"/>
      <c r="J93" s="100"/>
      <c r="K93" s="312">
        <v>0.05</v>
      </c>
      <c r="L93" s="858">
        <f>N86*K93</f>
        <v>128.28888444065973</v>
      </c>
      <c r="M93" s="859"/>
      <c r="N93" s="57"/>
    </row>
    <row r="94" spans="1:14" ht="15.75" thickBot="1">
      <c r="B94" s="821" t="s">
        <v>953</v>
      </c>
      <c r="C94" s="822"/>
      <c r="D94" s="822"/>
      <c r="E94" s="822"/>
      <c r="F94" s="822"/>
      <c r="G94" s="822"/>
      <c r="H94" s="822"/>
      <c r="I94" s="822"/>
      <c r="J94" s="822"/>
      <c r="K94" s="822"/>
      <c r="L94" s="822"/>
      <c r="M94" s="823"/>
      <c r="N94" s="58">
        <f>L91+L92+L93</f>
        <v>769.73330664395849</v>
      </c>
    </row>
    <row r="95" spans="1:14" ht="15.75" thickBot="1">
      <c r="B95" s="39"/>
      <c r="C95" s="40"/>
      <c r="D95" s="40"/>
      <c r="E95" s="40"/>
      <c r="F95" s="40"/>
      <c r="G95" s="40"/>
      <c r="H95" s="40"/>
      <c r="I95" s="40"/>
      <c r="J95" s="40"/>
      <c r="K95" s="40"/>
      <c r="L95" s="40"/>
      <c r="M95" s="40"/>
      <c r="N95" s="41"/>
    </row>
    <row r="96" spans="1:14" ht="15.75" thickBot="1">
      <c r="A96" t="s">
        <v>2016</v>
      </c>
      <c r="B96" s="821" t="s">
        <v>975</v>
      </c>
      <c r="C96" s="822"/>
      <c r="D96" s="822"/>
      <c r="E96" s="822"/>
      <c r="F96" s="822"/>
      <c r="G96" s="822"/>
      <c r="H96" s="822"/>
      <c r="I96" s="822"/>
      <c r="J96" s="822"/>
      <c r="K96" s="822"/>
      <c r="L96" s="822"/>
      <c r="M96" s="823"/>
      <c r="N96" s="195">
        <f>N86+N94</f>
        <v>3335.5109954571526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24" t="s">
        <v>2218</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2219</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87"/>
      <c r="K126" s="887"/>
      <c r="L126" s="887"/>
      <c r="M126" s="887"/>
      <c r="N126" s="888"/>
    </row>
    <row r="127" spans="2:14" ht="15.75" thickBot="1">
      <c r="B127" s="268" t="s">
        <v>2221</v>
      </c>
      <c r="C127" s="400"/>
      <c r="D127" s="400"/>
      <c r="E127" s="63"/>
      <c r="F127" s="63"/>
      <c r="G127" s="63"/>
      <c r="H127" s="63"/>
      <c r="I127" s="63"/>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278">
        <v>6.25</v>
      </c>
      <c r="N36" s="279">
        <f t="shared" ref="N36:N41" si="0">K36/M36</f>
        <v>311.73664606059333</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v>
      </c>
      <c r="N37" s="279">
        <f t="shared" si="0"/>
        <v>901.63620998865895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4"/>
      <c r="J38" s="275"/>
      <c r="K38" s="276">
        <f>VLOOKUP(A38,EQUIPOS!A8:D165,4,FALSE)</f>
        <v>14795.620834638286</v>
      </c>
      <c r="L38" s="277"/>
      <c r="M38" s="278">
        <v>3.75</v>
      </c>
      <c r="N38" s="279">
        <f t="shared" si="0"/>
        <v>3945.4988892368765</v>
      </c>
    </row>
    <row r="39" spans="1:14">
      <c r="A39" t="s">
        <v>228</v>
      </c>
      <c r="B39" s="870" t="str">
        <f>VLOOKUP(A39,EQUIPOS!A9:D154,3,FALSE)</f>
        <v xml:space="preserve">Formaleta metálica (concreto hidráulico)
</v>
      </c>
      <c r="C39" s="871"/>
      <c r="D39" s="871"/>
      <c r="E39" s="871"/>
      <c r="F39" s="871"/>
      <c r="G39" s="871"/>
      <c r="H39" s="872"/>
      <c r="I39" s="274"/>
      <c r="J39" s="275"/>
      <c r="K39" s="276">
        <f>VLOOKUP(A39,EQUIPOS!A9:D166,4,FALSE)</f>
        <v>2731.1834781468115</v>
      </c>
      <c r="L39" s="277"/>
      <c r="M39" s="278">
        <v>6.25</v>
      </c>
      <c r="N39" s="279">
        <f t="shared" si="0"/>
        <v>436.98935650348983</v>
      </c>
    </row>
    <row r="40" spans="1:14">
      <c r="A40" t="s">
        <v>301</v>
      </c>
      <c r="B40" s="870" t="str">
        <f>VLOOKUP(A40,EQUIPOS!A10:D154,3,FALSE)</f>
        <v>Regla vibratoria, de longitud de 3 a 5 m, motor de 3600 rpm, potencia 6 HP</v>
      </c>
      <c r="C40" s="871"/>
      <c r="D40" s="871"/>
      <c r="E40" s="871"/>
      <c r="F40" s="871"/>
      <c r="G40" s="871"/>
      <c r="H40" s="872"/>
      <c r="I40" s="274"/>
      <c r="J40" s="275"/>
      <c r="K40" s="276">
        <f>VLOOKUP(A40,EQUIPOS!A10:D167,4,FALSE)</f>
        <v>2600.5022217830278</v>
      </c>
      <c r="L40" s="277"/>
      <c r="M40" s="278">
        <v>6.25</v>
      </c>
      <c r="N40" s="279">
        <f t="shared" si="0"/>
        <v>416.08035548528443</v>
      </c>
    </row>
    <row r="41" spans="1:14">
      <c r="A41" t="s">
        <v>363</v>
      </c>
      <c r="B41" s="870" t="str">
        <f>VLOOKUP(A41,EQUIPOS!A11:D155,3,FALSE)</f>
        <v>Vibrador de concreto, Motor de 3 hp a 18.000 rpm Mangueras de 4 mt</v>
      </c>
      <c r="C41" s="871"/>
      <c r="D41" s="871"/>
      <c r="E41" s="871"/>
      <c r="F41" s="871"/>
      <c r="G41" s="871"/>
      <c r="H41" s="872"/>
      <c r="I41" s="274"/>
      <c r="J41" s="275"/>
      <c r="K41" s="276">
        <f>VLOOKUP(A41,EQUIPOS!A11:D168,4,FALSE)</f>
        <v>5820.1716392286808</v>
      </c>
      <c r="L41" s="277"/>
      <c r="M41" s="278">
        <v>6.25</v>
      </c>
      <c r="N41" s="279">
        <f t="shared" si="0"/>
        <v>931.22746227658888</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N83*M46</f>
        <v>971.20648722881606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7914.3754067803093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2855.7750173247196</v>
      </c>
      <c r="N53" s="279">
        <f>K53*M53</f>
        <v>17518.064342385431</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2674.8130293818117</v>
      </c>
      <c r="N54" s="279">
        <f>K54*M54</f>
        <v>990.671492363634</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736.61662140158683</v>
      </c>
      <c r="N55" s="279">
        <f>K55*M55</f>
        <v>818.46291266842979</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3879.7741526078676</v>
      </c>
      <c r="N56" s="279">
        <f>K56*M56</f>
        <v>4310.8601695642974</v>
      </c>
    </row>
    <row r="57" spans="1:14">
      <c r="A57" s="150" t="s">
        <v>778</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8" t="str">
        <f>VLOOKUP(A57,MATERIALES!A11:D649,2,FALSE)</f>
        <v>kg</v>
      </c>
      <c r="K57" s="50">
        <v>1.1200000000000001</v>
      </c>
      <c r="L57" s="908">
        <f>VLOOKUP(A57,MATERIALES!A4:D373,4,FALSE)</f>
        <v>5348.9119372113801</v>
      </c>
      <c r="M57" s="909"/>
      <c r="N57" s="279">
        <f>K57*L57</f>
        <v>5990.7813696767462</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507505.93776905886</v>
      </c>
      <c r="N58" s="279">
        <f>K58*M58</f>
        <v>512580.99714674946</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1" t="s">
        <v>953</v>
      </c>
      <c r="C61" s="822"/>
      <c r="D61" s="822"/>
      <c r="E61" s="822"/>
      <c r="F61" s="822"/>
      <c r="G61" s="822"/>
      <c r="H61" s="822"/>
      <c r="I61" s="822"/>
      <c r="J61" s="822"/>
      <c r="K61" s="822"/>
      <c r="L61" s="822"/>
      <c r="M61" s="823"/>
      <c r="N61" s="401">
        <f>SUM(N53:N60)</f>
        <v>542209.83743340801</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7" t="s">
        <v>961</v>
      </c>
      <c r="M65" s="886"/>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08">
        <f>VLOOKUP(A66,TRANSPORTE!A5:D117,4,FALSE)</f>
        <v>987.37470166413027</v>
      </c>
      <c r="M66" s="909"/>
      <c r="N66" s="294">
        <f>K66*L66</f>
        <v>997.24844868077162</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99"/>
      <c r="M71" s="900"/>
      <c r="N71" s="133"/>
    </row>
    <row r="72" spans="1:15" ht="15.75" thickBot="1">
      <c r="B72" s="910" t="s">
        <v>953</v>
      </c>
      <c r="C72" s="864"/>
      <c r="D72" s="864"/>
      <c r="E72" s="864"/>
      <c r="F72" s="864"/>
      <c r="G72" s="864"/>
      <c r="H72" s="864"/>
      <c r="I72" s="864"/>
      <c r="J72" s="864"/>
      <c r="K72" s="864"/>
      <c r="L72" s="864"/>
      <c r="M72" s="865"/>
      <c r="N72" s="110">
        <f>N66+N67+N68+N69+N70</f>
        <v>997.24844868077162</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0" t="s">
        <v>963</v>
      </c>
      <c r="C76" s="861"/>
      <c r="D76" s="861"/>
      <c r="E76" s="861"/>
      <c r="F76" s="861"/>
      <c r="G76" s="861"/>
      <c r="H76" s="861"/>
      <c r="I76" s="79" t="s">
        <v>964</v>
      </c>
      <c r="J76" s="81" t="s">
        <v>1410</v>
      </c>
      <c r="K76" s="80" t="s">
        <v>966</v>
      </c>
      <c r="L76" s="862" t="s">
        <v>950</v>
      </c>
      <c r="M76" s="863"/>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7"/>
      <c r="C82" s="898"/>
      <c r="D82" s="898"/>
      <c r="E82" s="898"/>
      <c r="F82" s="898"/>
      <c r="G82" s="898"/>
      <c r="H82" s="898"/>
      <c r="I82" s="132"/>
      <c r="J82" s="132"/>
      <c r="K82" s="132"/>
      <c r="L82" s="911"/>
      <c r="M82" s="911"/>
      <c r="N82" s="133"/>
    </row>
    <row r="83" spans="1:14" ht="15.75" thickBot="1">
      <c r="B83" s="910" t="s">
        <v>953</v>
      </c>
      <c r="C83" s="864"/>
      <c r="D83" s="864"/>
      <c r="E83" s="864"/>
      <c r="F83" s="864"/>
      <c r="G83" s="864"/>
      <c r="H83" s="864"/>
      <c r="I83" s="864"/>
      <c r="J83" s="864"/>
      <c r="K83" s="864"/>
      <c r="L83" s="864"/>
      <c r="M83" s="865"/>
      <c r="N83" s="467">
        <f>SUM(N77:N82)</f>
        <v>9712.0648722881597</v>
      </c>
    </row>
    <row r="84" spans="1:14" ht="15.75" thickBot="1">
      <c r="B84" s="39"/>
      <c r="C84" s="40"/>
      <c r="D84" s="40"/>
      <c r="E84" s="40"/>
      <c r="F84" s="40"/>
      <c r="G84" s="40"/>
      <c r="H84" s="40"/>
      <c r="I84" s="40"/>
      <c r="J84" s="40"/>
      <c r="K84" s="40"/>
      <c r="L84" s="40"/>
      <c r="M84" s="40"/>
      <c r="N84" s="41"/>
    </row>
    <row r="85" spans="1:14" ht="15.75" thickBot="1">
      <c r="B85" s="821" t="s">
        <v>967</v>
      </c>
      <c r="C85" s="822"/>
      <c r="D85" s="822"/>
      <c r="E85" s="822"/>
      <c r="F85" s="822"/>
      <c r="G85" s="822"/>
      <c r="H85" s="822"/>
      <c r="I85" s="822"/>
      <c r="J85" s="822"/>
      <c r="K85" s="822"/>
      <c r="L85" s="822"/>
      <c r="M85" s="823"/>
      <c r="N85" s="105">
        <f>N48+N61+N72+N83</f>
        <v>560833.52616115718</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6" t="s">
        <v>969</v>
      </c>
      <c r="C89" s="867"/>
      <c r="D89" s="867"/>
      <c r="E89" s="867"/>
      <c r="F89" s="867"/>
      <c r="G89" s="867"/>
      <c r="H89" s="867"/>
      <c r="I89" s="321"/>
      <c r="J89" s="341"/>
      <c r="K89" s="309" t="s">
        <v>970</v>
      </c>
      <c r="L89" s="868" t="s">
        <v>971</v>
      </c>
      <c r="M89" s="869"/>
      <c r="N89" s="310"/>
    </row>
    <row r="90" spans="1:14">
      <c r="B90" s="854" t="s">
        <v>972</v>
      </c>
      <c r="C90" s="855"/>
      <c r="D90" s="855"/>
      <c r="E90" s="855"/>
      <c r="F90" s="855"/>
      <c r="G90" s="855"/>
      <c r="H90" s="855"/>
      <c r="I90" s="93"/>
      <c r="J90" s="94"/>
      <c r="K90" s="311">
        <v>0.2</v>
      </c>
      <c r="L90" s="856">
        <f>N85*K90</f>
        <v>112166.70523223144</v>
      </c>
      <c r="M90" s="857"/>
      <c r="N90" s="57"/>
    </row>
    <row r="91" spans="1:14">
      <c r="B91" s="95" t="s">
        <v>973</v>
      </c>
      <c r="C91" s="96"/>
      <c r="D91" s="96"/>
      <c r="E91" s="96"/>
      <c r="F91" s="96"/>
      <c r="G91" s="96"/>
      <c r="H91" s="96"/>
      <c r="I91" s="93"/>
      <c r="J91" s="94"/>
      <c r="K91" s="311">
        <v>0.05</v>
      </c>
      <c r="L91" s="856">
        <f>N85*K91</f>
        <v>28041.67630805786</v>
      </c>
      <c r="M91" s="857"/>
      <c r="N91" s="57"/>
    </row>
    <row r="92" spans="1:14" ht="15.75" thickBot="1">
      <c r="B92" s="97" t="s">
        <v>974</v>
      </c>
      <c r="C92" s="98"/>
      <c r="D92" s="98"/>
      <c r="E92" s="98"/>
      <c r="F92" s="98"/>
      <c r="G92" s="98"/>
      <c r="H92" s="98"/>
      <c r="I92" s="99"/>
      <c r="J92" s="100"/>
      <c r="K92" s="312">
        <v>0.05</v>
      </c>
      <c r="L92" s="858">
        <f>N85*K92</f>
        <v>28041.67630805786</v>
      </c>
      <c r="M92" s="859"/>
      <c r="N92" s="57"/>
    </row>
    <row r="93" spans="1:14" ht="15.75" thickBot="1">
      <c r="B93" s="821" t="s">
        <v>953</v>
      </c>
      <c r="C93" s="822"/>
      <c r="D93" s="822"/>
      <c r="E93" s="822"/>
      <c r="F93" s="822"/>
      <c r="G93" s="822"/>
      <c r="H93" s="822"/>
      <c r="I93" s="822"/>
      <c r="J93" s="822"/>
      <c r="K93" s="822"/>
      <c r="L93" s="822"/>
      <c r="M93" s="823"/>
      <c r="N93" s="58">
        <f>L90+L91+L92</f>
        <v>168250.05784834715</v>
      </c>
    </row>
    <row r="94" spans="1:14" ht="15.75" thickBot="1">
      <c r="B94" s="39"/>
      <c r="C94" s="40"/>
      <c r="D94" s="40"/>
      <c r="E94" s="40"/>
      <c r="F94" s="40"/>
      <c r="G94" s="40"/>
      <c r="H94" s="40"/>
      <c r="I94" s="40"/>
      <c r="J94" s="40"/>
      <c r="K94" s="40"/>
      <c r="L94" s="40"/>
      <c r="M94" s="40"/>
      <c r="N94" s="41"/>
    </row>
    <row r="95" spans="1:14" ht="15.75" thickBot="1">
      <c r="A95" t="s">
        <v>2016</v>
      </c>
      <c r="B95" s="821" t="s">
        <v>975</v>
      </c>
      <c r="C95" s="822"/>
      <c r="D95" s="822"/>
      <c r="E95" s="822"/>
      <c r="F95" s="822"/>
      <c r="G95" s="822"/>
      <c r="H95" s="822"/>
      <c r="I95" s="822"/>
      <c r="J95" s="822"/>
      <c r="K95" s="822"/>
      <c r="L95" s="822"/>
      <c r="M95" s="823"/>
      <c r="N95" s="195">
        <f>N85+N93</f>
        <v>729083.58400950429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7"/>
      <c r="K125" s="887"/>
      <c r="L125" s="887"/>
      <c r="M125" s="887"/>
      <c r="N125" s="888"/>
    </row>
    <row r="126" spans="2:14" ht="15.75" customHeight="1" thickBot="1">
      <c r="B126" s="268" t="s">
        <v>2221</v>
      </c>
      <c r="C126" s="400"/>
      <c r="D126" s="400"/>
      <c r="E126" s="63"/>
      <c r="F126" s="63"/>
      <c r="G126" s="63"/>
      <c r="H126" s="63"/>
      <c r="I126" s="63"/>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5.75" hidden="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278">
        <v>6.25</v>
      </c>
      <c r="N36" s="279">
        <f t="shared" ref="N36:N41" si="0">K36/M36</f>
        <v>311.73664606059333</v>
      </c>
    </row>
    <row r="37" spans="1:14">
      <c r="A37" s="119" t="s">
        <v>176</v>
      </c>
      <c r="B37" s="870" t="str">
        <f>VLOOKUP(A37,EQUIPOS!A7:D154,3,FALSE)</f>
        <v xml:space="preserve">Compresor (barrido y soplado)
</v>
      </c>
      <c r="C37" s="871"/>
      <c r="D37" s="871"/>
      <c r="E37" s="871"/>
      <c r="F37" s="871"/>
      <c r="G37" s="871"/>
      <c r="H37" s="872"/>
      <c r="I37" s="274"/>
      <c r="J37" s="275"/>
      <c r="K37" s="276">
        <f>VLOOKUP(A37,EQUIPOS!A7:D164,4,FALSE)</f>
        <v>45081.810499432948</v>
      </c>
      <c r="L37" s="277"/>
      <c r="M37" s="278">
        <v>50</v>
      </c>
      <c r="N37" s="279">
        <f t="shared" si="0"/>
        <v>901.63620998865895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4"/>
      <c r="J38" s="275"/>
      <c r="K38" s="276">
        <f>VLOOKUP(A38,EQUIPOS!A8:D165,4,FALSE)</f>
        <v>14795.620834638286</v>
      </c>
      <c r="L38" s="277"/>
      <c r="M38" s="278">
        <v>3.75</v>
      </c>
      <c r="N38" s="279">
        <f t="shared" si="0"/>
        <v>3945.4988892368765</v>
      </c>
    </row>
    <row r="39" spans="1:14">
      <c r="A39" t="s">
        <v>228</v>
      </c>
      <c r="B39" s="870" t="str">
        <f>VLOOKUP(A39,EQUIPOS!A9:D154,3,FALSE)</f>
        <v xml:space="preserve">Formaleta metálica (concreto hidráulico)
</v>
      </c>
      <c r="C39" s="871"/>
      <c r="D39" s="871"/>
      <c r="E39" s="871"/>
      <c r="F39" s="871"/>
      <c r="G39" s="871"/>
      <c r="H39" s="872"/>
      <c r="I39" s="274"/>
      <c r="J39" s="275"/>
      <c r="K39" s="276">
        <f>VLOOKUP(A39,EQUIPOS!A9:D166,4,FALSE)</f>
        <v>2731.1834781468115</v>
      </c>
      <c r="L39" s="277"/>
      <c r="M39" s="278">
        <v>6.25</v>
      </c>
      <c r="N39" s="279">
        <f t="shared" si="0"/>
        <v>436.98935650348983</v>
      </c>
    </row>
    <row r="40" spans="1:14">
      <c r="A40" t="s">
        <v>301</v>
      </c>
      <c r="B40" s="870" t="str">
        <f>VLOOKUP(A40,EQUIPOS!A10:D154,3,FALSE)</f>
        <v>Regla vibratoria, de longitud de 3 a 5 m, motor de 3600 rpm, potencia 6 HP</v>
      </c>
      <c r="C40" s="871"/>
      <c r="D40" s="871"/>
      <c r="E40" s="871"/>
      <c r="F40" s="871"/>
      <c r="G40" s="871"/>
      <c r="H40" s="872"/>
      <c r="I40" s="274"/>
      <c r="J40" s="275"/>
      <c r="K40" s="276">
        <f>VLOOKUP(A40,EQUIPOS!A10:D167,4,FALSE)</f>
        <v>2600.5022217830278</v>
      </c>
      <c r="L40" s="277"/>
      <c r="M40" s="278">
        <v>6.25</v>
      </c>
      <c r="N40" s="279">
        <f t="shared" si="0"/>
        <v>416.08035548528443</v>
      </c>
    </row>
    <row r="41" spans="1:14">
      <c r="A41" t="s">
        <v>363</v>
      </c>
      <c r="B41" s="870" t="str">
        <f>VLOOKUP(A41,EQUIPOS!A11:D155,3,FALSE)</f>
        <v>Vibrador de concreto, Motor de 3 hp a 18.000 rpm Mangueras de 4 mt</v>
      </c>
      <c r="C41" s="871"/>
      <c r="D41" s="871"/>
      <c r="E41" s="871"/>
      <c r="F41" s="871"/>
      <c r="G41" s="871"/>
      <c r="H41" s="872"/>
      <c r="I41" s="274"/>
      <c r="J41" s="275"/>
      <c r="K41" s="276">
        <f>VLOOKUP(A41,EQUIPOS!A11:D168,4,FALSE)</f>
        <v>5820.1716392286808</v>
      </c>
      <c r="L41" s="277"/>
      <c r="M41" s="278">
        <v>6.25</v>
      </c>
      <c r="N41" s="279">
        <f t="shared" si="0"/>
        <v>931.22746227658888</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0"/>
      <c r="C44" s="871"/>
      <c r="D44" s="871"/>
      <c r="E44" s="871"/>
      <c r="F44" s="871"/>
      <c r="G44" s="871"/>
      <c r="H44" s="872"/>
      <c r="I44" s="873"/>
      <c r="J44" s="874"/>
      <c r="K44" s="276"/>
      <c r="L44" s="875"/>
      <c r="M44" s="876"/>
      <c r="N44" s="279"/>
    </row>
    <row r="45" spans="1:14">
      <c r="B45" s="870"/>
      <c r="C45" s="871"/>
      <c r="D45" s="871"/>
      <c r="E45" s="877"/>
      <c r="F45" s="871"/>
      <c r="G45" s="871"/>
      <c r="H45" s="872"/>
      <c r="I45" s="42"/>
      <c r="J45" s="43"/>
      <c r="K45" s="281"/>
      <c r="L45" s="283"/>
      <c r="M45" s="284"/>
      <c r="N45" s="285"/>
    </row>
    <row r="46" spans="1:14">
      <c r="B46" s="878" t="s">
        <v>952</v>
      </c>
      <c r="C46" s="879"/>
      <c r="D46" s="879"/>
      <c r="E46" s="44"/>
      <c r="F46" s="45"/>
      <c r="G46" s="45"/>
      <c r="H46" s="46"/>
      <c r="I46" s="42"/>
      <c r="J46" s="43"/>
      <c r="K46" s="286"/>
      <c r="L46" s="283"/>
      <c r="M46" s="408">
        <v>0.1</v>
      </c>
      <c r="N46" s="351">
        <f>N83*M46</f>
        <v>971.20648722881606</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SUM(N36:N47)</f>
        <v>7914.3754067803093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2855.7750173247196</v>
      </c>
      <c r="N53" s="279">
        <f>K53*M53</f>
        <v>17518.064342385431</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11261.001432748568</v>
      </c>
      <c r="N54" s="279">
        <f>K54*M54</f>
        <v>12612.321604678396</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2674.8130293818117</v>
      </c>
      <c r="N55" s="279">
        <f>K55*M55</f>
        <v>990.671492363634</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736.61662140158683</v>
      </c>
      <c r="N56" s="279">
        <f>K56*M56</f>
        <v>818.46291266842979</v>
      </c>
    </row>
    <row r="57" spans="1:14">
      <c r="A57" s="150" t="s">
        <v>646</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8" t="s">
        <v>144</v>
      </c>
      <c r="K57" s="50">
        <v>1.1111111111111112</v>
      </c>
      <c r="L57" s="908">
        <f>VLOOKUP(A57,MATERIALES!A4:D373,4,FALSE)</f>
        <v>3879.7741526078676</v>
      </c>
      <c r="M57" s="909"/>
      <c r="N57" s="279">
        <f>K57*L57</f>
        <v>4310.8601695642974</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5348.9119372113801</v>
      </c>
      <c r="N58" s="279">
        <f>K58*M58</f>
        <v>5990.7813696767462</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507505.93776905886</v>
      </c>
      <c r="N59" s="279">
        <f>K59*M59</f>
        <v>512580.99714674946</v>
      </c>
    </row>
    <row r="60" spans="1:14" ht="15.75" thickBot="1">
      <c r="B60" s="316"/>
      <c r="C60" s="317"/>
      <c r="D60" s="317"/>
      <c r="E60" s="317"/>
      <c r="F60" s="317"/>
      <c r="G60" s="317"/>
      <c r="H60" s="317"/>
      <c r="I60" s="317"/>
      <c r="J60" s="132"/>
      <c r="K60" s="132"/>
      <c r="L60" s="332"/>
      <c r="M60" s="331"/>
      <c r="N60" s="133"/>
    </row>
    <row r="61" spans="1:14" ht="15.75" thickBot="1">
      <c r="B61" s="821" t="s">
        <v>953</v>
      </c>
      <c r="C61" s="822"/>
      <c r="D61" s="822"/>
      <c r="E61" s="822"/>
      <c r="F61" s="822"/>
      <c r="G61" s="822"/>
      <c r="H61" s="822"/>
      <c r="I61" s="822"/>
      <c r="J61" s="822"/>
      <c r="K61" s="822"/>
      <c r="L61" s="822"/>
      <c r="M61" s="823"/>
      <c r="N61" s="401">
        <f>SUM(N53:N60)</f>
        <v>554822.15903808642</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7" t="s">
        <v>961</v>
      </c>
      <c r="M65" s="886"/>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08">
        <f>VLOOKUP(A66,TRANSPORTE!A5:D117,4,FALSE)</f>
        <v>987.37470166413027</v>
      </c>
      <c r="M66" s="909"/>
      <c r="N66" s="294">
        <f>K66*L66</f>
        <v>997.24844868077162</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99"/>
      <c r="M71" s="900"/>
      <c r="N71" s="133"/>
    </row>
    <row r="72" spans="1:15" ht="15.75" thickBot="1">
      <c r="B72" s="910" t="s">
        <v>953</v>
      </c>
      <c r="C72" s="864"/>
      <c r="D72" s="864"/>
      <c r="E72" s="864"/>
      <c r="F72" s="864"/>
      <c r="G72" s="864"/>
      <c r="H72" s="864"/>
      <c r="I72" s="864"/>
      <c r="J72" s="864"/>
      <c r="K72" s="864"/>
      <c r="L72" s="864"/>
      <c r="M72" s="865"/>
      <c r="N72" s="110">
        <f>N66+N67+N68+N69+N70</f>
        <v>997.24844868077162</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0" t="s">
        <v>963</v>
      </c>
      <c r="C76" s="861"/>
      <c r="D76" s="861"/>
      <c r="E76" s="861"/>
      <c r="F76" s="861"/>
      <c r="G76" s="861"/>
      <c r="H76" s="861"/>
      <c r="I76" s="79" t="s">
        <v>964</v>
      </c>
      <c r="J76" s="81" t="s">
        <v>1410</v>
      </c>
      <c r="K76" s="80" t="s">
        <v>966</v>
      </c>
      <c r="L76" s="862" t="s">
        <v>950</v>
      </c>
      <c r="M76" s="863"/>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7"/>
      <c r="C82" s="898"/>
      <c r="D82" s="898"/>
      <c r="E82" s="898"/>
      <c r="F82" s="898"/>
      <c r="G82" s="898"/>
      <c r="H82" s="898"/>
      <c r="I82" s="132"/>
      <c r="J82" s="132"/>
      <c r="K82" s="132"/>
      <c r="L82" s="911"/>
      <c r="M82" s="911"/>
      <c r="N82" s="51"/>
    </row>
    <row r="83" spans="1:14" ht="15.75" thickBot="1">
      <c r="B83" s="910" t="s">
        <v>953</v>
      </c>
      <c r="C83" s="864"/>
      <c r="D83" s="864"/>
      <c r="E83" s="864"/>
      <c r="F83" s="864"/>
      <c r="G83" s="864"/>
      <c r="H83" s="864"/>
      <c r="I83" s="864"/>
      <c r="J83" s="864"/>
      <c r="K83" s="864"/>
      <c r="L83" s="864"/>
      <c r="M83" s="865"/>
      <c r="N83" s="308">
        <f>SUM(N77:N82)</f>
        <v>9712.0648722881597</v>
      </c>
    </row>
    <row r="84" spans="1:14" ht="15.75" thickBot="1">
      <c r="B84" s="39"/>
      <c r="C84" s="40"/>
      <c r="D84" s="40"/>
      <c r="E84" s="40"/>
      <c r="F84" s="40"/>
      <c r="G84" s="40"/>
      <c r="H84" s="40"/>
      <c r="I84" s="40"/>
      <c r="J84" s="40"/>
      <c r="K84" s="40"/>
      <c r="L84" s="40"/>
      <c r="M84" s="40"/>
      <c r="N84" s="41"/>
    </row>
    <row r="85" spans="1:14" ht="15.75" thickBot="1">
      <c r="B85" s="821" t="s">
        <v>967</v>
      </c>
      <c r="C85" s="822"/>
      <c r="D85" s="822"/>
      <c r="E85" s="822"/>
      <c r="F85" s="822"/>
      <c r="G85" s="822"/>
      <c r="H85" s="822"/>
      <c r="I85" s="822"/>
      <c r="J85" s="822"/>
      <c r="K85" s="822"/>
      <c r="L85" s="822"/>
      <c r="M85" s="823"/>
      <c r="N85" s="105">
        <f>N48+N61+N72+N83</f>
        <v>573445.84776583558</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6" t="s">
        <v>969</v>
      </c>
      <c r="C89" s="867"/>
      <c r="D89" s="867"/>
      <c r="E89" s="867"/>
      <c r="F89" s="867"/>
      <c r="G89" s="867"/>
      <c r="H89" s="867"/>
      <c r="I89" s="321"/>
      <c r="J89" s="341"/>
      <c r="K89" s="309" t="s">
        <v>970</v>
      </c>
      <c r="L89" s="868" t="s">
        <v>971</v>
      </c>
      <c r="M89" s="869"/>
      <c r="N89" s="310"/>
    </row>
    <row r="90" spans="1:14">
      <c r="B90" s="854" t="s">
        <v>972</v>
      </c>
      <c r="C90" s="855"/>
      <c r="D90" s="855"/>
      <c r="E90" s="855"/>
      <c r="F90" s="855"/>
      <c r="G90" s="855"/>
      <c r="H90" s="855"/>
      <c r="I90" s="93"/>
      <c r="J90" s="94"/>
      <c r="K90" s="311">
        <v>0.2</v>
      </c>
      <c r="L90" s="856">
        <f>N85*K90</f>
        <v>114689.16955316713</v>
      </c>
      <c r="M90" s="857"/>
      <c r="N90" s="57"/>
    </row>
    <row r="91" spans="1:14">
      <c r="B91" s="95" t="s">
        <v>973</v>
      </c>
      <c r="C91" s="96"/>
      <c r="D91" s="96"/>
      <c r="E91" s="96"/>
      <c r="F91" s="96"/>
      <c r="G91" s="96"/>
      <c r="H91" s="96"/>
      <c r="I91" s="93"/>
      <c r="J91" s="94"/>
      <c r="K91" s="311">
        <v>0.05</v>
      </c>
      <c r="L91" s="856">
        <f>N85*K91</f>
        <v>28672.292388291782</v>
      </c>
      <c r="M91" s="857"/>
      <c r="N91" s="57"/>
    </row>
    <row r="92" spans="1:14" ht="15.75" thickBot="1">
      <c r="B92" s="97" t="s">
        <v>974</v>
      </c>
      <c r="C92" s="98"/>
      <c r="D92" s="98"/>
      <c r="E92" s="98"/>
      <c r="F92" s="98"/>
      <c r="G92" s="98"/>
      <c r="H92" s="98"/>
      <c r="I92" s="99"/>
      <c r="J92" s="100"/>
      <c r="K92" s="312">
        <v>0.05</v>
      </c>
      <c r="L92" s="858">
        <f>N85*K92</f>
        <v>28672.292388291782</v>
      </c>
      <c r="M92" s="859"/>
      <c r="N92" s="57"/>
    </row>
    <row r="93" spans="1:14" ht="15.75" thickBot="1">
      <c r="B93" s="821" t="s">
        <v>953</v>
      </c>
      <c r="C93" s="822"/>
      <c r="D93" s="822"/>
      <c r="E93" s="822"/>
      <c r="F93" s="822"/>
      <c r="G93" s="822"/>
      <c r="H93" s="822"/>
      <c r="I93" s="822"/>
      <c r="J93" s="822"/>
      <c r="K93" s="822"/>
      <c r="L93" s="822"/>
      <c r="M93" s="823"/>
      <c r="N93" s="58">
        <f>L90+L91+L92</f>
        <v>172033.75432975072</v>
      </c>
    </row>
    <row r="94" spans="1:14" ht="15.75" thickBot="1">
      <c r="B94" s="39"/>
      <c r="C94" s="40"/>
      <c r="D94" s="40"/>
      <c r="E94" s="40"/>
      <c r="F94" s="40"/>
      <c r="G94" s="40"/>
      <c r="H94" s="40"/>
      <c r="I94" s="40"/>
      <c r="J94" s="40"/>
      <c r="K94" s="40"/>
      <c r="L94" s="40"/>
      <c r="M94" s="40"/>
      <c r="N94" s="41"/>
    </row>
    <row r="95" spans="1:14" ht="15.75" thickBot="1">
      <c r="A95" t="s">
        <v>2016</v>
      </c>
      <c r="B95" s="821" t="s">
        <v>975</v>
      </c>
      <c r="C95" s="822"/>
      <c r="D95" s="822"/>
      <c r="E95" s="822"/>
      <c r="F95" s="822"/>
      <c r="G95" s="822"/>
      <c r="H95" s="822"/>
      <c r="I95" s="822"/>
      <c r="J95" s="822"/>
      <c r="K95" s="822"/>
      <c r="L95" s="822"/>
      <c r="M95" s="823"/>
      <c r="N95" s="195">
        <f>N85+N93</f>
        <v>745479.60209558625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7"/>
      <c r="K125" s="887"/>
      <c r="L125" s="887"/>
      <c r="M125" s="887"/>
      <c r="N125" s="888"/>
    </row>
    <row r="126" spans="2:14" ht="15.75" customHeight="1" thickBot="1">
      <c r="B126" s="268" t="s">
        <v>2221</v>
      </c>
      <c r="C126" s="400"/>
      <c r="D126" s="400"/>
      <c r="E126" s="63"/>
      <c r="F126" s="63"/>
      <c r="G126" s="63"/>
      <c r="H126" s="63"/>
      <c r="I126" s="63"/>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29.25" customHeight="1" thickBot="1">
      <c r="A31" s="163" t="s">
        <v>1845</v>
      </c>
      <c r="B31" s="86" t="s">
        <v>1093</v>
      </c>
      <c r="C31" s="963" t="s">
        <v>1625</v>
      </c>
      <c r="D31" s="964"/>
      <c r="E31" s="964"/>
      <c r="F31" s="964"/>
      <c r="G31" s="964"/>
      <c r="H31" s="964"/>
      <c r="I31" s="964"/>
      <c r="J31" s="964"/>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1"/>
      <c r="F40" s="871"/>
      <c r="G40" s="871"/>
      <c r="H40" s="872"/>
      <c r="I40" s="42"/>
      <c r="J40" s="43"/>
      <c r="K40" s="276"/>
      <c r="L40" s="283"/>
      <c r="M40" s="284"/>
      <c r="N40" s="279"/>
    </row>
    <row r="41" spans="1:14">
      <c r="B41" s="327"/>
      <c r="C41" s="328"/>
      <c r="D41" s="328"/>
      <c r="E41" s="328"/>
      <c r="F41" s="330"/>
      <c r="G41" s="330"/>
      <c r="H41" s="131"/>
      <c r="I41" s="42"/>
      <c r="J41" s="43"/>
      <c r="K41" s="281"/>
      <c r="L41" s="283"/>
      <c r="M41" s="284"/>
      <c r="N41" s="285"/>
    </row>
    <row r="42" spans="1:14">
      <c r="B42" s="878"/>
      <c r="C42" s="879"/>
      <c r="D42" s="879"/>
      <c r="E42" s="44"/>
      <c r="F42" s="45"/>
      <c r="G42" s="45"/>
      <c r="H42" s="46"/>
      <c r="I42" s="42"/>
      <c r="J42" s="43"/>
      <c r="K42" s="286"/>
      <c r="L42" s="283"/>
      <c r="M42" s="408"/>
      <c r="N42" s="351"/>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471.05327666770177</v>
      </c>
      <c r="N49" s="279">
        <f>K49*M49</f>
        <v>471.05327666770177</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471.05327666770177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N44+N54+N65+N76</f>
        <v>471.05327666770177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94.210655333540359</v>
      </c>
      <c r="M83" s="857"/>
      <c r="N83" s="57"/>
    </row>
    <row r="84" spans="1:14">
      <c r="B84" s="95" t="s">
        <v>973</v>
      </c>
      <c r="C84" s="96"/>
      <c r="D84" s="96"/>
      <c r="E84" s="96"/>
      <c r="F84" s="96"/>
      <c r="G84" s="96"/>
      <c r="H84" s="96"/>
      <c r="I84" s="93"/>
      <c r="J84" s="94"/>
      <c r="K84" s="311">
        <v>0.05</v>
      </c>
      <c r="L84" s="856">
        <f>N78*K84</f>
        <v>23.55266383338509</v>
      </c>
      <c r="M84" s="857"/>
      <c r="N84" s="57"/>
    </row>
    <row r="85" spans="1:14" ht="15.75" thickBot="1">
      <c r="B85" s="97" t="s">
        <v>974</v>
      </c>
      <c r="C85" s="98"/>
      <c r="D85" s="98"/>
      <c r="E85" s="98"/>
      <c r="F85" s="98"/>
      <c r="G85" s="98"/>
      <c r="H85" s="98"/>
      <c r="I85" s="99"/>
      <c r="J85" s="100"/>
      <c r="K85" s="312">
        <v>0.05</v>
      </c>
      <c r="L85" s="858">
        <f>N78*K85</f>
        <v>23.55266383338509</v>
      </c>
      <c r="M85" s="859"/>
      <c r="N85" s="57"/>
    </row>
    <row r="86" spans="1:14" ht="15.75" thickBot="1">
      <c r="B86" s="821" t="s">
        <v>953</v>
      </c>
      <c r="C86" s="822"/>
      <c r="D86" s="822"/>
      <c r="E86" s="822"/>
      <c r="F86" s="822"/>
      <c r="G86" s="822"/>
      <c r="H86" s="822"/>
      <c r="I86" s="822"/>
      <c r="J86" s="822"/>
      <c r="K86" s="822"/>
      <c r="L86" s="822"/>
      <c r="M86" s="823"/>
      <c r="N86" s="58">
        <f>L83+L84+L85</f>
        <v>141.31598300031052</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612.36925966801232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7"/>
      <c r="K118" s="887"/>
      <c r="L118" s="887"/>
      <c r="M118" s="887"/>
      <c r="N118" s="888"/>
    </row>
    <row r="119" spans="2:14" ht="15.75" customHeight="1" thickBot="1">
      <c r="B119" s="268" t="s">
        <v>2221</v>
      </c>
      <c r="C119" s="400"/>
      <c r="D119" s="400"/>
      <c r="E119" s="63"/>
      <c r="F119" s="63"/>
      <c r="G119" s="63"/>
      <c r="H119" s="63"/>
      <c r="I119" s="63"/>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29.25" customHeight="1" thickBot="1">
      <c r="A31" t="s">
        <v>1845</v>
      </c>
      <c r="B31" s="86" t="s">
        <v>1626</v>
      </c>
      <c r="C31" s="963" t="s">
        <v>2040</v>
      </c>
      <c r="D31" s="964"/>
      <c r="E31" s="964"/>
      <c r="F31" s="964"/>
      <c r="G31" s="964"/>
      <c r="H31" s="964"/>
      <c r="I31" s="964"/>
      <c r="J31" s="964"/>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1"/>
      <c r="F40" s="871"/>
      <c r="G40" s="871"/>
      <c r="H40" s="872"/>
      <c r="I40" s="42"/>
      <c r="J40" s="43"/>
      <c r="K40" s="276"/>
      <c r="L40" s="283"/>
      <c r="M40" s="284"/>
      <c r="N40" s="279"/>
    </row>
    <row r="41" spans="1:14">
      <c r="B41" s="327"/>
      <c r="C41" s="328"/>
      <c r="D41" s="328"/>
      <c r="E41" s="328"/>
      <c r="F41" s="330"/>
      <c r="G41" s="330"/>
      <c r="H41" s="131"/>
      <c r="I41" s="42"/>
      <c r="J41" s="43"/>
      <c r="K41" s="281"/>
      <c r="L41" s="283"/>
      <c r="M41" s="284"/>
      <c r="N41" s="285"/>
    </row>
    <row r="42" spans="1:14">
      <c r="B42" s="878"/>
      <c r="C42" s="879"/>
      <c r="D42" s="879"/>
      <c r="E42" s="44"/>
      <c r="F42" s="45"/>
      <c r="G42" s="45"/>
      <c r="H42" s="46"/>
      <c r="I42" s="42"/>
      <c r="J42" s="43"/>
      <c r="K42" s="286"/>
      <c r="L42" s="283"/>
      <c r="M42" s="408"/>
      <c r="N42" s="351"/>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782.10774458902472</v>
      </c>
      <c r="N49" s="279">
        <f>K49*M49</f>
        <v>782.10774458902472</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782.10774458902472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N44+N54+N65+N76</f>
        <v>782.10774458902472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156.42154891780496</v>
      </c>
      <c r="M83" s="857"/>
      <c r="N83" s="57"/>
    </row>
    <row r="84" spans="1:14">
      <c r="B84" s="95" t="s">
        <v>973</v>
      </c>
      <c r="C84" s="96"/>
      <c r="D84" s="96"/>
      <c r="E84" s="96"/>
      <c r="F84" s="96"/>
      <c r="G84" s="96"/>
      <c r="H84" s="96"/>
      <c r="I84" s="93"/>
      <c r="J84" s="94"/>
      <c r="K84" s="311">
        <v>0.05</v>
      </c>
      <c r="L84" s="856">
        <f>N78*K84</f>
        <v>39.105387229451239</v>
      </c>
      <c r="M84" s="857"/>
      <c r="N84" s="57"/>
    </row>
    <row r="85" spans="1:14" ht="15.75" thickBot="1">
      <c r="B85" s="97" t="s">
        <v>974</v>
      </c>
      <c r="C85" s="98"/>
      <c r="D85" s="98"/>
      <c r="E85" s="98"/>
      <c r="F85" s="98"/>
      <c r="G85" s="98"/>
      <c r="H85" s="98"/>
      <c r="I85" s="99"/>
      <c r="J85" s="100"/>
      <c r="K85" s="312">
        <v>0.05</v>
      </c>
      <c r="L85" s="858">
        <f>N78*K85</f>
        <v>39.105387229451239</v>
      </c>
      <c r="M85" s="859"/>
      <c r="N85" s="57"/>
    </row>
    <row r="86" spans="1:14" ht="15.75" thickBot="1">
      <c r="B86" s="821" t="s">
        <v>953</v>
      </c>
      <c r="C86" s="822"/>
      <c r="D86" s="822"/>
      <c r="E86" s="822"/>
      <c r="F86" s="822"/>
      <c r="G86" s="822"/>
      <c r="H86" s="822"/>
      <c r="I86" s="822"/>
      <c r="J86" s="822"/>
      <c r="K86" s="822"/>
      <c r="L86" s="822"/>
      <c r="M86" s="823"/>
      <c r="N86" s="58">
        <f>L83+L84+L85</f>
        <v>234.63232337670746</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1016.7400679657321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41.25" customHeight="1" thickBot="1">
      <c r="A31" t="s">
        <v>1845</v>
      </c>
      <c r="B31" s="86" t="s">
        <v>1627</v>
      </c>
      <c r="C31" s="963" t="s">
        <v>2041</v>
      </c>
      <c r="D31" s="964"/>
      <c r="E31" s="964"/>
      <c r="F31" s="964"/>
      <c r="G31" s="964"/>
      <c r="H31" s="964"/>
      <c r="I31" s="964"/>
      <c r="J31" s="964"/>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278"/>
      <c r="N36" s="279"/>
    </row>
    <row r="37" spans="1:14">
      <c r="A37" s="119"/>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79"/>
    </row>
    <row r="39" spans="1:14">
      <c r="B39" s="870"/>
      <c r="C39" s="871"/>
      <c r="D39" s="871"/>
      <c r="E39" s="871"/>
      <c r="F39" s="871"/>
      <c r="G39" s="871"/>
      <c r="H39" s="872"/>
      <c r="I39" s="873"/>
      <c r="J39" s="874"/>
      <c r="K39" s="276"/>
      <c r="L39" s="875"/>
      <c r="M39" s="876"/>
      <c r="N39" s="279"/>
    </row>
    <row r="40" spans="1:14">
      <c r="B40" s="870"/>
      <c r="C40" s="871"/>
      <c r="D40" s="871"/>
      <c r="E40" s="871"/>
      <c r="F40" s="871"/>
      <c r="G40" s="871"/>
      <c r="H40" s="872"/>
      <c r="I40" s="42"/>
      <c r="J40" s="43"/>
      <c r="K40" s="276"/>
      <c r="L40" s="283"/>
      <c r="M40" s="284"/>
      <c r="N40" s="279"/>
    </row>
    <row r="41" spans="1:14">
      <c r="B41" s="327"/>
      <c r="C41" s="328"/>
      <c r="D41" s="328"/>
      <c r="E41" s="328"/>
      <c r="F41" s="330"/>
      <c r="G41" s="330"/>
      <c r="H41" s="131"/>
      <c r="I41" s="42"/>
      <c r="J41" s="43"/>
      <c r="K41" s="281"/>
      <c r="L41" s="283"/>
      <c r="M41" s="284"/>
      <c r="N41" s="285"/>
    </row>
    <row r="42" spans="1:14">
      <c r="B42" s="878"/>
      <c r="C42" s="879"/>
      <c r="D42" s="879"/>
      <c r="E42" s="44"/>
      <c r="F42" s="45"/>
      <c r="G42" s="45"/>
      <c r="H42" s="46"/>
      <c r="I42" s="42"/>
      <c r="J42" s="43"/>
      <c r="K42" s="286"/>
      <c r="L42" s="283"/>
      <c r="M42" s="408"/>
      <c r="N42" s="351"/>
    </row>
    <row r="43" spans="1:14" ht="15.75" thickBot="1">
      <c r="B43" s="870"/>
      <c r="C43" s="871"/>
      <c r="D43" s="871"/>
      <c r="E43" s="871"/>
      <c r="F43" s="871"/>
      <c r="G43" s="871"/>
      <c r="H43" s="872"/>
      <c r="I43" s="880"/>
      <c r="J43" s="881"/>
      <c r="K43" s="47"/>
      <c r="L43" s="882"/>
      <c r="M43" s="883"/>
      <c r="N43" s="111"/>
    </row>
    <row r="44" spans="1:14" ht="15.75" thickBot="1">
      <c r="B44" s="821" t="s">
        <v>953</v>
      </c>
      <c r="C44" s="822"/>
      <c r="D44" s="822"/>
      <c r="E44" s="822"/>
      <c r="F44" s="822"/>
      <c r="G44" s="822"/>
      <c r="H44" s="822"/>
      <c r="I44" s="822"/>
      <c r="J44" s="822"/>
      <c r="K44" s="822"/>
      <c r="L44" s="822"/>
      <c r="M44" s="823"/>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6" t="s">
        <v>944</v>
      </c>
      <c r="C48" s="867"/>
      <c r="D48" s="867"/>
      <c r="E48" s="867"/>
      <c r="F48" s="867"/>
      <c r="G48" s="867"/>
      <c r="H48" s="867"/>
      <c r="I48" s="901"/>
      <c r="J48" s="322" t="s">
        <v>945</v>
      </c>
      <c r="K48" s="91" t="s">
        <v>946</v>
      </c>
      <c r="L48" s="902" t="s">
        <v>955</v>
      </c>
      <c r="M48" s="901"/>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580.44207669201626</v>
      </c>
      <c r="N49" s="279">
        <f>K49*M49</f>
        <v>580.44207669201626</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3"/>
      <c r="C53" s="904"/>
      <c r="D53" s="904"/>
      <c r="E53" s="904"/>
      <c r="F53" s="904"/>
      <c r="G53" s="904"/>
      <c r="H53" s="904"/>
      <c r="I53" s="874"/>
      <c r="J53" s="48"/>
      <c r="K53" s="50"/>
      <c r="L53" s="905"/>
      <c r="M53" s="906"/>
      <c r="N53" s="51"/>
    </row>
    <row r="54" spans="1:14" ht="15.75" thickBot="1">
      <c r="B54" s="821" t="s">
        <v>953</v>
      </c>
      <c r="C54" s="822"/>
      <c r="D54" s="822"/>
      <c r="E54" s="822"/>
      <c r="F54" s="822"/>
      <c r="G54" s="822"/>
      <c r="H54" s="822"/>
      <c r="I54" s="822"/>
      <c r="J54" s="822"/>
      <c r="K54" s="822"/>
      <c r="L54" s="822"/>
      <c r="M54" s="823"/>
      <c r="N54" s="401">
        <f>SUM(N49:N53)</f>
        <v>580.44207669201626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318"/>
      <c r="I60" s="286"/>
      <c r="J60" s="293"/>
      <c r="K60" s="286"/>
      <c r="L60" s="908"/>
      <c r="M60" s="909"/>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2:15" ht="15.75" thickBot="1">
      <c r="B65" s="910" t="s">
        <v>953</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7"/>
      <c r="C75" s="898"/>
      <c r="D75" s="898"/>
      <c r="E75" s="898"/>
      <c r="F75" s="898"/>
      <c r="G75" s="898"/>
      <c r="H75" s="898"/>
      <c r="I75" s="132"/>
      <c r="J75" s="132"/>
      <c r="K75" s="132"/>
      <c r="L75" s="911"/>
      <c r="M75" s="911"/>
      <c r="N75" s="51"/>
    </row>
    <row r="76" spans="2:15" ht="15.75" thickBot="1">
      <c r="B76" s="910" t="s">
        <v>953</v>
      </c>
      <c r="C76" s="864"/>
      <c r="D76" s="864"/>
      <c r="E76" s="864"/>
      <c r="F76" s="864"/>
      <c r="G76" s="864"/>
      <c r="H76" s="864"/>
      <c r="I76" s="864"/>
      <c r="J76" s="864"/>
      <c r="K76" s="864"/>
      <c r="L76" s="864"/>
      <c r="M76" s="865"/>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N44+N54+N65+N76</f>
        <v>580.44207669201626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116.08841533840325</v>
      </c>
      <c r="M83" s="857"/>
      <c r="N83" s="57"/>
    </row>
    <row r="84" spans="1:14">
      <c r="B84" s="95" t="s">
        <v>973</v>
      </c>
      <c r="C84" s="96"/>
      <c r="D84" s="96"/>
      <c r="E84" s="96"/>
      <c r="F84" s="96"/>
      <c r="G84" s="96"/>
      <c r="H84" s="96"/>
      <c r="I84" s="93"/>
      <c r="J84" s="94"/>
      <c r="K84" s="311">
        <v>0.05</v>
      </c>
      <c r="L84" s="856">
        <f>N78*K84</f>
        <v>29.022103834600813</v>
      </c>
      <c r="M84" s="857"/>
      <c r="N84" s="57"/>
    </row>
    <row r="85" spans="1:14" ht="15.75" thickBot="1">
      <c r="B85" s="97" t="s">
        <v>974</v>
      </c>
      <c r="C85" s="98"/>
      <c r="D85" s="98"/>
      <c r="E85" s="98"/>
      <c r="F85" s="98"/>
      <c r="G85" s="98"/>
      <c r="H85" s="98"/>
      <c r="I85" s="99"/>
      <c r="J85" s="100"/>
      <c r="K85" s="312">
        <v>0.05</v>
      </c>
      <c r="L85" s="858">
        <f>N78*K85</f>
        <v>29.022103834600813</v>
      </c>
      <c r="M85" s="859"/>
      <c r="N85" s="57"/>
    </row>
    <row r="86" spans="1:14" ht="15.75" thickBot="1">
      <c r="B86" s="821" t="s">
        <v>953</v>
      </c>
      <c r="C86" s="822"/>
      <c r="D86" s="822"/>
      <c r="E86" s="822"/>
      <c r="F86" s="822"/>
      <c r="G86" s="822"/>
      <c r="H86" s="822"/>
      <c r="I86" s="822"/>
      <c r="J86" s="822"/>
      <c r="K86" s="822"/>
      <c r="L86" s="822"/>
      <c r="M86" s="823"/>
      <c r="N86" s="58">
        <f>L83+L84+L85</f>
        <v>174.13262300760488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754.57469969962108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278">
        <v>30</v>
      </c>
      <c r="N36" s="279">
        <f>K36/M36</f>
        <v>64.945134595956944</v>
      </c>
    </row>
    <row r="37" spans="1:14">
      <c r="A37" t="s">
        <v>363</v>
      </c>
      <c r="B37" s="870" t="str">
        <f>VLOOKUP(A37,EQUIPOS!A7:D154,3,FALSE)</f>
        <v>Vibrador de concreto, Motor de 3 hp a 18.000 rpm Mangueras de 4 mt</v>
      </c>
      <c r="C37" s="871"/>
      <c r="D37" s="871"/>
      <c r="E37" s="871"/>
      <c r="F37" s="871"/>
      <c r="G37" s="871"/>
      <c r="H37" s="872"/>
      <c r="I37" s="274"/>
      <c r="J37" s="275"/>
      <c r="K37" s="276">
        <f>VLOOKUP(A37,EQUIPOS!A7:D164,4,FALSE)</f>
        <v>5820.1716392286808</v>
      </c>
      <c r="L37" s="277"/>
      <c r="M37" s="278">
        <v>30</v>
      </c>
      <c r="N37" s="279">
        <f>K37/M37</f>
        <v>194.00572130762268</v>
      </c>
    </row>
    <row r="38" spans="1:14">
      <c r="A38" t="s">
        <v>228</v>
      </c>
      <c r="B38" s="870" t="str">
        <f>VLOOKUP(A38,EQUIPOS!A8:D154,3,FALSE)</f>
        <v xml:space="preserve">Formaleta metálica (concreto hidráulico)
</v>
      </c>
      <c r="C38" s="871"/>
      <c r="D38" s="871"/>
      <c r="E38" s="871"/>
      <c r="F38" s="871"/>
      <c r="G38" s="871"/>
      <c r="H38" s="872"/>
      <c r="I38" s="873"/>
      <c r="J38" s="874"/>
      <c r="K38" s="276">
        <f>VLOOKUP(A38,EQUIPOS!A8:D165,4,FALSE)</f>
        <v>2731.1834781468115</v>
      </c>
      <c r="L38" s="875">
        <v>0.33329999999999999</v>
      </c>
      <c r="M38" s="876"/>
      <c r="N38" s="279">
        <f>K38/L38</f>
        <v>8194.3698714275779</v>
      </c>
    </row>
    <row r="39" spans="1:14">
      <c r="B39" s="870"/>
      <c r="C39" s="871"/>
      <c r="D39" s="871"/>
      <c r="E39" s="871"/>
      <c r="F39" s="871"/>
      <c r="G39" s="871"/>
      <c r="H39" s="872"/>
      <c r="I39" s="42"/>
      <c r="J39" s="43"/>
      <c r="K39" s="276"/>
      <c r="L39" s="283"/>
      <c r="M39" s="284"/>
      <c r="N39" s="279"/>
    </row>
    <row r="40" spans="1:14">
      <c r="B40" s="327"/>
      <c r="C40" s="328"/>
      <c r="D40" s="328"/>
      <c r="E40" s="330"/>
      <c r="F40" s="330"/>
      <c r="G40" s="330"/>
      <c r="H40" s="131"/>
      <c r="I40" s="42"/>
      <c r="J40" s="43"/>
      <c r="K40" s="281"/>
      <c r="L40" s="283"/>
      <c r="M40" s="284"/>
      <c r="N40" s="285"/>
    </row>
    <row r="41" spans="1:14">
      <c r="B41" s="878" t="s">
        <v>952</v>
      </c>
      <c r="C41" s="879"/>
      <c r="D41" s="879"/>
      <c r="E41" s="44"/>
      <c r="F41" s="45"/>
      <c r="G41" s="45"/>
      <c r="H41" s="46"/>
      <c r="I41" s="42"/>
      <c r="J41" s="43"/>
      <c r="K41" s="286"/>
      <c r="L41" s="283"/>
      <c r="M41" s="408">
        <v>0.1</v>
      </c>
      <c r="N41" s="351">
        <f>N72*M41</f>
        <v>224.88926817266997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8678.2099955038284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507505.93776905886</v>
      </c>
      <c r="N48" s="279">
        <f>K48*M48</f>
        <v>512580.99714674946</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903"/>
      <c r="C51" s="904"/>
      <c r="D51" s="904"/>
      <c r="E51" s="904"/>
      <c r="F51" s="904"/>
      <c r="G51" s="904"/>
      <c r="H51" s="904"/>
      <c r="I51" s="874"/>
      <c r="J51" s="48"/>
      <c r="K51" s="50"/>
      <c r="L51" s="905"/>
      <c r="M51" s="906"/>
      <c r="N51" s="51"/>
    </row>
    <row r="52" spans="1:14" ht="15.75" thickBot="1">
      <c r="B52" s="821" t="s">
        <v>953</v>
      </c>
      <c r="C52" s="822"/>
      <c r="D52" s="822"/>
      <c r="E52" s="822"/>
      <c r="F52" s="822"/>
      <c r="G52" s="822"/>
      <c r="H52" s="822"/>
      <c r="I52" s="822"/>
      <c r="J52" s="822"/>
      <c r="K52" s="822"/>
      <c r="L52" s="822"/>
      <c r="M52" s="823"/>
      <c r="N52" s="401">
        <f>SUM(N48:N51)</f>
        <v>512580.99714674946</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907" t="s">
        <v>961</v>
      </c>
      <c r="M56" s="886"/>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908">
        <f>VLOOKUP(A57,TRANSPORTE!A5:D117,4,FALSE)</f>
        <v>987.37470166413027</v>
      </c>
      <c r="M57" s="909"/>
      <c r="N57" s="294">
        <f>K57*L57</f>
        <v>997.24844868077162</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99"/>
      <c r="M61" s="900"/>
      <c r="N61" s="133"/>
    </row>
    <row r="62" spans="1:14" ht="15.75" thickBot="1">
      <c r="B62" s="910" t="s">
        <v>953</v>
      </c>
      <c r="C62" s="864"/>
      <c r="D62" s="864"/>
      <c r="E62" s="864"/>
      <c r="F62" s="864"/>
      <c r="G62" s="864"/>
      <c r="H62" s="864"/>
      <c r="I62" s="864"/>
      <c r="J62" s="864"/>
      <c r="K62" s="864"/>
      <c r="L62" s="864"/>
      <c r="M62" s="865"/>
      <c r="N62" s="110">
        <f>SUM(N57:N61)</f>
        <v>997.24844868077162</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0" t="s">
        <v>963</v>
      </c>
      <c r="C66" s="861"/>
      <c r="D66" s="861"/>
      <c r="E66" s="861"/>
      <c r="F66" s="861"/>
      <c r="G66" s="861"/>
      <c r="H66" s="861"/>
      <c r="I66" s="79" t="s">
        <v>964</v>
      </c>
      <c r="J66" s="81" t="s">
        <v>1410</v>
      </c>
      <c r="K66" s="80" t="s">
        <v>966</v>
      </c>
      <c r="L66" s="862" t="s">
        <v>950</v>
      </c>
      <c r="M66" s="863"/>
      <c r="N66" s="104" t="s">
        <v>951</v>
      </c>
    </row>
    <row r="67" spans="1:15">
      <c r="A67" t="s">
        <v>19</v>
      </c>
      <c r="B67" s="55" t="str">
        <f>VLOOKUP(A67,'MANO DE OBRA'!A8:D68,3,FALSE)</f>
        <v>Obrero (8)</v>
      </c>
      <c r="C67" s="53"/>
      <c r="D67" s="53"/>
      <c r="E67" s="53"/>
      <c r="F67" s="53"/>
      <c r="G67" s="53"/>
      <c r="H67" s="53"/>
      <c r="I67" s="299">
        <f>K67/J67*100</f>
        <v>234080.00000000003</v>
      </c>
      <c r="J67" s="300">
        <v>185</v>
      </c>
      <c r="K67" s="301">
        <f>VLOOKUP(A67,'MANO DE OBRA'!A8:D99,4,FALSE)</f>
        <v>433048</v>
      </c>
      <c r="L67" s="56"/>
      <c r="M67" s="302">
        <v>240</v>
      </c>
      <c r="N67" s="402">
        <f>K67/M67</f>
        <v>1804.3666666666666</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7"/>
      <c r="C71" s="898"/>
      <c r="D71" s="898"/>
      <c r="E71" s="898"/>
      <c r="F71" s="898"/>
      <c r="G71" s="898"/>
      <c r="H71" s="898"/>
      <c r="I71" s="132"/>
      <c r="J71" s="132"/>
      <c r="K71" s="132"/>
      <c r="L71" s="911"/>
      <c r="M71" s="911"/>
      <c r="N71" s="51"/>
    </row>
    <row r="72" spans="1:15" ht="15.75" thickBot="1">
      <c r="B72" s="910" t="s">
        <v>953</v>
      </c>
      <c r="C72" s="864"/>
      <c r="D72" s="864"/>
      <c r="E72" s="864"/>
      <c r="F72" s="864"/>
      <c r="G72" s="864"/>
      <c r="H72" s="864"/>
      <c r="I72" s="864"/>
      <c r="J72" s="864"/>
      <c r="K72" s="864"/>
      <c r="L72" s="864"/>
      <c r="M72" s="865"/>
      <c r="N72" s="308">
        <f>SUM(N67:N71)</f>
        <v>2248.8926817266997</v>
      </c>
    </row>
    <row r="73" spans="1:15" ht="15.75" thickBot="1">
      <c r="B73" s="39"/>
      <c r="C73" s="40"/>
      <c r="D73" s="40"/>
      <c r="E73" s="40"/>
      <c r="F73" s="40"/>
      <c r="G73" s="40"/>
      <c r="H73" s="40"/>
      <c r="I73" s="40"/>
      <c r="J73" s="40"/>
      <c r="K73" s="40"/>
      <c r="L73" s="40"/>
      <c r="M73" s="40"/>
      <c r="N73" s="41"/>
    </row>
    <row r="74" spans="1:15" ht="15.75" thickBot="1">
      <c r="B74" s="821" t="s">
        <v>967</v>
      </c>
      <c r="C74" s="822"/>
      <c r="D74" s="822"/>
      <c r="E74" s="822"/>
      <c r="F74" s="822"/>
      <c r="G74" s="822"/>
      <c r="H74" s="822"/>
      <c r="I74" s="822"/>
      <c r="J74" s="822"/>
      <c r="K74" s="822"/>
      <c r="L74" s="822"/>
      <c r="M74" s="823"/>
      <c r="N74" s="105">
        <f>N43+N52+N62+N72</f>
        <v>524505.34827266075</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6" t="s">
        <v>969</v>
      </c>
      <c r="C78" s="867"/>
      <c r="D78" s="867"/>
      <c r="E78" s="867"/>
      <c r="F78" s="867"/>
      <c r="G78" s="867"/>
      <c r="H78" s="867"/>
      <c r="I78" s="321"/>
      <c r="J78" s="341"/>
      <c r="K78" s="309" t="s">
        <v>970</v>
      </c>
      <c r="L78" s="868" t="s">
        <v>971</v>
      </c>
      <c r="M78" s="869"/>
      <c r="N78" s="310"/>
    </row>
    <row r="79" spans="1:15">
      <c r="B79" s="854" t="s">
        <v>972</v>
      </c>
      <c r="C79" s="855"/>
      <c r="D79" s="855"/>
      <c r="E79" s="855"/>
      <c r="F79" s="855"/>
      <c r="G79" s="855"/>
      <c r="H79" s="855"/>
      <c r="I79" s="93"/>
      <c r="J79" s="94"/>
      <c r="K79" s="311">
        <v>0.2</v>
      </c>
      <c r="L79" s="856">
        <f>N74*K79</f>
        <v>104901.06965453216</v>
      </c>
      <c r="M79" s="857"/>
      <c r="N79" s="57"/>
    </row>
    <row r="80" spans="1:15">
      <c r="B80" s="95" t="s">
        <v>973</v>
      </c>
      <c r="C80" s="96"/>
      <c r="D80" s="96"/>
      <c r="E80" s="96"/>
      <c r="F80" s="96"/>
      <c r="G80" s="96"/>
      <c r="H80" s="96"/>
      <c r="I80" s="93"/>
      <c r="J80" s="94"/>
      <c r="K80" s="311">
        <v>0.05</v>
      </c>
      <c r="L80" s="856">
        <f>N74*K80</f>
        <v>26225.267413633039</v>
      </c>
      <c r="M80" s="857"/>
      <c r="N80" s="57"/>
    </row>
    <row r="81" spans="1:14" ht="15.75" thickBot="1">
      <c r="B81" s="97" t="s">
        <v>974</v>
      </c>
      <c r="C81" s="98"/>
      <c r="D81" s="98"/>
      <c r="E81" s="98"/>
      <c r="F81" s="98"/>
      <c r="G81" s="98"/>
      <c r="H81" s="98"/>
      <c r="I81" s="99"/>
      <c r="J81" s="100"/>
      <c r="K81" s="312">
        <v>0.05</v>
      </c>
      <c r="L81" s="858">
        <f>N74*K81</f>
        <v>26225.267413633039</v>
      </c>
      <c r="M81" s="859"/>
      <c r="N81" s="57"/>
    </row>
    <row r="82" spans="1:14" ht="15.75" thickBot="1">
      <c r="B82" s="821" t="s">
        <v>953</v>
      </c>
      <c r="C82" s="822"/>
      <c r="D82" s="822"/>
      <c r="E82" s="822"/>
      <c r="F82" s="822"/>
      <c r="G82" s="822"/>
      <c r="H82" s="822"/>
      <c r="I82" s="822"/>
      <c r="J82" s="822"/>
      <c r="K82" s="822"/>
      <c r="L82" s="822"/>
      <c r="M82" s="823"/>
      <c r="N82" s="58">
        <f>L79+L80+L81</f>
        <v>157351.60448179822</v>
      </c>
    </row>
    <row r="83" spans="1:14" ht="15.75" thickBot="1">
      <c r="B83" s="39"/>
      <c r="C83" s="40"/>
      <c r="D83" s="40"/>
      <c r="E83" s="40"/>
      <c r="F83" s="40"/>
      <c r="G83" s="40"/>
      <c r="H83" s="40"/>
      <c r="I83" s="40"/>
      <c r="J83" s="40"/>
      <c r="K83" s="40"/>
      <c r="L83" s="40"/>
      <c r="M83" s="40"/>
      <c r="N83" s="41"/>
    </row>
    <row r="84" spans="1:14" ht="15.75" thickBot="1">
      <c r="A84" t="s">
        <v>2016</v>
      </c>
      <c r="B84" s="821" t="s">
        <v>975</v>
      </c>
      <c r="C84" s="822"/>
      <c r="D84" s="822"/>
      <c r="E84" s="822"/>
      <c r="F84" s="822"/>
      <c r="G84" s="822"/>
      <c r="H84" s="822"/>
      <c r="I84" s="822"/>
      <c r="J84" s="822"/>
      <c r="K84" s="822"/>
      <c r="L84" s="822"/>
      <c r="M84" s="823"/>
      <c r="N84" s="195">
        <f>N74+N82</f>
        <v>681856.95275445899</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1"/>
      <c r="K114" s="971"/>
      <c r="L114" s="971"/>
      <c r="M114" s="971"/>
      <c r="N114" s="972"/>
    </row>
    <row r="115" spans="2:14" ht="15.75" thickBot="1">
      <c r="B115" s="426" t="s">
        <v>2221</v>
      </c>
      <c r="C115" s="427"/>
      <c r="D115" s="427"/>
      <c r="E115" s="266"/>
      <c r="F115" s="266"/>
      <c r="G115" s="266"/>
      <c r="H115" s="266"/>
      <c r="I115" s="266"/>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278">
        <v>37.5</v>
      </c>
      <c r="N36" s="279">
        <f>K36/M36</f>
        <v>140.35843924533606</v>
      </c>
    </row>
    <row r="37" spans="1:14">
      <c r="B37" s="870"/>
      <c r="C37" s="871"/>
      <c r="D37" s="871"/>
      <c r="E37" s="877"/>
      <c r="F37" s="871"/>
      <c r="G37" s="871"/>
      <c r="H37" s="872"/>
      <c r="I37" s="42"/>
      <c r="J37" s="43"/>
      <c r="K37" s="281"/>
      <c r="L37" s="283"/>
      <c r="M37" s="284"/>
      <c r="N37" s="285"/>
    </row>
    <row r="38" spans="1:14">
      <c r="B38" s="878" t="s">
        <v>952</v>
      </c>
      <c r="C38" s="879"/>
      <c r="D38" s="879"/>
      <c r="E38" s="44"/>
      <c r="F38" s="45"/>
      <c r="G38" s="45"/>
      <c r="H38" s="46"/>
      <c r="I38" s="42"/>
      <c r="J38" s="43"/>
      <c r="K38" s="286"/>
      <c r="L38" s="283"/>
      <c r="M38" s="476">
        <v>0.1</v>
      </c>
      <c r="N38" s="351">
        <f>N72*M38</f>
        <v>1079.468487228816</v>
      </c>
    </row>
    <row r="39" spans="1:14" ht="15.75" thickBot="1">
      <c r="B39" s="870"/>
      <c r="C39" s="871"/>
      <c r="D39" s="871"/>
      <c r="E39" s="871"/>
      <c r="F39" s="871"/>
      <c r="G39" s="871"/>
      <c r="H39" s="872"/>
      <c r="I39" s="880"/>
      <c r="J39" s="881"/>
      <c r="K39" s="47"/>
      <c r="L39" s="882"/>
      <c r="M39" s="883"/>
      <c r="N39" s="111"/>
    </row>
    <row r="40" spans="1:14" ht="15.75" thickBot="1">
      <c r="B40" s="821" t="s">
        <v>953</v>
      </c>
      <c r="C40" s="822"/>
      <c r="D40" s="822"/>
      <c r="E40" s="822"/>
      <c r="F40" s="822"/>
      <c r="G40" s="822"/>
      <c r="H40" s="822"/>
      <c r="I40" s="822"/>
      <c r="J40" s="822"/>
      <c r="K40" s="822"/>
      <c r="L40" s="822"/>
      <c r="M40" s="823"/>
      <c r="N40" s="401">
        <f>SUM(N36:N39)</f>
        <v>1219.8269264741521</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6" t="s">
        <v>944</v>
      </c>
      <c r="C44" s="867"/>
      <c r="D44" s="867"/>
      <c r="E44" s="867"/>
      <c r="F44" s="867"/>
      <c r="G44" s="867"/>
      <c r="H44" s="867"/>
      <c r="I44" s="901"/>
      <c r="J44" s="322" t="s">
        <v>945</v>
      </c>
      <c r="K44" s="91" t="s">
        <v>946</v>
      </c>
      <c r="L44" s="902" t="s">
        <v>955</v>
      </c>
      <c r="M44" s="901"/>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53739.89066726427</v>
      </c>
      <c r="N45" s="279">
        <f>K45*M45</f>
        <v>55352.087387282198</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50542.439743412848</v>
      </c>
      <c r="N46" s="279">
        <f>K46*M46</f>
        <v>505.42439743412848</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46160.406099957472</v>
      </c>
      <c r="N47" s="279">
        <f>K47*M47</f>
        <v>2308.0203049978736</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443192.35331120121</v>
      </c>
      <c r="N48" s="279">
        <f>K48*M48</f>
        <v>4431.9235331120126</v>
      </c>
    </row>
    <row r="49" spans="1:14" ht="15.75" thickBot="1">
      <c r="B49" s="316"/>
      <c r="C49" s="317"/>
      <c r="D49" s="317"/>
      <c r="E49" s="317"/>
      <c r="F49" s="317"/>
      <c r="G49" s="317"/>
      <c r="H49" s="317"/>
      <c r="I49" s="317"/>
      <c r="J49" s="132"/>
      <c r="K49" s="132"/>
      <c r="L49" s="332"/>
      <c r="M49" s="331"/>
      <c r="N49" s="133"/>
    </row>
    <row r="50" spans="1:14" ht="15.75" thickBot="1">
      <c r="B50" s="821" t="s">
        <v>953</v>
      </c>
      <c r="C50" s="822"/>
      <c r="D50" s="822"/>
      <c r="E50" s="822"/>
      <c r="F50" s="822"/>
      <c r="G50" s="822"/>
      <c r="H50" s="822"/>
      <c r="I50" s="822"/>
      <c r="J50" s="822"/>
      <c r="K50" s="822"/>
      <c r="L50" s="822"/>
      <c r="M50" s="823"/>
      <c r="N50" s="401">
        <f>SUM(N45:N49)</f>
        <v>62597.455622826215</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907" t="s">
        <v>961</v>
      </c>
      <c r="M54" s="886"/>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908">
        <f>VLOOKUP(A55,TRANSPORTE!A5:D117,4,FALSE)</f>
        <v>1188.1791344691189</v>
      </c>
      <c r="M55" s="909"/>
      <c r="N55" s="294">
        <f>K55*L55</f>
        <v>1093.1248037115895</v>
      </c>
    </row>
    <row r="56" spans="1:14">
      <c r="A56" t="s">
        <v>1227</v>
      </c>
      <c r="B56" s="52" t="str">
        <f>VLOOKUP(A56,TRANSPORTE!A6:D117,3,FALSE)</f>
        <v>Transporte de Arena</v>
      </c>
      <c r="C56" s="53"/>
      <c r="D56" s="53"/>
      <c r="E56" s="53"/>
      <c r="F56" s="53"/>
      <c r="G56" s="53"/>
      <c r="H56" s="318" t="s">
        <v>1468</v>
      </c>
      <c r="I56" s="286">
        <v>0.01</v>
      </c>
      <c r="J56" s="293">
        <v>1</v>
      </c>
      <c r="K56" s="286">
        <f>I56*J56</f>
        <v>0.01</v>
      </c>
      <c r="L56" s="908">
        <f>VLOOKUP(A56,TRANSPORTE!A6:D117,4,FALSE)</f>
        <v>1290.8255786072161</v>
      </c>
      <c r="M56" s="909"/>
      <c r="N56" s="294">
        <f>K56*L56</f>
        <v>12.908255786072161</v>
      </c>
    </row>
    <row r="57" spans="1:14">
      <c r="A57" t="s">
        <v>1227</v>
      </c>
      <c r="B57" s="52" t="str">
        <f>VLOOKUP(A57,TRANSPORTE!A6:D117,3,FALSE)</f>
        <v>Transporte de Arena</v>
      </c>
      <c r="C57" s="53"/>
      <c r="D57" s="53"/>
      <c r="E57" s="53"/>
      <c r="F57" s="53"/>
      <c r="G57" s="53"/>
      <c r="H57" s="318" t="s">
        <v>1468</v>
      </c>
      <c r="I57" s="286">
        <v>0.05</v>
      </c>
      <c r="J57" s="293">
        <v>1</v>
      </c>
      <c r="K57" s="286">
        <f>I57*J57</f>
        <v>0.05</v>
      </c>
      <c r="L57" s="908">
        <f>VLOOKUP(A57,TRANSPORTE!A6:D117,4,FALSE)</f>
        <v>1290.8255786072161</v>
      </c>
      <c r="M57" s="909"/>
      <c r="N57" s="294">
        <f>K57*L57</f>
        <v>64.541278930360804</v>
      </c>
    </row>
    <row r="58" spans="1:14">
      <c r="B58" s="52"/>
      <c r="C58" s="53"/>
      <c r="D58" s="53"/>
      <c r="E58" s="53"/>
      <c r="F58" s="53"/>
      <c r="G58" s="53"/>
      <c r="H58" s="318"/>
      <c r="I58" s="286"/>
      <c r="J58" s="293"/>
      <c r="K58" s="286"/>
      <c r="L58" s="908"/>
      <c r="M58" s="909"/>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899"/>
      <c r="M60" s="900"/>
      <c r="N60" s="133"/>
    </row>
    <row r="61" spans="1:14" ht="15.75" thickBot="1">
      <c r="B61" s="910" t="s">
        <v>953</v>
      </c>
      <c r="C61" s="864"/>
      <c r="D61" s="864"/>
      <c r="E61" s="864"/>
      <c r="F61" s="864"/>
      <c r="G61" s="864"/>
      <c r="H61" s="864"/>
      <c r="I61" s="864"/>
      <c r="J61" s="864"/>
      <c r="K61" s="864"/>
      <c r="L61" s="864"/>
      <c r="M61" s="865"/>
      <c r="N61" s="110">
        <f>N55+N56+N57+N58+N59</f>
        <v>1170.5743384280224</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60" t="s">
        <v>963</v>
      </c>
      <c r="C65" s="861"/>
      <c r="D65" s="861"/>
      <c r="E65" s="861"/>
      <c r="F65" s="861"/>
      <c r="G65" s="861"/>
      <c r="H65" s="861"/>
      <c r="I65" s="79" t="s">
        <v>964</v>
      </c>
      <c r="J65" s="81" t="s">
        <v>1410</v>
      </c>
      <c r="K65" s="80" t="s">
        <v>966</v>
      </c>
      <c r="L65" s="862" t="s">
        <v>950</v>
      </c>
      <c r="M65" s="863"/>
      <c r="N65" s="104" t="s">
        <v>951</v>
      </c>
    </row>
    <row r="66" spans="1:15">
      <c r="A66" s="151" t="s">
        <v>19</v>
      </c>
      <c r="B66" s="55" t="str">
        <f>VLOOKUP(A66,'MANO DE OBRA'!A8:D68,3,FALSE)</f>
        <v>Obrero (8)</v>
      </c>
      <c r="C66" s="53"/>
      <c r="D66" s="53"/>
      <c r="E66" s="53"/>
      <c r="F66" s="53"/>
      <c r="G66" s="53"/>
      <c r="H66" s="53"/>
      <c r="I66" s="299">
        <f>K66/J66*100</f>
        <v>234080.00000000003</v>
      </c>
      <c r="J66" s="300">
        <v>185</v>
      </c>
      <c r="K66" s="301">
        <f>VLOOKUP(A66,'MANO DE OBRA'!A8:D99,4,FALSE)</f>
        <v>433048</v>
      </c>
      <c r="L66" s="56"/>
      <c r="M66" s="302">
        <v>50</v>
      </c>
      <c r="N66" s="402">
        <f>K66/M66</f>
        <v>8660.9599999999991</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7"/>
      <c r="C71" s="898"/>
      <c r="D71" s="898"/>
      <c r="E71" s="898"/>
      <c r="F71" s="898"/>
      <c r="G71" s="898"/>
      <c r="H71" s="898"/>
      <c r="I71" s="132"/>
      <c r="J71" s="132"/>
      <c r="K71" s="132"/>
      <c r="L71" s="911"/>
      <c r="M71" s="911"/>
      <c r="N71" s="51"/>
    </row>
    <row r="72" spans="1:15" ht="15.75" thickBot="1">
      <c r="B72" s="910" t="s">
        <v>953</v>
      </c>
      <c r="C72" s="864"/>
      <c r="D72" s="864"/>
      <c r="E72" s="864"/>
      <c r="F72" s="864"/>
      <c r="G72" s="864"/>
      <c r="H72" s="864"/>
      <c r="I72" s="864"/>
      <c r="J72" s="864"/>
      <c r="K72" s="864"/>
      <c r="L72" s="864"/>
      <c r="M72" s="865"/>
      <c r="N72" s="308">
        <f>SUM(N66:N71)</f>
        <v>10794.684872288159</v>
      </c>
    </row>
    <row r="73" spans="1:15" ht="15.75" thickBot="1">
      <c r="B73" s="39"/>
      <c r="C73" s="40"/>
      <c r="D73" s="40"/>
      <c r="E73" s="40"/>
      <c r="F73" s="40"/>
      <c r="G73" s="40"/>
      <c r="H73" s="40"/>
      <c r="I73" s="40"/>
      <c r="J73" s="40"/>
      <c r="K73" s="40"/>
      <c r="L73" s="40"/>
      <c r="M73" s="40"/>
      <c r="N73" s="41"/>
    </row>
    <row r="74" spans="1:15" ht="15.75" thickBot="1">
      <c r="B74" s="821" t="s">
        <v>967</v>
      </c>
      <c r="C74" s="822"/>
      <c r="D74" s="822"/>
      <c r="E74" s="822"/>
      <c r="F74" s="822"/>
      <c r="G74" s="822"/>
      <c r="H74" s="822"/>
      <c r="I74" s="822"/>
      <c r="J74" s="822"/>
      <c r="K74" s="822"/>
      <c r="L74" s="822"/>
      <c r="M74" s="823"/>
      <c r="N74" s="105">
        <f>N40+N50+N61+N72</f>
        <v>75782.541760016553</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6" t="s">
        <v>969</v>
      </c>
      <c r="C78" s="867"/>
      <c r="D78" s="867"/>
      <c r="E78" s="867"/>
      <c r="F78" s="867"/>
      <c r="G78" s="867"/>
      <c r="H78" s="867"/>
      <c r="I78" s="321"/>
      <c r="J78" s="341"/>
      <c r="K78" s="309" t="s">
        <v>970</v>
      </c>
      <c r="L78" s="868" t="s">
        <v>971</v>
      </c>
      <c r="M78" s="869"/>
      <c r="N78" s="310"/>
    </row>
    <row r="79" spans="1:15">
      <c r="B79" s="854" t="s">
        <v>972</v>
      </c>
      <c r="C79" s="855"/>
      <c r="D79" s="855"/>
      <c r="E79" s="855"/>
      <c r="F79" s="855"/>
      <c r="G79" s="855"/>
      <c r="H79" s="855"/>
      <c r="I79" s="93"/>
      <c r="J79" s="94"/>
      <c r="K79" s="311">
        <v>0.2</v>
      </c>
      <c r="L79" s="856">
        <f>N74*K79</f>
        <v>15156.508352003311</v>
      </c>
      <c r="M79" s="857"/>
      <c r="N79" s="57"/>
    </row>
    <row r="80" spans="1:15">
      <c r="B80" s="95" t="s">
        <v>973</v>
      </c>
      <c r="C80" s="96"/>
      <c r="D80" s="96"/>
      <c r="E80" s="96"/>
      <c r="F80" s="96"/>
      <c r="G80" s="96"/>
      <c r="H80" s="96"/>
      <c r="I80" s="93"/>
      <c r="J80" s="94"/>
      <c r="K80" s="311">
        <v>0.05</v>
      </c>
      <c r="L80" s="856">
        <f>N74*K80</f>
        <v>3789.1270880008278</v>
      </c>
      <c r="M80" s="857"/>
      <c r="N80" s="57"/>
    </row>
    <row r="81" spans="1:14" ht="15.75" thickBot="1">
      <c r="B81" s="97" t="s">
        <v>974</v>
      </c>
      <c r="C81" s="98"/>
      <c r="D81" s="98"/>
      <c r="E81" s="98"/>
      <c r="F81" s="98"/>
      <c r="G81" s="98"/>
      <c r="H81" s="98"/>
      <c r="I81" s="99"/>
      <c r="J81" s="100"/>
      <c r="K81" s="312">
        <v>0.05</v>
      </c>
      <c r="L81" s="858">
        <f>N74*K81</f>
        <v>3789.1270880008278</v>
      </c>
      <c r="M81" s="859"/>
      <c r="N81" s="57"/>
    </row>
    <row r="82" spans="1:14" ht="15.75" thickBot="1">
      <c r="B82" s="821" t="s">
        <v>953</v>
      </c>
      <c r="C82" s="822"/>
      <c r="D82" s="822"/>
      <c r="E82" s="822"/>
      <c r="F82" s="822"/>
      <c r="G82" s="822"/>
      <c r="H82" s="822"/>
      <c r="I82" s="822"/>
      <c r="J82" s="822"/>
      <c r="K82" s="822"/>
      <c r="L82" s="822"/>
      <c r="M82" s="823"/>
      <c r="N82" s="58">
        <f>L79+L80+L81</f>
        <v>22734.762528004965</v>
      </c>
    </row>
    <row r="83" spans="1:14" ht="15.75" thickBot="1">
      <c r="B83" s="39"/>
      <c r="C83" s="40"/>
      <c r="D83" s="40"/>
      <c r="E83" s="40"/>
      <c r="F83" s="40"/>
      <c r="G83" s="40"/>
      <c r="H83" s="40"/>
      <c r="I83" s="40"/>
      <c r="J83" s="40"/>
      <c r="K83" s="40"/>
      <c r="L83" s="40"/>
      <c r="M83" s="40"/>
      <c r="N83" s="41"/>
    </row>
    <row r="84" spans="1:14" ht="15.75" thickBot="1">
      <c r="A84" t="s">
        <v>2016</v>
      </c>
      <c r="B84" s="821" t="s">
        <v>975</v>
      </c>
      <c r="C84" s="822"/>
      <c r="D84" s="822"/>
      <c r="E84" s="822"/>
      <c r="F84" s="822"/>
      <c r="G84" s="822"/>
      <c r="H84" s="822"/>
      <c r="I84" s="822"/>
      <c r="J84" s="822"/>
      <c r="K84" s="822"/>
      <c r="L84" s="822"/>
      <c r="M84" s="823"/>
      <c r="N84" s="195">
        <f>N74+N82</f>
        <v>98517.304288021522</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1"/>
      <c r="K114" s="971"/>
      <c r="L114" s="971"/>
      <c r="M114" s="971"/>
      <c r="N114" s="972"/>
    </row>
    <row r="115" spans="2:14" ht="15.75" thickBot="1">
      <c r="B115" s="426" t="s">
        <v>2221</v>
      </c>
      <c r="C115" s="427"/>
      <c r="D115" s="427"/>
      <c r="E115" s="266"/>
      <c r="F115" s="266"/>
      <c r="G115" s="266"/>
      <c r="H115" s="266"/>
      <c r="I115" s="266"/>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180</v>
      </c>
      <c r="B36" s="870" t="str">
        <f>VLOOKUP(A36,EQUIPOS!A6:D154,3,FALSE)</f>
        <v>Compresor 120 HP, con martillo.</v>
      </c>
      <c r="C36" s="871"/>
      <c r="D36" s="871"/>
      <c r="E36" s="871"/>
      <c r="F36" s="871"/>
      <c r="G36" s="871"/>
      <c r="H36" s="872"/>
      <c r="I36" s="274"/>
      <c r="J36" s="275"/>
      <c r="K36" s="276">
        <f>VLOOKUP(A36,EQUIPOS!A6:D163,4,FALSE)</f>
        <v>79441.029766210428</v>
      </c>
      <c r="L36" s="277"/>
      <c r="M36" s="278">
        <v>35</v>
      </c>
      <c r="N36" s="279">
        <f>K36/M36</f>
        <v>2269.7437076060123</v>
      </c>
    </row>
    <row r="37" spans="1:14">
      <c r="A37" s="119" t="s">
        <v>312</v>
      </c>
      <c r="B37" s="870" t="str">
        <f>VLOOKUP(A37,EQUIPOS!A7:D154,3,FALSE)</f>
        <v>Retroexcavadora sobre oruga, potencia 138 HP, balde de 1,5 m3.</v>
      </c>
      <c r="C37" s="871"/>
      <c r="D37" s="871"/>
      <c r="E37" s="871"/>
      <c r="F37" s="871"/>
      <c r="G37" s="871"/>
      <c r="H37" s="872"/>
      <c r="I37" s="428"/>
      <c r="J37" s="429"/>
      <c r="K37" s="276">
        <f>VLOOKUP(A37,EQUIPOS!A7:D164,4,FALSE)</f>
        <v>164827.20928419131</v>
      </c>
      <c r="L37" s="342"/>
      <c r="M37" s="343">
        <v>35</v>
      </c>
      <c r="N37" s="279">
        <f>K37/M37</f>
        <v>4709.3488366911806</v>
      </c>
    </row>
    <row r="38" spans="1:14">
      <c r="A38" s="119"/>
      <c r="B38" s="327"/>
      <c r="C38" s="328"/>
      <c r="D38" s="328"/>
      <c r="E38" s="330"/>
      <c r="F38" s="328"/>
      <c r="G38" s="328"/>
      <c r="H38" s="329"/>
      <c r="I38" s="335"/>
      <c r="J38" s="337"/>
      <c r="K38" s="276"/>
      <c r="L38" s="430"/>
      <c r="M38" s="431"/>
      <c r="N38" s="279"/>
    </row>
    <row r="39" spans="1:14">
      <c r="B39" s="870"/>
      <c r="C39" s="871"/>
      <c r="D39" s="871"/>
      <c r="E39" s="877"/>
      <c r="F39" s="871"/>
      <c r="G39" s="871"/>
      <c r="H39" s="872"/>
      <c r="I39" s="42"/>
      <c r="J39" s="43"/>
      <c r="K39" s="281"/>
      <c r="L39" s="283"/>
      <c r="M39" s="284"/>
      <c r="N39" s="285"/>
    </row>
    <row r="40" spans="1:14">
      <c r="B40" s="878" t="s">
        <v>952</v>
      </c>
      <c r="C40" s="879"/>
      <c r="D40" s="879"/>
      <c r="E40" s="44"/>
      <c r="F40" s="45"/>
      <c r="G40" s="45"/>
      <c r="H40" s="46"/>
      <c r="I40" s="42"/>
      <c r="J40" s="43"/>
      <c r="K40" s="286"/>
      <c r="L40" s="283"/>
      <c r="M40" s="408">
        <v>0.01</v>
      </c>
      <c r="N40" s="351">
        <f>N73*M40</f>
        <v>7.6767229862288557</v>
      </c>
    </row>
    <row r="41" spans="1:14" ht="15.75" thickBot="1">
      <c r="B41" s="870"/>
      <c r="C41" s="871"/>
      <c r="D41" s="871"/>
      <c r="E41" s="871"/>
      <c r="F41" s="871"/>
      <c r="G41" s="871"/>
      <c r="H41" s="872"/>
      <c r="I41" s="880"/>
      <c r="J41" s="881"/>
      <c r="K41" s="47"/>
      <c r="L41" s="882"/>
      <c r="M41" s="883"/>
      <c r="N41" s="111"/>
    </row>
    <row r="42" spans="1:14" ht="15.75" thickBot="1">
      <c r="B42" s="821" t="s">
        <v>953</v>
      </c>
      <c r="C42" s="822"/>
      <c r="D42" s="822"/>
      <c r="E42" s="822"/>
      <c r="F42" s="822"/>
      <c r="G42" s="822"/>
      <c r="H42" s="822"/>
      <c r="I42" s="822"/>
      <c r="J42" s="822"/>
      <c r="K42" s="822"/>
      <c r="L42" s="822"/>
      <c r="M42" s="823"/>
      <c r="N42" s="401">
        <f>SUM(N36:N41)</f>
        <v>6986.7692672834219</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6" t="s">
        <v>944</v>
      </c>
      <c r="C46" s="867"/>
      <c r="D46" s="867"/>
      <c r="E46" s="867"/>
      <c r="F46" s="867"/>
      <c r="G46" s="867"/>
      <c r="H46" s="867"/>
      <c r="I46" s="901"/>
      <c r="J46" s="322" t="s">
        <v>945</v>
      </c>
      <c r="K46" s="91" t="s">
        <v>946</v>
      </c>
      <c r="L46" s="902" t="s">
        <v>955</v>
      </c>
      <c r="M46" s="901"/>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3160.8524781529081</v>
      </c>
      <c r="N47" s="279">
        <f>K47*M47</f>
        <v>4109.1082215987808</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1" t="s">
        <v>953</v>
      </c>
      <c r="C51" s="822"/>
      <c r="D51" s="822"/>
      <c r="E51" s="822"/>
      <c r="F51" s="822"/>
      <c r="G51" s="822"/>
      <c r="H51" s="822"/>
      <c r="I51" s="822"/>
      <c r="J51" s="822"/>
      <c r="K51" s="822"/>
      <c r="L51" s="822"/>
      <c r="M51" s="823"/>
      <c r="N51" s="401">
        <f>SUM(N47:N50)</f>
        <v>4109.1082215987808</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907" t="s">
        <v>961</v>
      </c>
      <c r="M55" s="886"/>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908">
        <f>VLOOKUP(A56,TRANSPORTE!A5:D117,4,FALSE)</f>
        <v>1320.525857253238</v>
      </c>
      <c r="M56" s="909"/>
      <c r="N56" s="294">
        <f>K56*L56</f>
        <v>1716.6836144292095</v>
      </c>
    </row>
    <row r="57" spans="1:14">
      <c r="B57" s="52"/>
      <c r="C57" s="53"/>
      <c r="D57" s="53"/>
      <c r="E57" s="53"/>
      <c r="F57" s="53"/>
      <c r="G57" s="53"/>
      <c r="H57" s="318"/>
      <c r="I57" s="286"/>
      <c r="J57" s="293"/>
      <c r="K57" s="286"/>
      <c r="L57" s="908"/>
      <c r="M57" s="909"/>
      <c r="N57" s="294"/>
    </row>
    <row r="58" spans="1:14">
      <c r="B58" s="52"/>
      <c r="C58" s="53"/>
      <c r="D58" s="53"/>
      <c r="E58" s="53"/>
      <c r="F58" s="53"/>
      <c r="G58" s="53"/>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99"/>
      <c r="M61" s="900"/>
      <c r="N61" s="133"/>
    </row>
    <row r="62" spans="1:14" ht="15.75" thickBot="1">
      <c r="B62" s="910" t="s">
        <v>953</v>
      </c>
      <c r="C62" s="864"/>
      <c r="D62" s="864"/>
      <c r="E62" s="864"/>
      <c r="F62" s="864"/>
      <c r="G62" s="864"/>
      <c r="H62" s="864"/>
      <c r="I62" s="864"/>
      <c r="J62" s="864"/>
      <c r="K62" s="864"/>
      <c r="L62" s="864"/>
      <c r="M62" s="865"/>
      <c r="N62" s="110">
        <f>N56+N57+N58+N59+N60</f>
        <v>1716.6836144292095</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0" t="s">
        <v>963</v>
      </c>
      <c r="C66" s="861"/>
      <c r="D66" s="861"/>
      <c r="E66" s="861"/>
      <c r="F66" s="861"/>
      <c r="G66" s="861"/>
      <c r="H66" s="861"/>
      <c r="I66" s="79" t="s">
        <v>964</v>
      </c>
      <c r="J66" s="81" t="s">
        <v>1410</v>
      </c>
      <c r="K66" s="80" t="s">
        <v>966</v>
      </c>
      <c r="L66" s="862" t="s">
        <v>950</v>
      </c>
      <c r="M66" s="863"/>
      <c r="N66" s="104" t="s">
        <v>951</v>
      </c>
    </row>
    <row r="67" spans="1:15">
      <c r="A67" s="151" t="s">
        <v>7</v>
      </c>
      <c r="B67" s="55" t="str">
        <f>VLOOKUP(A67,'MANO DE OBRA'!A8:D68,3,FALSE)</f>
        <v>Obrero (2)</v>
      </c>
      <c r="C67" s="53"/>
      <c r="D67" s="53"/>
      <c r="E67" s="53"/>
      <c r="F67" s="53"/>
      <c r="G67" s="53"/>
      <c r="H67" s="53"/>
      <c r="I67" s="299">
        <f>K67/J67*100</f>
        <v>58520.000000000007</v>
      </c>
      <c r="J67" s="300">
        <v>185</v>
      </c>
      <c r="K67" s="301">
        <f>VLOOKUP(A67,'MANO DE OBRA'!A8:D99,4,FALSE)</f>
        <v>108262</v>
      </c>
      <c r="L67" s="56"/>
      <c r="M67" s="438">
        <v>280</v>
      </c>
      <c r="N67" s="402">
        <f>K67/M67</f>
        <v>386.65</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97"/>
      <c r="C72" s="898"/>
      <c r="D72" s="898"/>
      <c r="E72" s="898"/>
      <c r="F72" s="898"/>
      <c r="G72" s="898"/>
      <c r="H72" s="898"/>
      <c r="I72" s="132"/>
      <c r="J72" s="132"/>
      <c r="K72" s="132"/>
      <c r="L72" s="911"/>
      <c r="M72" s="911"/>
      <c r="N72" s="51"/>
    </row>
    <row r="73" spans="1:15" ht="15.75" thickBot="1">
      <c r="B73" s="910" t="s">
        <v>953</v>
      </c>
      <c r="C73" s="864"/>
      <c r="D73" s="864"/>
      <c r="E73" s="864"/>
      <c r="F73" s="864"/>
      <c r="G73" s="864"/>
      <c r="H73" s="864"/>
      <c r="I73" s="864"/>
      <c r="J73" s="864"/>
      <c r="K73" s="864"/>
      <c r="L73" s="864"/>
      <c r="M73" s="865"/>
      <c r="N73" s="308">
        <f>SUM(N67:N72)</f>
        <v>767.67229862288559</v>
      </c>
    </row>
    <row r="74" spans="1:15" ht="15.75" thickBot="1">
      <c r="B74" s="39"/>
      <c r="C74" s="40"/>
      <c r="D74" s="40"/>
      <c r="E74" s="40"/>
      <c r="F74" s="40"/>
      <c r="G74" s="40"/>
      <c r="H74" s="40"/>
      <c r="I74" s="40"/>
      <c r="J74" s="40"/>
      <c r="K74" s="40"/>
      <c r="L74" s="40"/>
      <c r="M74" s="40"/>
      <c r="N74" s="41"/>
    </row>
    <row r="75" spans="1:15" ht="15.75" thickBot="1">
      <c r="B75" s="821" t="s">
        <v>967</v>
      </c>
      <c r="C75" s="822"/>
      <c r="D75" s="822"/>
      <c r="E75" s="822"/>
      <c r="F75" s="822"/>
      <c r="G75" s="822"/>
      <c r="H75" s="822"/>
      <c r="I75" s="822"/>
      <c r="J75" s="822"/>
      <c r="K75" s="822"/>
      <c r="L75" s="822"/>
      <c r="M75" s="823"/>
      <c r="N75" s="105">
        <f>N42+N51+N62+N73</f>
        <v>13580.233401934298</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6" t="s">
        <v>969</v>
      </c>
      <c r="C79" s="867"/>
      <c r="D79" s="867"/>
      <c r="E79" s="867"/>
      <c r="F79" s="867"/>
      <c r="G79" s="867"/>
      <c r="H79" s="867"/>
      <c r="I79" s="321"/>
      <c r="J79" s="341"/>
      <c r="K79" s="309" t="s">
        <v>970</v>
      </c>
      <c r="L79" s="868" t="s">
        <v>971</v>
      </c>
      <c r="M79" s="869"/>
      <c r="N79" s="310"/>
    </row>
    <row r="80" spans="1:15">
      <c r="B80" s="854" t="s">
        <v>972</v>
      </c>
      <c r="C80" s="855"/>
      <c r="D80" s="855"/>
      <c r="E80" s="855"/>
      <c r="F80" s="855"/>
      <c r="G80" s="855"/>
      <c r="H80" s="855"/>
      <c r="I80" s="93"/>
      <c r="J80" s="94"/>
      <c r="K80" s="311">
        <v>0.2</v>
      </c>
      <c r="L80" s="856">
        <f>N75*K80</f>
        <v>2716.0466803868599</v>
      </c>
      <c r="M80" s="857"/>
      <c r="N80" s="57"/>
    </row>
    <row r="81" spans="1:14">
      <c r="B81" s="95" t="s">
        <v>973</v>
      </c>
      <c r="C81" s="96"/>
      <c r="D81" s="96"/>
      <c r="E81" s="96"/>
      <c r="F81" s="96"/>
      <c r="G81" s="96"/>
      <c r="H81" s="96"/>
      <c r="I81" s="93"/>
      <c r="J81" s="94"/>
      <c r="K81" s="311">
        <v>0.05</v>
      </c>
      <c r="L81" s="856">
        <f>N75*K81</f>
        <v>679.01167009671497</v>
      </c>
      <c r="M81" s="857"/>
      <c r="N81" s="57"/>
    </row>
    <row r="82" spans="1:14" ht="15.75" thickBot="1">
      <c r="B82" s="97" t="s">
        <v>974</v>
      </c>
      <c r="C82" s="98"/>
      <c r="D82" s="98"/>
      <c r="E82" s="98"/>
      <c r="F82" s="98"/>
      <c r="G82" s="98"/>
      <c r="H82" s="98"/>
      <c r="I82" s="99"/>
      <c r="J82" s="100"/>
      <c r="K82" s="312">
        <v>0.05</v>
      </c>
      <c r="L82" s="858">
        <f>N75*K82</f>
        <v>679.01167009671497</v>
      </c>
      <c r="M82" s="859"/>
      <c r="N82" s="57"/>
    </row>
    <row r="83" spans="1:14" ht="15.75" thickBot="1">
      <c r="B83" s="821" t="s">
        <v>953</v>
      </c>
      <c r="C83" s="822"/>
      <c r="D83" s="822"/>
      <c r="E83" s="822"/>
      <c r="F83" s="822"/>
      <c r="G83" s="822"/>
      <c r="H83" s="822"/>
      <c r="I83" s="822"/>
      <c r="J83" s="822"/>
      <c r="K83" s="822"/>
      <c r="L83" s="822"/>
      <c r="M83" s="823"/>
      <c r="N83" s="58">
        <f>L80+L81+L82</f>
        <v>4074.07002058029</v>
      </c>
    </row>
    <row r="84" spans="1:14" ht="15.75" thickBot="1">
      <c r="B84" s="39"/>
      <c r="C84" s="40"/>
      <c r="D84" s="40"/>
      <c r="E84" s="40"/>
      <c r="F84" s="40"/>
      <c r="G84" s="40"/>
      <c r="H84" s="40"/>
      <c r="I84" s="40"/>
      <c r="J84" s="40"/>
      <c r="K84" s="40"/>
      <c r="L84" s="40"/>
      <c r="M84" s="40"/>
      <c r="N84" s="41"/>
    </row>
    <row r="85" spans="1:14" ht="15.75" thickBot="1">
      <c r="A85" t="s">
        <v>2016</v>
      </c>
      <c r="B85" s="821" t="s">
        <v>975</v>
      </c>
      <c r="C85" s="822"/>
      <c r="D85" s="822"/>
      <c r="E85" s="822"/>
      <c r="F85" s="822"/>
      <c r="G85" s="822"/>
      <c r="H85" s="822"/>
      <c r="I85" s="822"/>
      <c r="J85" s="822"/>
      <c r="K85" s="822"/>
      <c r="L85" s="822"/>
      <c r="M85" s="823"/>
      <c r="N85" s="195">
        <f>N75+N83</f>
        <v>17654.303422514589</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1"/>
      <c r="K115" s="971"/>
      <c r="L115" s="971"/>
      <c r="M115" s="971"/>
      <c r="N115" s="972"/>
    </row>
    <row r="116" spans="2:14" ht="15.75" thickBot="1">
      <c r="B116" s="426" t="s">
        <v>2221</v>
      </c>
      <c r="C116" s="427"/>
      <c r="D116" s="427"/>
      <c r="E116" s="266"/>
      <c r="F116" s="266"/>
      <c r="G116" s="266"/>
      <c r="H116" s="266"/>
      <c r="I116" s="266"/>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180</v>
      </c>
      <c r="B36" s="870" t="str">
        <f>VLOOKUP(A36,EQUIPOS!A6:D154,3,FALSE)</f>
        <v>Compresor 120 HP, con martillo.</v>
      </c>
      <c r="C36" s="871"/>
      <c r="D36" s="871"/>
      <c r="E36" s="871"/>
      <c r="F36" s="871"/>
      <c r="G36" s="871"/>
      <c r="H36" s="872"/>
      <c r="I36" s="274"/>
      <c r="J36" s="275"/>
      <c r="K36" s="276">
        <f>VLOOKUP(A36,EQUIPOS!A6:D163,4,FALSE)</f>
        <v>79441.029766210428</v>
      </c>
      <c r="L36" s="277"/>
      <c r="M36" s="278">
        <v>2.5</v>
      </c>
      <c r="N36" s="279">
        <f>K36/M36</f>
        <v>31776.411906484173</v>
      </c>
    </row>
    <row r="37" spans="1:14">
      <c r="A37" s="119" t="s">
        <v>129</v>
      </c>
      <c r="B37" s="870" t="str">
        <f>VLOOKUP(A37,EQUIPOS!A7:D154,3,FALSE)</f>
        <v xml:space="preserve">Buldozer, Potencia al volante de 140 HP, motor de 2200 RPM, longitud de hoja 4,80m. </v>
      </c>
      <c r="C37" s="871"/>
      <c r="D37" s="871"/>
      <c r="E37" s="871"/>
      <c r="F37" s="871"/>
      <c r="G37" s="871"/>
      <c r="H37" s="872"/>
      <c r="I37" s="428"/>
      <c r="J37" s="429"/>
      <c r="K37" s="276">
        <f>VLOOKUP(A37,EQUIPOS!A7:D164,4,FALSE)</f>
        <v>169823.58257767544</v>
      </c>
      <c r="L37" s="342"/>
      <c r="M37" s="343">
        <v>100</v>
      </c>
      <c r="N37" s="279">
        <f>K37/M37</f>
        <v>1698.2358257767544</v>
      </c>
    </row>
    <row r="38" spans="1:14">
      <c r="A38" s="119" t="s">
        <v>312</v>
      </c>
      <c r="B38" s="870" t="str">
        <f>VLOOKUP(A38,EQUIPOS!A8:D154,3,FALSE)</f>
        <v>Retroexcavadora sobre oruga, potencia 138 HP, balde de 1,5 m3.</v>
      </c>
      <c r="C38" s="871"/>
      <c r="D38" s="871"/>
      <c r="E38" s="871"/>
      <c r="F38" s="871"/>
      <c r="G38" s="871"/>
      <c r="H38" s="872"/>
      <c r="I38" s="335"/>
      <c r="J38" s="337"/>
      <c r="K38" s="276">
        <f>VLOOKUP(A38,EQUIPOS!A8:D165,4,FALSE)</f>
        <v>164827.20928419131</v>
      </c>
      <c r="L38" s="430"/>
      <c r="M38" s="431">
        <v>16</v>
      </c>
      <c r="N38" s="279">
        <f>K38/M38</f>
        <v>10301.700580261957</v>
      </c>
    </row>
    <row r="39" spans="1:14">
      <c r="B39" s="870"/>
      <c r="C39" s="871"/>
      <c r="D39" s="871"/>
      <c r="E39" s="877"/>
      <c r="F39" s="871"/>
      <c r="G39" s="871"/>
      <c r="H39" s="872"/>
      <c r="I39" s="42"/>
      <c r="J39" s="43"/>
      <c r="K39" s="281"/>
      <c r="L39" s="283"/>
      <c r="M39" s="284"/>
      <c r="N39" s="285"/>
    </row>
    <row r="40" spans="1:14">
      <c r="B40" s="878" t="s">
        <v>952</v>
      </c>
      <c r="C40" s="879"/>
      <c r="D40" s="879"/>
      <c r="E40" s="44"/>
      <c r="F40" s="45"/>
      <c r="G40" s="45"/>
      <c r="H40" s="46"/>
      <c r="I40" s="42"/>
      <c r="J40" s="43"/>
      <c r="K40" s="286"/>
      <c r="L40" s="283"/>
      <c r="M40" s="408">
        <v>0.01</v>
      </c>
      <c r="N40" s="351">
        <f>N76*M40</f>
        <v>25.250800282375621</v>
      </c>
    </row>
    <row r="41" spans="1:14" ht="15.75" thickBot="1">
      <c r="B41" s="870"/>
      <c r="C41" s="871"/>
      <c r="D41" s="871"/>
      <c r="E41" s="871"/>
      <c r="F41" s="871"/>
      <c r="G41" s="871"/>
      <c r="H41" s="872"/>
      <c r="I41" s="880"/>
      <c r="J41" s="881"/>
      <c r="K41" s="47"/>
      <c r="L41" s="882"/>
      <c r="M41" s="883"/>
      <c r="N41" s="111"/>
    </row>
    <row r="42" spans="1:14" ht="15.75" thickBot="1">
      <c r="B42" s="821" t="s">
        <v>953</v>
      </c>
      <c r="C42" s="822"/>
      <c r="D42" s="822"/>
      <c r="E42" s="822"/>
      <c r="F42" s="822"/>
      <c r="G42" s="822"/>
      <c r="H42" s="822"/>
      <c r="I42" s="822"/>
      <c r="J42" s="822"/>
      <c r="K42" s="822"/>
      <c r="L42" s="822"/>
      <c r="M42" s="823"/>
      <c r="N42" s="401">
        <f>SUM(N36:N41)</f>
        <v>43801.599112805256</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6" t="s">
        <v>944</v>
      </c>
      <c r="C46" s="867"/>
      <c r="D46" s="867"/>
      <c r="E46" s="867"/>
      <c r="F46" s="867"/>
      <c r="G46" s="867"/>
      <c r="H46" s="867"/>
      <c r="I46" s="901"/>
      <c r="J46" s="322" t="s">
        <v>945</v>
      </c>
      <c r="K46" s="91" t="s">
        <v>946</v>
      </c>
      <c r="L46" s="902" t="s">
        <v>955</v>
      </c>
      <c r="M46" s="901"/>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5520.3747386515279</v>
      </c>
      <c r="N47" s="279">
        <f>K47*M47</f>
        <v>1656.1124215954583</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1471.1029574055574</v>
      </c>
      <c r="N48" s="279">
        <f t="shared" ref="N48:N53" si="0">K48*M48</f>
        <v>4413.3088722166722</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0</v>
      </c>
      <c r="N49" s="279">
        <f t="shared" si="0"/>
        <v>0</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788.59242870802689</v>
      </c>
      <c r="N50" s="279">
        <f t="shared" si="0"/>
        <v>788.59242870802689</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734.26024627948789</v>
      </c>
      <c r="N51" s="279">
        <f t="shared" si="0"/>
        <v>734.26024627948789</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5393.6201791331896</v>
      </c>
      <c r="N52" s="279">
        <f t="shared" si="0"/>
        <v>2470.2780420430008</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3160.8524781529081</v>
      </c>
      <c r="N53" s="279">
        <f t="shared" si="0"/>
        <v>4109.1082215987808</v>
      </c>
    </row>
    <row r="54" spans="1:14" ht="15.75" thickBot="1">
      <c r="B54" s="821" t="s">
        <v>953</v>
      </c>
      <c r="C54" s="822"/>
      <c r="D54" s="822"/>
      <c r="E54" s="822"/>
      <c r="F54" s="822"/>
      <c r="G54" s="822"/>
      <c r="H54" s="822"/>
      <c r="I54" s="822"/>
      <c r="J54" s="822"/>
      <c r="K54" s="822"/>
      <c r="L54" s="822"/>
      <c r="M54" s="823"/>
      <c r="N54" s="401">
        <f>SUM(N47:N53)</f>
        <v>14171.660232441427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08">
        <f>VLOOKUP(A59,TRANSPORTE!A5:D117,4,FALSE)</f>
        <v>1320.525857253238</v>
      </c>
      <c r="M59" s="909"/>
      <c r="N59" s="294">
        <f>K59*L59</f>
        <v>1716.6836144292095</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1716.6836144292095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53"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41">
        <v>128</v>
      </c>
      <c r="N70" s="402">
        <f>K70/M70</f>
        <v>1691.59375</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821" t="s">
        <v>953</v>
      </c>
      <c r="C76" s="822"/>
      <c r="D76" s="822"/>
      <c r="E76" s="822"/>
      <c r="F76" s="822"/>
      <c r="G76" s="822"/>
      <c r="H76" s="822"/>
      <c r="I76" s="864"/>
      <c r="J76" s="864"/>
      <c r="K76" s="864"/>
      <c r="L76" s="864"/>
      <c r="M76" s="865"/>
      <c r="N76" s="308">
        <f>SUM(N70:N75)</f>
        <v>2525.0800282375621</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N42+N54+N65+N76</f>
        <v>62215.022987913457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12443.004597582692</v>
      </c>
      <c r="M83" s="857"/>
      <c r="N83" s="57"/>
    </row>
    <row r="84" spans="1:14">
      <c r="B84" s="95" t="s">
        <v>973</v>
      </c>
      <c r="C84" s="96"/>
      <c r="D84" s="96"/>
      <c r="E84" s="96"/>
      <c r="F84" s="96"/>
      <c r="G84" s="96"/>
      <c r="H84" s="96"/>
      <c r="I84" s="93"/>
      <c r="J84" s="94"/>
      <c r="K84" s="311">
        <v>0.05</v>
      </c>
      <c r="L84" s="856">
        <f>N78*K84</f>
        <v>3110.7511493956731</v>
      </c>
      <c r="M84" s="857"/>
      <c r="N84" s="57"/>
    </row>
    <row r="85" spans="1:14" ht="15.75" thickBot="1">
      <c r="B85" s="97" t="s">
        <v>974</v>
      </c>
      <c r="C85" s="98"/>
      <c r="D85" s="98"/>
      <c r="E85" s="98"/>
      <c r="F85" s="98"/>
      <c r="G85" s="98"/>
      <c r="H85" s="98"/>
      <c r="I85" s="99"/>
      <c r="J85" s="100"/>
      <c r="K85" s="312">
        <v>0.05</v>
      </c>
      <c r="L85" s="858">
        <f>N78*K85</f>
        <v>3110.7511493956731</v>
      </c>
      <c r="M85" s="859"/>
      <c r="N85" s="57"/>
    </row>
    <row r="86" spans="1:14" ht="15.75" thickBot="1">
      <c r="B86" s="821" t="s">
        <v>953</v>
      </c>
      <c r="C86" s="822"/>
      <c r="D86" s="822"/>
      <c r="E86" s="822"/>
      <c r="F86" s="822"/>
      <c r="G86" s="822"/>
      <c r="H86" s="822"/>
      <c r="I86" s="822"/>
      <c r="J86" s="822"/>
      <c r="K86" s="822"/>
      <c r="L86" s="822"/>
      <c r="M86" s="823"/>
      <c r="N86" s="58">
        <f>L83+L84+L85</f>
        <v>18664.506896374038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80879.529884287491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180</v>
      </c>
      <c r="B36" s="870" t="str">
        <f>VLOOKUP(A36,EQUIPOS!A6:D154,3,FALSE)</f>
        <v>Compresor 120 HP, con martillo.</v>
      </c>
      <c r="C36" s="871"/>
      <c r="D36" s="871"/>
      <c r="E36" s="871"/>
      <c r="F36" s="871"/>
      <c r="G36" s="871"/>
      <c r="H36" s="872"/>
      <c r="I36" s="274"/>
      <c r="J36" s="275"/>
      <c r="K36" s="276">
        <f>VLOOKUP(A36,EQUIPOS!A6:D163,4,FALSE)</f>
        <v>79441.029766210428</v>
      </c>
      <c r="L36" s="277"/>
      <c r="M36" s="343">
        <v>2.5</v>
      </c>
      <c r="N36" s="279">
        <f>K36/M36</f>
        <v>31776.411906484173</v>
      </c>
    </row>
    <row r="37" spans="1:14">
      <c r="A37" s="119" t="s">
        <v>129</v>
      </c>
      <c r="B37" s="870" t="str">
        <f>VLOOKUP(A37,EQUIPOS!A7:D154,3,FALSE)</f>
        <v xml:space="preserve">Buldozer, Potencia al volante de 140 HP, motor de 2200 RPM, longitud de hoja 4,80m. </v>
      </c>
      <c r="C37" s="871"/>
      <c r="D37" s="871"/>
      <c r="E37" s="871"/>
      <c r="F37" s="871"/>
      <c r="G37" s="871"/>
      <c r="H37" s="872"/>
      <c r="I37" s="428"/>
      <c r="J37" s="429"/>
      <c r="K37" s="276">
        <f>VLOOKUP(A37,EQUIPOS!A7:D164,4,FALSE)</f>
        <v>169823.58257767544</v>
      </c>
      <c r="L37" s="342"/>
      <c r="M37" s="343">
        <v>100</v>
      </c>
      <c r="N37" s="279">
        <f>K37/M37</f>
        <v>1698.2358257767544</v>
      </c>
    </row>
    <row r="38" spans="1:14">
      <c r="A38" s="119" t="s">
        <v>261</v>
      </c>
      <c r="B38" s="870" t="str">
        <f>VLOOKUP(A38,EQUIPOS!A8:D154,3,FALSE)</f>
        <v xml:space="preserve">Motobomba 3 PULGADAS (incluye operario)
</v>
      </c>
      <c r="C38" s="871"/>
      <c r="D38" s="871"/>
      <c r="E38" s="871"/>
      <c r="F38" s="871"/>
      <c r="G38" s="871"/>
      <c r="H38" s="872"/>
      <c r="I38" s="335"/>
      <c r="J38" s="337"/>
      <c r="K38" s="276">
        <f>VLOOKUP(A38,EQUIPOS!A8:D165,4,FALSE)</f>
        <v>2105.1684652529275</v>
      </c>
      <c r="L38" s="430"/>
      <c r="M38" s="431">
        <v>8</v>
      </c>
      <c r="N38" s="279">
        <f>K38/M38</f>
        <v>263.14605815661594</v>
      </c>
    </row>
    <row r="39" spans="1:14">
      <c r="A39" t="s">
        <v>312</v>
      </c>
      <c r="B39" s="870" t="str">
        <f>VLOOKUP(A39,EQUIPOS!A9:D154,3,FALSE)</f>
        <v>Retroexcavadora sobre oruga, potencia 138 HP, balde de 1,5 m3.</v>
      </c>
      <c r="C39" s="871"/>
      <c r="D39" s="871"/>
      <c r="E39" s="871"/>
      <c r="F39" s="871"/>
      <c r="G39" s="871"/>
      <c r="H39" s="872"/>
      <c r="I39" s="42"/>
      <c r="J39" s="43"/>
      <c r="K39" s="276">
        <f>VLOOKUP(A39,EQUIPOS!A9:D166,4,FALSE)</f>
        <v>164827.20928419131</v>
      </c>
      <c r="L39" s="283"/>
      <c r="M39" s="343">
        <v>8</v>
      </c>
      <c r="N39" s="279">
        <f>K39/M39</f>
        <v>20603.401160523914</v>
      </c>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N78*M41</f>
        <v>215.73612180720397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54556.931072748659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5520.3747386515279</v>
      </c>
      <c r="N48" s="279">
        <f>K48*M48</f>
        <v>1656.1124215954583</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1471.1029574055574</v>
      </c>
      <c r="N49" s="279">
        <f t="shared" ref="N49:N54" si="0">K49*M49</f>
        <v>4413.3088722166722</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0</v>
      </c>
      <c r="N50" s="279">
        <f t="shared" si="0"/>
        <v>0</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788.59242870802689</v>
      </c>
      <c r="N51" s="279">
        <f t="shared" si="0"/>
        <v>788.59242870802689</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734.26024627948789</v>
      </c>
      <c r="N52" s="279">
        <f t="shared" si="0"/>
        <v>734.26024627948789</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5393.6201791331896</v>
      </c>
      <c r="N53" s="279">
        <f>K53*M53</f>
        <v>2470.2780420430008</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3160.8524781529081</v>
      </c>
      <c r="N54" s="279">
        <f t="shared" si="0"/>
        <v>4109.1082215987808</v>
      </c>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14171.660232441427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908">
        <f>VLOOKUP(A61,TRANSPORTE!A5:D117,4,FALSE)</f>
        <v>1320.525857253238</v>
      </c>
      <c r="M61" s="909"/>
      <c r="N61" s="294">
        <f>K61*L61</f>
        <v>1716.6836144292095</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1716.6836144292095</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53" t="s">
        <v>15</v>
      </c>
      <c r="B72" s="55" t="str">
        <f>VLOOKUP(A72,'MANO DE OBRA'!A8:D68,3,FALSE)</f>
        <v>Obrero (6)</v>
      </c>
      <c r="C72" s="53"/>
      <c r="D72" s="53"/>
      <c r="E72" s="53"/>
      <c r="F72" s="53"/>
      <c r="G72" s="53"/>
      <c r="H72" s="53"/>
      <c r="I72" s="299">
        <f>K72/J72*100</f>
        <v>175560</v>
      </c>
      <c r="J72" s="300">
        <v>185</v>
      </c>
      <c r="K72" s="301">
        <f>VLOOKUP(A72,'MANO DE OBRA'!A8:D99,4,FALSE)</f>
        <v>324786</v>
      </c>
      <c r="L72" s="56"/>
      <c r="M72" s="441">
        <v>20</v>
      </c>
      <c r="N72" s="402">
        <f>K72/M72</f>
        <v>16239.3</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21573.612180720396</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92018.887100339693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18403.777420067938</v>
      </c>
      <c r="M85" s="857"/>
      <c r="N85" s="57"/>
    </row>
    <row r="86" spans="1:14">
      <c r="B86" s="95" t="s">
        <v>973</v>
      </c>
      <c r="C86" s="96"/>
      <c r="D86" s="96"/>
      <c r="E86" s="96"/>
      <c r="F86" s="96"/>
      <c r="G86" s="96"/>
      <c r="H86" s="96"/>
      <c r="I86" s="93"/>
      <c r="J86" s="94"/>
      <c r="K86" s="311">
        <v>0.05</v>
      </c>
      <c r="L86" s="856">
        <f>N80*K86</f>
        <v>4600.9443550169844</v>
      </c>
      <c r="M86" s="857"/>
      <c r="N86" s="57"/>
    </row>
    <row r="87" spans="1:14" ht="15.75" thickBot="1">
      <c r="B87" s="97" t="s">
        <v>974</v>
      </c>
      <c r="C87" s="98"/>
      <c r="D87" s="98"/>
      <c r="E87" s="98"/>
      <c r="F87" s="98"/>
      <c r="G87" s="98"/>
      <c r="H87" s="98"/>
      <c r="I87" s="99"/>
      <c r="J87" s="100"/>
      <c r="K87" s="312">
        <v>0.05</v>
      </c>
      <c r="L87" s="858">
        <f>N80*K87</f>
        <v>4600.9443550169844</v>
      </c>
      <c r="M87" s="859"/>
      <c r="N87" s="57"/>
    </row>
    <row r="88" spans="1:14" ht="15.75" thickBot="1">
      <c r="B88" s="821" t="s">
        <v>953</v>
      </c>
      <c r="C88" s="822"/>
      <c r="D88" s="822"/>
      <c r="E88" s="822"/>
      <c r="F88" s="822"/>
      <c r="G88" s="822"/>
      <c r="H88" s="822"/>
      <c r="I88" s="822"/>
      <c r="J88" s="822"/>
      <c r="K88" s="822"/>
      <c r="L88" s="822"/>
      <c r="M88" s="823"/>
      <c r="N88" s="58">
        <f>L85+L86+L87</f>
        <v>27605.666130101908</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119624.5532304416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2.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129</v>
      </c>
      <c r="B36" s="870" t="str">
        <f>VLOOKUP(A36,EQUIPOS!A6:D154,3,FALSE)</f>
        <v xml:space="preserve">Buldozer, Potencia al volante de 140 HP, motor de 2200 RPM, longitud de hoja 4,80m. </v>
      </c>
      <c r="C36" s="871"/>
      <c r="D36" s="871"/>
      <c r="E36" s="871"/>
      <c r="F36" s="871"/>
      <c r="G36" s="871"/>
      <c r="H36" s="872"/>
      <c r="I36" s="274"/>
      <c r="J36" s="275"/>
      <c r="K36" s="276">
        <f>VLOOKUP(A36,EQUIPOS!A6:D163,4,FALSE)</f>
        <v>169823.58257767544</v>
      </c>
      <c r="L36" s="277"/>
      <c r="M36" s="343">
        <v>100</v>
      </c>
      <c r="N36" s="279">
        <f>K36/M36</f>
        <v>1698.2358257767544</v>
      </c>
    </row>
    <row r="37" spans="1:14">
      <c r="A37" s="119" t="s">
        <v>312</v>
      </c>
      <c r="B37" s="870" t="str">
        <f>VLOOKUP(A37,EQUIPOS!A7:D154,3,FALSE)</f>
        <v>Retroexcavadora sobre oruga, potencia 138 HP, balde de 1,5 m3.</v>
      </c>
      <c r="C37" s="871"/>
      <c r="D37" s="871"/>
      <c r="E37" s="871"/>
      <c r="F37" s="871"/>
      <c r="G37" s="871"/>
      <c r="H37" s="872"/>
      <c r="I37" s="428"/>
      <c r="J37" s="429"/>
      <c r="K37" s="276">
        <f>VLOOKUP(A37,EQUIPOS!A7:D164,4,FALSE)</f>
        <v>164827.20928419131</v>
      </c>
      <c r="L37" s="342"/>
      <c r="M37" s="343">
        <v>35</v>
      </c>
      <c r="N37" s="279">
        <f>K37/M37</f>
        <v>4709.3488366911806</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7.6767229862288557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6415.2613854541642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3160.8524781529081</v>
      </c>
      <c r="N48" s="279">
        <f>K48*M48</f>
        <v>4109.1082215987808</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1" t="s">
        <v>953</v>
      </c>
      <c r="C55" s="822"/>
      <c r="D55" s="822"/>
      <c r="E55" s="822"/>
      <c r="F55" s="822"/>
      <c r="G55" s="822"/>
      <c r="H55" s="822"/>
      <c r="I55" s="822"/>
      <c r="J55" s="822"/>
      <c r="K55" s="822"/>
      <c r="L55" s="822"/>
      <c r="M55" s="823"/>
      <c r="N55" s="401">
        <f>SUM(N48:N54)</f>
        <v>4109.1082215987808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908">
        <f>VLOOKUP(A60,TRANSPORTE!A5:D117,4,FALSE)</f>
        <v>1320.525857253238</v>
      </c>
      <c r="M60" s="909"/>
      <c r="N60" s="294">
        <f>K60*L60</f>
        <v>1716.6836144292095</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1716.6836144292095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39">
        <v>280</v>
      </c>
      <c r="N72" s="402">
        <f>K72/M72</f>
        <v>386.65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767.67229862288559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13008.725520105039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2601.745104021008</v>
      </c>
      <c r="M84" s="857"/>
      <c r="N84" s="57"/>
    </row>
    <row r="85" spans="1:14">
      <c r="B85" s="95" t="s">
        <v>973</v>
      </c>
      <c r="C85" s="96"/>
      <c r="D85" s="96"/>
      <c r="E85" s="96"/>
      <c r="F85" s="96"/>
      <c r="G85" s="96"/>
      <c r="H85" s="96"/>
      <c r="I85" s="93"/>
      <c r="J85" s="94"/>
      <c r="K85" s="311">
        <v>0.05</v>
      </c>
      <c r="L85" s="856">
        <f>N79*K85</f>
        <v>650.43627600525201</v>
      </c>
      <c r="M85" s="857"/>
      <c r="N85" s="57"/>
    </row>
    <row r="86" spans="1:14" ht="15.75" thickBot="1">
      <c r="B86" s="97" t="s">
        <v>974</v>
      </c>
      <c r="C86" s="98"/>
      <c r="D86" s="98"/>
      <c r="E86" s="98"/>
      <c r="F86" s="98"/>
      <c r="G86" s="98"/>
      <c r="H86" s="98"/>
      <c r="I86" s="99"/>
      <c r="J86" s="100"/>
      <c r="K86" s="312">
        <v>0.05</v>
      </c>
      <c r="L86" s="858">
        <f>N79*K86</f>
        <v>650.43627600525201</v>
      </c>
      <c r="M86" s="859"/>
      <c r="N86" s="57"/>
    </row>
    <row r="87" spans="1:14" ht="15.75" thickBot="1">
      <c r="B87" s="821" t="s">
        <v>953</v>
      </c>
      <c r="C87" s="822"/>
      <c r="D87" s="822"/>
      <c r="E87" s="822"/>
      <c r="F87" s="822"/>
      <c r="G87" s="822"/>
      <c r="H87" s="822"/>
      <c r="I87" s="822"/>
      <c r="J87" s="822"/>
      <c r="K87" s="822"/>
      <c r="L87" s="822"/>
      <c r="M87" s="823"/>
      <c r="N87" s="58">
        <f>L84+L85+L86</f>
        <v>3902.6176560315116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16911.34317613655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7.75" customHeight="1" thickBot="1">
      <c r="B29" s="77" t="s">
        <v>943</v>
      </c>
      <c r="C29" s="800" t="s">
        <v>944</v>
      </c>
      <c r="D29" s="801"/>
      <c r="E29" s="801"/>
      <c r="F29" s="801"/>
      <c r="G29" s="801"/>
      <c r="H29" s="801"/>
      <c r="I29" s="801"/>
      <c r="J29" s="78"/>
      <c r="K29" s="349" t="s">
        <v>2215</v>
      </c>
      <c r="L29" s="797" t="s">
        <v>945</v>
      </c>
      <c r="M29" s="798"/>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91" t="s">
        <v>944</v>
      </c>
      <c r="C34" s="892"/>
      <c r="D34" s="892"/>
      <c r="E34" s="892"/>
      <c r="F34" s="892"/>
      <c r="G34" s="892"/>
      <c r="H34" s="893"/>
      <c r="I34" s="894" t="s">
        <v>948</v>
      </c>
      <c r="J34" s="895"/>
      <c r="K34" s="75" t="s">
        <v>949</v>
      </c>
      <c r="L34" s="896" t="s">
        <v>950</v>
      </c>
      <c r="M34" s="893"/>
      <c r="N34" s="76" t="s">
        <v>951</v>
      </c>
    </row>
    <row r="35" spans="1:14">
      <c r="A35" s="119" t="s">
        <v>263</v>
      </c>
      <c r="B35" s="870" t="str">
        <f>VLOOKUP(A35,EQUIPOS!A6:D154,3,FALSE)</f>
        <v xml:space="preserve">Motobomba 4 pulgadas
</v>
      </c>
      <c r="C35" s="871"/>
      <c r="D35" s="871"/>
      <c r="E35" s="871"/>
      <c r="F35" s="871"/>
      <c r="G35" s="871"/>
      <c r="H35" s="872"/>
      <c r="I35" s="274"/>
      <c r="J35" s="275"/>
      <c r="K35" s="276">
        <f>VLOOKUP(A35,EQUIPOS!A6:D163,4,FALSE)</f>
        <v>4520.4408369049506</v>
      </c>
      <c r="L35" s="277"/>
      <c r="M35" s="343">
        <v>21</v>
      </c>
      <c r="N35" s="279">
        <f>K35/M35</f>
        <v>215.25908747166432</v>
      </c>
    </row>
    <row r="36" spans="1:14">
      <c r="A36" s="119" t="s">
        <v>129</v>
      </c>
      <c r="B36" s="870" t="str">
        <f>VLOOKUP(A36,EQUIPOS!A7:D154,3,FALSE)</f>
        <v xml:space="preserve">Buldozer, Potencia al volante de 140 HP, motor de 2200 RPM, longitud de hoja 4,80m. </v>
      </c>
      <c r="C36" s="871"/>
      <c r="D36" s="871"/>
      <c r="E36" s="871"/>
      <c r="F36" s="871"/>
      <c r="G36" s="871"/>
      <c r="H36" s="872"/>
      <c r="I36" s="428"/>
      <c r="J36" s="429"/>
      <c r="K36" s="276">
        <f>VLOOKUP(A36,EQUIPOS!A7:D164,4,FALSE)</f>
        <v>169823.58257767544</v>
      </c>
      <c r="L36" s="342"/>
      <c r="M36" s="343">
        <v>100</v>
      </c>
      <c r="N36" s="279">
        <f>K36/M36</f>
        <v>1698.2358257767544</v>
      </c>
    </row>
    <row r="37" spans="1:14">
      <c r="A37" s="119" t="s">
        <v>312</v>
      </c>
      <c r="B37" s="870" t="str">
        <f>VLOOKUP(A37,EQUIPOS!A8:D154,3,FALSE)</f>
        <v>Retroexcavadora sobre oruga, potencia 138 HP, balde de 1,5 m3.</v>
      </c>
      <c r="C37" s="871"/>
      <c r="D37" s="871"/>
      <c r="E37" s="871"/>
      <c r="F37" s="871"/>
      <c r="G37" s="871"/>
      <c r="H37" s="872"/>
      <c r="I37" s="335"/>
      <c r="J37" s="337"/>
      <c r="K37" s="276">
        <f>VLOOKUP(A37,EQUIPOS!A8:D165,4,FALSE)</f>
        <v>164827.20928419131</v>
      </c>
      <c r="L37" s="430"/>
      <c r="M37" s="431">
        <v>21</v>
      </c>
      <c r="N37" s="279">
        <f>K37/M37</f>
        <v>7848.9147278186338</v>
      </c>
    </row>
    <row r="38" spans="1:14">
      <c r="B38" s="870"/>
      <c r="C38" s="871"/>
      <c r="D38" s="871"/>
      <c r="E38" s="871"/>
      <c r="F38" s="871"/>
      <c r="G38" s="871"/>
      <c r="H38" s="872"/>
      <c r="I38" s="42"/>
      <c r="J38" s="43"/>
      <c r="K38" s="276"/>
      <c r="L38" s="283"/>
      <c r="M38" s="343"/>
      <c r="N38" s="279"/>
    </row>
    <row r="39" spans="1:14">
      <c r="B39" s="327"/>
      <c r="C39" s="328"/>
      <c r="D39" s="328"/>
      <c r="E39" s="328"/>
      <c r="F39" s="330"/>
      <c r="G39" s="330"/>
      <c r="H39" s="131"/>
      <c r="I39" s="42"/>
      <c r="J39" s="43"/>
      <c r="K39" s="276"/>
      <c r="L39" s="283"/>
      <c r="M39" s="284"/>
      <c r="N39" s="280"/>
    </row>
    <row r="40" spans="1:14">
      <c r="B40" s="878" t="s">
        <v>952</v>
      </c>
      <c r="C40" s="879"/>
      <c r="D40" s="879"/>
      <c r="E40" s="44"/>
      <c r="F40" s="45"/>
      <c r="G40" s="45"/>
      <c r="H40" s="46"/>
      <c r="I40" s="42"/>
      <c r="J40" s="43"/>
      <c r="K40" s="286"/>
      <c r="L40" s="283"/>
      <c r="M40" s="408">
        <v>0.01</v>
      </c>
      <c r="N40" s="351">
        <f>N76*M40</f>
        <v>12.794538310381427</v>
      </c>
    </row>
    <row r="41" spans="1:14" ht="15.75" thickBot="1">
      <c r="B41" s="870"/>
      <c r="C41" s="871"/>
      <c r="D41" s="871"/>
      <c r="E41" s="871"/>
      <c r="F41" s="871"/>
      <c r="G41" s="871"/>
      <c r="H41" s="872"/>
      <c r="I41" s="880"/>
      <c r="J41" s="881"/>
      <c r="K41" s="47"/>
      <c r="L41" s="882"/>
      <c r="M41" s="883"/>
      <c r="N41" s="111"/>
    </row>
    <row r="42" spans="1:14" ht="15.75" thickBot="1">
      <c r="B42" s="821" t="s">
        <v>953</v>
      </c>
      <c r="C42" s="822"/>
      <c r="D42" s="822"/>
      <c r="E42" s="822"/>
      <c r="F42" s="822"/>
      <c r="G42" s="822"/>
      <c r="H42" s="822"/>
      <c r="I42" s="822"/>
      <c r="J42" s="822"/>
      <c r="K42" s="822"/>
      <c r="L42" s="822"/>
      <c r="M42" s="823"/>
      <c r="N42" s="401">
        <f>SUM(N35:N41)</f>
        <v>9775.2041793774333</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6" t="s">
        <v>944</v>
      </c>
      <c r="C46" s="867"/>
      <c r="D46" s="867"/>
      <c r="E46" s="867"/>
      <c r="F46" s="867"/>
      <c r="G46" s="867"/>
      <c r="H46" s="867"/>
      <c r="I46" s="901"/>
      <c r="J46" s="322" t="s">
        <v>945</v>
      </c>
      <c r="K46" s="91" t="s">
        <v>946</v>
      </c>
      <c r="L46" s="902" t="s">
        <v>955</v>
      </c>
      <c r="M46" s="901"/>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3160.8524781529081</v>
      </c>
      <c r="N47" s="279">
        <f>K47*M47</f>
        <v>4109.1082215987808</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1" t="s">
        <v>953</v>
      </c>
      <c r="C54" s="822"/>
      <c r="D54" s="822"/>
      <c r="E54" s="822"/>
      <c r="F54" s="822"/>
      <c r="G54" s="822"/>
      <c r="H54" s="822"/>
      <c r="I54" s="822"/>
      <c r="J54" s="822"/>
      <c r="K54" s="822"/>
      <c r="L54" s="822"/>
      <c r="M54" s="823"/>
      <c r="N54" s="401">
        <f>SUM(N47:N53)</f>
        <v>4109.1082215987808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08">
        <f>VLOOKUP(A59,TRANSPORTE!A5:D117,4,FALSE)</f>
        <v>1320.525857253238</v>
      </c>
      <c r="M59" s="909"/>
      <c r="N59" s="294">
        <f>K59*L59</f>
        <v>1716.6836144292095</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1716.6836144292095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53"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168</v>
      </c>
      <c r="N70" s="402">
        <f>K70/M70</f>
        <v>644.41666666666663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133"/>
    </row>
    <row r="76" spans="1:15" ht="15.75" thickBot="1">
      <c r="B76" s="910" t="s">
        <v>953</v>
      </c>
      <c r="C76" s="864"/>
      <c r="D76" s="864"/>
      <c r="E76" s="864"/>
      <c r="F76" s="864"/>
      <c r="G76" s="864"/>
      <c r="H76" s="864"/>
      <c r="I76" s="864"/>
      <c r="J76" s="864"/>
      <c r="K76" s="864"/>
      <c r="L76" s="864"/>
      <c r="M76" s="865"/>
      <c r="N76" s="467">
        <f>SUM(N70:N75)</f>
        <v>1279.4538310381427</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N42+N54+N65+N76</f>
        <v>16880.449846443567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3376.0899692887137</v>
      </c>
      <c r="M83" s="857"/>
      <c r="N83" s="57"/>
    </row>
    <row r="84" spans="1:14">
      <c r="B84" s="95" t="s">
        <v>973</v>
      </c>
      <c r="C84" s="96"/>
      <c r="D84" s="96"/>
      <c r="E84" s="96"/>
      <c r="F84" s="96"/>
      <c r="G84" s="96"/>
      <c r="H84" s="96"/>
      <c r="I84" s="93"/>
      <c r="J84" s="94"/>
      <c r="K84" s="311">
        <v>0.05</v>
      </c>
      <c r="L84" s="856">
        <f>N78*K84</f>
        <v>844.02249232217844</v>
      </c>
      <c r="M84" s="857"/>
      <c r="N84" s="57"/>
    </row>
    <row r="85" spans="1:14" ht="15.75" thickBot="1">
      <c r="B85" s="97" t="s">
        <v>974</v>
      </c>
      <c r="C85" s="98"/>
      <c r="D85" s="98"/>
      <c r="E85" s="98"/>
      <c r="F85" s="98"/>
      <c r="G85" s="98"/>
      <c r="H85" s="98"/>
      <c r="I85" s="99"/>
      <c r="J85" s="100"/>
      <c r="K85" s="312">
        <v>0.05</v>
      </c>
      <c r="L85" s="858">
        <f>N78*K85</f>
        <v>844.02249232217844</v>
      </c>
      <c r="M85" s="859"/>
      <c r="N85" s="57"/>
    </row>
    <row r="86" spans="1:14" ht="15.75" thickBot="1">
      <c r="B86" s="821" t="s">
        <v>953</v>
      </c>
      <c r="C86" s="822"/>
      <c r="D86" s="822"/>
      <c r="E86" s="822"/>
      <c r="F86" s="822"/>
      <c r="G86" s="822"/>
      <c r="H86" s="822"/>
      <c r="I86" s="822"/>
      <c r="J86" s="822"/>
      <c r="K86" s="822"/>
      <c r="L86" s="822"/>
      <c r="M86" s="823"/>
      <c r="N86" s="58">
        <f>L83+L84+L85</f>
        <v>5064.1349539330704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21944.584800376637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343">
        <v>2.5</v>
      </c>
      <c r="N36" s="279">
        <f>K36/M36</f>
        <v>3037.3195601811171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405.98250000000002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3443.3020601811172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24997.705436202832</v>
      </c>
      <c r="N48" s="279">
        <f>K48*M48</f>
        <v>32497.017067063683</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40.673038277185327</v>
      </c>
      <c r="N49" s="279">
        <f>K49*M49</f>
        <v>1220.1911483155598</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33717.208215379243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47019.028653400179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9403.8057306800365</v>
      </c>
      <c r="M84" s="857"/>
      <c r="N84" s="57"/>
    </row>
    <row r="85" spans="1:14">
      <c r="B85" s="95" t="s">
        <v>973</v>
      </c>
      <c r="C85" s="96"/>
      <c r="D85" s="96"/>
      <c r="E85" s="96"/>
      <c r="F85" s="96"/>
      <c r="G85" s="96"/>
      <c r="H85" s="96"/>
      <c r="I85" s="93"/>
      <c r="J85" s="94"/>
      <c r="K85" s="311">
        <v>0.05</v>
      </c>
      <c r="L85" s="856">
        <f>N79*K85</f>
        <v>2350.9514326700091</v>
      </c>
      <c r="M85" s="857"/>
      <c r="N85" s="57"/>
    </row>
    <row r="86" spans="1:14" ht="15.75" thickBot="1">
      <c r="B86" s="97" t="s">
        <v>974</v>
      </c>
      <c r="C86" s="98"/>
      <c r="D86" s="98"/>
      <c r="E86" s="98"/>
      <c r="F86" s="98"/>
      <c r="G86" s="98"/>
      <c r="H86" s="98"/>
      <c r="I86" s="99"/>
      <c r="J86" s="100"/>
      <c r="K86" s="312">
        <v>0.05</v>
      </c>
      <c r="L86" s="858">
        <f>N79*K86</f>
        <v>2350.9514326700091</v>
      </c>
      <c r="M86" s="859"/>
      <c r="N86" s="57"/>
    </row>
    <row r="87" spans="1:14" ht="15.75" thickBot="1">
      <c r="B87" s="821" t="s">
        <v>953</v>
      </c>
      <c r="C87" s="822"/>
      <c r="D87" s="822"/>
      <c r="E87" s="822"/>
      <c r="F87" s="822"/>
      <c r="G87" s="822"/>
      <c r="H87" s="822"/>
      <c r="I87" s="822"/>
      <c r="J87" s="822"/>
      <c r="K87" s="822"/>
      <c r="L87" s="822"/>
      <c r="M87" s="823"/>
      <c r="N87" s="58">
        <f>L84+L85+L86</f>
        <v>14105.708596020053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61124.737249420228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343">
        <v>2.5</v>
      </c>
      <c r="N36" s="279">
        <f>K36/M36</f>
        <v>3037.3195601811171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405.98250000000002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3443.3020601811172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26295.304984042366</v>
      </c>
      <c r="N48" s="279">
        <f>K48*M48</f>
        <v>34183.896479255076</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40.673038277185327</v>
      </c>
      <c r="N49" s="279">
        <f>K49*M49</f>
        <v>1220.1911483155598</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35404.087627570632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51"/>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48705.908065591568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9741.1816131183132</v>
      </c>
      <c r="M84" s="857"/>
      <c r="N84" s="57"/>
    </row>
    <row r="85" spans="1:14">
      <c r="B85" s="95" t="s">
        <v>973</v>
      </c>
      <c r="C85" s="96"/>
      <c r="D85" s="96"/>
      <c r="E85" s="96"/>
      <c r="F85" s="96"/>
      <c r="G85" s="96"/>
      <c r="H85" s="96"/>
      <c r="I85" s="93"/>
      <c r="J85" s="94"/>
      <c r="K85" s="311">
        <v>0.05</v>
      </c>
      <c r="L85" s="856">
        <f>N79*K85</f>
        <v>2435.2954032795783</v>
      </c>
      <c r="M85" s="857"/>
      <c r="N85" s="57"/>
    </row>
    <row r="86" spans="1:14" ht="15.75" thickBot="1">
      <c r="B86" s="97" t="s">
        <v>974</v>
      </c>
      <c r="C86" s="98"/>
      <c r="D86" s="98"/>
      <c r="E86" s="98"/>
      <c r="F86" s="98"/>
      <c r="G86" s="98"/>
      <c r="H86" s="98"/>
      <c r="I86" s="99"/>
      <c r="J86" s="100"/>
      <c r="K86" s="312">
        <v>0.05</v>
      </c>
      <c r="L86" s="858">
        <f>N79*K86</f>
        <v>2435.2954032795783</v>
      </c>
      <c r="M86" s="859"/>
      <c r="N86" s="57"/>
    </row>
    <row r="87" spans="1:14" ht="15.75" thickBot="1">
      <c r="B87" s="821" t="s">
        <v>953</v>
      </c>
      <c r="C87" s="822"/>
      <c r="D87" s="822"/>
      <c r="E87" s="822"/>
      <c r="F87" s="822"/>
      <c r="G87" s="822"/>
      <c r="H87" s="822"/>
      <c r="I87" s="822"/>
      <c r="J87" s="822"/>
      <c r="K87" s="822"/>
      <c r="L87" s="822"/>
      <c r="M87" s="823"/>
      <c r="N87" s="58">
        <f>L84+L85+L86</f>
        <v>14611.772419677471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63317.68048526904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343">
        <v>2.5</v>
      </c>
      <c r="N36" s="279">
        <f>K36/M36</f>
        <v>3037.3195601811171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405.98250000000002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3443.3020601811172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49630.781628562581</v>
      </c>
      <c r="N48" s="279">
        <f>K48*M48</f>
        <v>64520.016117131359</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40.673038277185327</v>
      </c>
      <c r="N49" s="279">
        <f>K49*M49</f>
        <v>1220.1911483155598</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65740.207265446923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79042.027703467858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15808.405540693573</v>
      </c>
      <c r="M84" s="857"/>
      <c r="N84" s="57"/>
    </row>
    <row r="85" spans="1:14">
      <c r="B85" s="95" t="s">
        <v>973</v>
      </c>
      <c r="C85" s="96"/>
      <c r="D85" s="96"/>
      <c r="E85" s="96"/>
      <c r="F85" s="96"/>
      <c r="G85" s="96"/>
      <c r="H85" s="96"/>
      <c r="I85" s="93"/>
      <c r="J85" s="94"/>
      <c r="K85" s="311">
        <v>0.05</v>
      </c>
      <c r="L85" s="856">
        <f>N79*K85</f>
        <v>3952.1013851733933</v>
      </c>
      <c r="M85" s="857"/>
      <c r="N85" s="57"/>
    </row>
    <row r="86" spans="1:14" ht="15.75" thickBot="1">
      <c r="B86" s="97" t="s">
        <v>974</v>
      </c>
      <c r="C86" s="98"/>
      <c r="D86" s="98"/>
      <c r="E86" s="98"/>
      <c r="F86" s="98"/>
      <c r="G86" s="98"/>
      <c r="H86" s="98"/>
      <c r="I86" s="99"/>
      <c r="J86" s="100"/>
      <c r="K86" s="312">
        <v>0.05</v>
      </c>
      <c r="L86" s="858">
        <f>N79*K86</f>
        <v>3952.1013851733933</v>
      </c>
      <c r="M86" s="859"/>
      <c r="N86" s="57"/>
    </row>
    <row r="87" spans="1:14" ht="15.75" thickBot="1">
      <c r="B87" s="821" t="s">
        <v>953</v>
      </c>
      <c r="C87" s="822"/>
      <c r="D87" s="822"/>
      <c r="E87" s="822"/>
      <c r="F87" s="822"/>
      <c r="G87" s="822"/>
      <c r="H87" s="822"/>
      <c r="I87" s="822"/>
      <c r="J87" s="822"/>
      <c r="K87" s="822"/>
      <c r="L87" s="822"/>
      <c r="M87" s="823"/>
      <c r="N87" s="58">
        <f>L84+L85+L86</f>
        <v>23712.608311040363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102754.63601450823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162</v>
      </c>
      <c r="B36" s="870" t="str">
        <f>VLOOKUP(A36,EQUIPOS!A6:D154,3,FALSE)</f>
        <v>Compactador manual (SALTARIN) Peso de operación (Kg.) 52, Fuerza de impacto por golpe (KN) 12.</v>
      </c>
      <c r="C36" s="871"/>
      <c r="D36" s="871"/>
      <c r="E36" s="871"/>
      <c r="F36" s="871"/>
      <c r="G36" s="871"/>
      <c r="H36" s="872"/>
      <c r="I36" s="274"/>
      <c r="J36" s="275"/>
      <c r="K36" s="276">
        <f>VLOOKUP(A36,EQUIPOS!A6:D163,4,FALSE)</f>
        <v>7593.2989004527926</v>
      </c>
      <c r="L36" s="277"/>
      <c r="M36" s="343">
        <v>2.5</v>
      </c>
      <c r="N36" s="279">
        <f>K36/M36</f>
        <v>3037.3195601811171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405.98250000000002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3443.3020601811172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53238.031158710357</v>
      </c>
      <c r="N48" s="279">
        <f>K48*M48</f>
        <v>69209.440506323474</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40.673038277185327</v>
      </c>
      <c r="N49" s="279">
        <f>K49*M49</f>
        <v>1220.1911483155598</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70429.63165463903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83731.452092659965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16746.290418531993</v>
      </c>
      <c r="M84" s="857"/>
      <c r="N84" s="57"/>
    </row>
    <row r="85" spans="1:14">
      <c r="B85" s="95" t="s">
        <v>973</v>
      </c>
      <c r="C85" s="96"/>
      <c r="D85" s="96"/>
      <c r="E85" s="96"/>
      <c r="F85" s="96"/>
      <c r="G85" s="96"/>
      <c r="H85" s="96"/>
      <c r="I85" s="93"/>
      <c r="J85" s="94"/>
      <c r="K85" s="311">
        <v>0.05</v>
      </c>
      <c r="L85" s="856">
        <f>N79*K85</f>
        <v>4186.5726046329983</v>
      </c>
      <c r="M85" s="857"/>
      <c r="N85" s="57"/>
    </row>
    <row r="86" spans="1:14" ht="15.75" thickBot="1">
      <c r="B86" s="97" t="s">
        <v>974</v>
      </c>
      <c r="C86" s="98"/>
      <c r="D86" s="98"/>
      <c r="E86" s="98"/>
      <c r="F86" s="98"/>
      <c r="G86" s="98"/>
      <c r="H86" s="98"/>
      <c r="I86" s="99"/>
      <c r="J86" s="100"/>
      <c r="K86" s="312">
        <v>0.05</v>
      </c>
      <c r="L86" s="858">
        <f>N79*K86</f>
        <v>4186.5726046329983</v>
      </c>
      <c r="M86" s="859"/>
      <c r="N86" s="57"/>
    </row>
    <row r="87" spans="1:14" ht="15.75" thickBot="1">
      <c r="B87" s="821" t="s">
        <v>953</v>
      </c>
      <c r="C87" s="822"/>
      <c r="D87" s="822"/>
      <c r="E87" s="822"/>
      <c r="F87" s="822"/>
      <c r="G87" s="822"/>
      <c r="H87" s="822"/>
      <c r="I87" s="822"/>
      <c r="J87" s="822"/>
      <c r="K87" s="822"/>
      <c r="L87" s="822"/>
      <c r="M87" s="823"/>
      <c r="N87" s="58">
        <f>L84+L85+L86</f>
        <v>25119.43562779799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108850.88772045795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1" t="s">
        <v>944</v>
      </c>
      <c r="C35" s="892"/>
      <c r="D35" s="892"/>
      <c r="E35" s="892"/>
      <c r="F35" s="892"/>
      <c r="G35" s="892"/>
      <c r="H35" s="893"/>
      <c r="I35" s="894" t="s">
        <v>948</v>
      </c>
      <c r="J35" s="895"/>
      <c r="K35" s="75" t="s">
        <v>949</v>
      </c>
      <c r="L35" s="896" t="s">
        <v>950</v>
      </c>
      <c r="M35" s="893"/>
      <c r="N35" s="76" t="s">
        <v>951</v>
      </c>
    </row>
    <row r="36" spans="1:16">
      <c r="A36" s="119"/>
      <c r="B36" s="870"/>
      <c r="C36" s="871"/>
      <c r="D36" s="871"/>
      <c r="E36" s="871"/>
      <c r="F36" s="871"/>
      <c r="G36" s="871"/>
      <c r="H36" s="872"/>
      <c r="I36" s="274"/>
      <c r="J36" s="275"/>
      <c r="K36" s="276"/>
      <c r="L36" s="277"/>
      <c r="M36" s="343"/>
      <c r="N36" s="279"/>
      <c r="P36" s="112"/>
    </row>
    <row r="37" spans="1:16">
      <c r="A37" s="119"/>
      <c r="B37" s="870"/>
      <c r="C37" s="871"/>
      <c r="D37" s="871"/>
      <c r="E37" s="871"/>
      <c r="F37" s="871"/>
      <c r="G37" s="871"/>
      <c r="H37" s="872"/>
      <c r="I37" s="428"/>
      <c r="J37" s="429"/>
      <c r="K37" s="276"/>
      <c r="L37" s="342"/>
      <c r="M37" s="343"/>
      <c r="N37" s="279"/>
      <c r="P37" s="109"/>
    </row>
    <row r="38" spans="1:16">
      <c r="A38" s="119"/>
      <c r="B38" s="870"/>
      <c r="C38" s="871"/>
      <c r="D38" s="871"/>
      <c r="E38" s="871"/>
      <c r="F38" s="871"/>
      <c r="G38" s="871"/>
      <c r="H38" s="872"/>
      <c r="I38" s="335"/>
      <c r="J38" s="337"/>
      <c r="K38" s="276"/>
      <c r="L38" s="430"/>
      <c r="M38" s="431"/>
      <c r="N38" s="279"/>
      <c r="P38" s="112"/>
    </row>
    <row r="39" spans="1:16">
      <c r="B39" s="870"/>
      <c r="C39" s="871"/>
      <c r="D39" s="871"/>
      <c r="E39" s="871"/>
      <c r="F39" s="871"/>
      <c r="G39" s="871"/>
      <c r="H39" s="872"/>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78" t="s">
        <v>952</v>
      </c>
      <c r="C41" s="879"/>
      <c r="D41" s="879"/>
      <c r="E41" s="44"/>
      <c r="F41" s="45"/>
      <c r="G41" s="45"/>
      <c r="H41" s="46"/>
      <c r="I41" s="42"/>
      <c r="J41" s="43"/>
      <c r="K41" s="286"/>
      <c r="L41" s="283"/>
      <c r="M41" s="408">
        <v>0.05</v>
      </c>
      <c r="N41" s="351">
        <f>N77*M41</f>
        <v>405.98250000000002</v>
      </c>
      <c r="P41" s="112"/>
    </row>
    <row r="42" spans="1:16" ht="15.75" thickBot="1">
      <c r="B42" s="870"/>
      <c r="C42" s="871"/>
      <c r="D42" s="871"/>
      <c r="E42" s="871"/>
      <c r="F42" s="871"/>
      <c r="G42" s="871"/>
      <c r="H42" s="872"/>
      <c r="I42" s="880"/>
      <c r="J42" s="881"/>
      <c r="K42" s="47"/>
      <c r="L42" s="882"/>
      <c r="M42" s="883"/>
      <c r="N42" s="111"/>
    </row>
    <row r="43" spans="1:16" ht="15.75" thickBot="1">
      <c r="B43" s="821" t="s">
        <v>953</v>
      </c>
      <c r="C43" s="822"/>
      <c r="D43" s="822"/>
      <c r="E43" s="822"/>
      <c r="F43" s="822"/>
      <c r="G43" s="822"/>
      <c r="H43" s="822"/>
      <c r="I43" s="822"/>
      <c r="J43" s="822"/>
      <c r="K43" s="822"/>
      <c r="L43" s="822"/>
      <c r="M43" s="823"/>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6" t="s">
        <v>944</v>
      </c>
      <c r="C47" s="867"/>
      <c r="D47" s="867"/>
      <c r="E47" s="867"/>
      <c r="F47" s="867"/>
      <c r="G47" s="867"/>
      <c r="H47" s="867"/>
      <c r="I47" s="901"/>
      <c r="J47" s="322" t="s">
        <v>945</v>
      </c>
      <c r="K47" s="91" t="s">
        <v>946</v>
      </c>
      <c r="L47" s="902" t="s">
        <v>955</v>
      </c>
      <c r="M47" s="901"/>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72896.054136455306</v>
      </c>
      <c r="N48" s="279">
        <f>K48*M48</f>
        <v>94764.870377391897</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94764.870377391897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105029.37125523172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21005.874251046345</v>
      </c>
      <c r="M84" s="857"/>
      <c r="N84" s="57"/>
    </row>
    <row r="85" spans="1:14">
      <c r="B85" s="95" t="s">
        <v>973</v>
      </c>
      <c r="C85" s="96"/>
      <c r="D85" s="96"/>
      <c r="E85" s="96"/>
      <c r="F85" s="96"/>
      <c r="G85" s="96"/>
      <c r="H85" s="96"/>
      <c r="I85" s="93"/>
      <c r="J85" s="94"/>
      <c r="K85" s="311">
        <v>0.05</v>
      </c>
      <c r="L85" s="856">
        <f>N79*K85</f>
        <v>5251.4685627615863</v>
      </c>
      <c r="M85" s="857"/>
      <c r="N85" s="57"/>
    </row>
    <row r="86" spans="1:14" ht="15.75" thickBot="1">
      <c r="B86" s="97" t="s">
        <v>974</v>
      </c>
      <c r="C86" s="98"/>
      <c r="D86" s="98"/>
      <c r="E86" s="98"/>
      <c r="F86" s="98"/>
      <c r="G86" s="98"/>
      <c r="H86" s="98"/>
      <c r="I86" s="99"/>
      <c r="J86" s="100"/>
      <c r="K86" s="312">
        <v>0.05</v>
      </c>
      <c r="L86" s="858">
        <f>N79*K86</f>
        <v>5251.4685627615863</v>
      </c>
      <c r="M86" s="859"/>
      <c r="N86" s="57"/>
    </row>
    <row r="87" spans="1:14" ht="15.75" thickBot="1">
      <c r="B87" s="821" t="s">
        <v>953</v>
      </c>
      <c r="C87" s="822"/>
      <c r="D87" s="822"/>
      <c r="E87" s="822"/>
      <c r="F87" s="822"/>
      <c r="G87" s="822"/>
      <c r="H87" s="822"/>
      <c r="I87" s="822"/>
      <c r="J87" s="822"/>
      <c r="K87" s="822"/>
      <c r="L87" s="822"/>
      <c r="M87" s="823"/>
      <c r="N87" s="58">
        <f>L84+L85+L86</f>
        <v>31508.81137656952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136538.18263180123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1" t="s">
        <v>944</v>
      </c>
      <c r="C35" s="892"/>
      <c r="D35" s="892"/>
      <c r="E35" s="892"/>
      <c r="F35" s="892"/>
      <c r="G35" s="892"/>
      <c r="H35" s="893"/>
      <c r="I35" s="894" t="s">
        <v>948</v>
      </c>
      <c r="J35" s="895"/>
      <c r="K35" s="75" t="s">
        <v>949</v>
      </c>
      <c r="L35" s="896" t="s">
        <v>950</v>
      </c>
      <c r="M35" s="893"/>
      <c r="N35" s="76" t="s">
        <v>951</v>
      </c>
    </row>
    <row r="36" spans="1:16">
      <c r="A36" s="119"/>
      <c r="B36" s="870"/>
      <c r="C36" s="871"/>
      <c r="D36" s="871"/>
      <c r="E36" s="871"/>
      <c r="F36" s="871"/>
      <c r="G36" s="871"/>
      <c r="H36" s="872"/>
      <c r="I36" s="274"/>
      <c r="J36" s="275"/>
      <c r="K36" s="276"/>
      <c r="L36" s="277"/>
      <c r="M36" s="343"/>
      <c r="N36" s="279"/>
      <c r="P36" s="112"/>
    </row>
    <row r="37" spans="1:16">
      <c r="A37" s="119"/>
      <c r="B37" s="870"/>
      <c r="C37" s="871"/>
      <c r="D37" s="871"/>
      <c r="E37" s="871"/>
      <c r="F37" s="871"/>
      <c r="G37" s="871"/>
      <c r="H37" s="872"/>
      <c r="I37" s="428"/>
      <c r="J37" s="429"/>
      <c r="K37" s="276"/>
      <c r="L37" s="342"/>
      <c r="M37" s="343"/>
      <c r="N37" s="279"/>
      <c r="P37" s="109"/>
    </row>
    <row r="38" spans="1:16">
      <c r="A38" s="119"/>
      <c r="B38" s="870"/>
      <c r="C38" s="871"/>
      <c r="D38" s="871"/>
      <c r="E38" s="871"/>
      <c r="F38" s="871"/>
      <c r="G38" s="871"/>
      <c r="H38" s="872"/>
      <c r="I38" s="335"/>
      <c r="J38" s="337"/>
      <c r="K38" s="276"/>
      <c r="L38" s="430"/>
      <c r="M38" s="431"/>
      <c r="N38" s="279"/>
      <c r="P38" s="112"/>
    </row>
    <row r="39" spans="1:16">
      <c r="B39" s="870"/>
      <c r="C39" s="871"/>
      <c r="D39" s="871"/>
      <c r="E39" s="871"/>
      <c r="F39" s="871"/>
      <c r="G39" s="871"/>
      <c r="H39" s="872"/>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78" t="s">
        <v>952</v>
      </c>
      <c r="C41" s="879"/>
      <c r="D41" s="879"/>
      <c r="E41" s="44"/>
      <c r="F41" s="45"/>
      <c r="G41" s="45"/>
      <c r="H41" s="46"/>
      <c r="I41" s="42"/>
      <c r="J41" s="43"/>
      <c r="K41" s="286"/>
      <c r="L41" s="283"/>
      <c r="M41" s="408">
        <v>0.05</v>
      </c>
      <c r="N41" s="351">
        <f>N77*M41</f>
        <v>405.98250000000002</v>
      </c>
      <c r="P41" s="112"/>
    </row>
    <row r="42" spans="1:16" ht="15.75" thickBot="1">
      <c r="B42" s="870"/>
      <c r="C42" s="871"/>
      <c r="D42" s="871"/>
      <c r="E42" s="871"/>
      <c r="F42" s="871"/>
      <c r="G42" s="871"/>
      <c r="H42" s="872"/>
      <c r="I42" s="880"/>
      <c r="J42" s="881"/>
      <c r="K42" s="47"/>
      <c r="L42" s="882"/>
      <c r="M42" s="883"/>
      <c r="N42" s="111"/>
    </row>
    <row r="43" spans="1:16" ht="15.75" thickBot="1">
      <c r="B43" s="821" t="s">
        <v>953</v>
      </c>
      <c r="C43" s="822"/>
      <c r="D43" s="822"/>
      <c r="E43" s="822"/>
      <c r="F43" s="822"/>
      <c r="G43" s="822"/>
      <c r="H43" s="822"/>
      <c r="I43" s="822"/>
      <c r="J43" s="822"/>
      <c r="K43" s="822"/>
      <c r="L43" s="822"/>
      <c r="M43" s="823"/>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6" t="s">
        <v>944</v>
      </c>
      <c r="C47" s="867"/>
      <c r="D47" s="867"/>
      <c r="E47" s="867"/>
      <c r="F47" s="867"/>
      <c r="G47" s="867"/>
      <c r="H47" s="867"/>
      <c r="I47" s="901"/>
      <c r="J47" s="322" t="s">
        <v>945</v>
      </c>
      <c r="K47" s="91" t="s">
        <v>946</v>
      </c>
      <c r="L47" s="902" t="s">
        <v>955</v>
      </c>
      <c r="M47" s="901"/>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72911.381613585268</v>
      </c>
      <c r="N48" s="279">
        <f>K48*M48</f>
        <v>94784.796097660859</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94784.796097660859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8119.65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105049.29697550068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21009.859395100138</v>
      </c>
      <c r="M84" s="857"/>
      <c r="N84" s="57"/>
    </row>
    <row r="85" spans="1:14">
      <c r="B85" s="95" t="s">
        <v>973</v>
      </c>
      <c r="C85" s="96"/>
      <c r="D85" s="96"/>
      <c r="E85" s="96"/>
      <c r="F85" s="96"/>
      <c r="G85" s="96"/>
      <c r="H85" s="96"/>
      <c r="I85" s="93"/>
      <c r="J85" s="94"/>
      <c r="K85" s="311">
        <v>0.05</v>
      </c>
      <c r="L85" s="856">
        <f>N79*K85</f>
        <v>5252.4648487750346</v>
      </c>
      <c r="M85" s="857"/>
      <c r="N85" s="57"/>
    </row>
    <row r="86" spans="1:14" ht="15.75" thickBot="1">
      <c r="B86" s="97" t="s">
        <v>974</v>
      </c>
      <c r="C86" s="98"/>
      <c r="D86" s="98"/>
      <c r="E86" s="98"/>
      <c r="F86" s="98"/>
      <c r="G86" s="98"/>
      <c r="H86" s="98"/>
      <c r="I86" s="99"/>
      <c r="J86" s="100"/>
      <c r="K86" s="312">
        <v>0.05</v>
      </c>
      <c r="L86" s="858">
        <f>N79*K86</f>
        <v>5252.4648487750346</v>
      </c>
      <c r="M86" s="859"/>
      <c r="N86" s="57"/>
    </row>
    <row r="87" spans="1:14" ht="15.75" thickBot="1">
      <c r="B87" s="821" t="s">
        <v>953</v>
      </c>
      <c r="C87" s="822"/>
      <c r="D87" s="822"/>
      <c r="E87" s="822"/>
      <c r="F87" s="822"/>
      <c r="G87" s="822"/>
      <c r="H87" s="822"/>
      <c r="I87" s="822"/>
      <c r="J87" s="822"/>
      <c r="K87" s="822"/>
      <c r="L87" s="822"/>
      <c r="M87" s="823"/>
      <c r="N87" s="58">
        <f>L84+L85+L86</f>
        <v>31514.789092650208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136564.08606815088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1" t="s">
        <v>944</v>
      </c>
      <c r="C35" s="892"/>
      <c r="D35" s="892"/>
      <c r="E35" s="892"/>
      <c r="F35" s="892"/>
      <c r="G35" s="892"/>
      <c r="H35" s="893"/>
      <c r="I35" s="894" t="s">
        <v>948</v>
      </c>
      <c r="J35" s="895"/>
      <c r="K35" s="75" t="s">
        <v>949</v>
      </c>
      <c r="L35" s="896" t="s">
        <v>950</v>
      </c>
      <c r="M35" s="893"/>
      <c r="N35" s="76" t="s">
        <v>951</v>
      </c>
    </row>
    <row r="36" spans="1:16">
      <c r="A36" s="119"/>
      <c r="B36" s="870"/>
      <c r="C36" s="871"/>
      <c r="D36" s="871"/>
      <c r="E36" s="871"/>
      <c r="F36" s="871"/>
      <c r="G36" s="871"/>
      <c r="H36" s="872"/>
      <c r="I36" s="274"/>
      <c r="J36" s="275"/>
      <c r="K36" s="276"/>
      <c r="L36" s="277"/>
      <c r="M36" s="343"/>
      <c r="N36" s="279"/>
      <c r="P36" s="112"/>
    </row>
    <row r="37" spans="1:16">
      <c r="A37" s="119"/>
      <c r="B37" s="870"/>
      <c r="C37" s="871"/>
      <c r="D37" s="871"/>
      <c r="E37" s="871"/>
      <c r="F37" s="871"/>
      <c r="G37" s="871"/>
      <c r="H37" s="872"/>
      <c r="I37" s="428"/>
      <c r="J37" s="429"/>
      <c r="K37" s="276"/>
      <c r="L37" s="342"/>
      <c r="M37" s="343"/>
      <c r="N37" s="279"/>
      <c r="P37" s="109"/>
    </row>
    <row r="38" spans="1:16">
      <c r="A38" s="119"/>
      <c r="B38" s="870"/>
      <c r="C38" s="871"/>
      <c r="D38" s="871"/>
      <c r="E38" s="871"/>
      <c r="F38" s="871"/>
      <c r="G38" s="871"/>
      <c r="H38" s="872"/>
      <c r="I38" s="335"/>
      <c r="J38" s="337"/>
      <c r="K38" s="276"/>
      <c r="L38" s="430"/>
      <c r="M38" s="431"/>
      <c r="N38" s="279"/>
      <c r="P38" s="112"/>
    </row>
    <row r="39" spans="1:16">
      <c r="B39" s="870"/>
      <c r="C39" s="871"/>
      <c r="D39" s="871"/>
      <c r="E39" s="871"/>
      <c r="F39" s="871"/>
      <c r="G39" s="871"/>
      <c r="H39" s="872"/>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78" t="s">
        <v>952</v>
      </c>
      <c r="C41" s="879"/>
      <c r="D41" s="879"/>
      <c r="E41" s="44"/>
      <c r="F41" s="45"/>
      <c r="G41" s="45"/>
      <c r="H41" s="46"/>
      <c r="I41" s="42"/>
      <c r="J41" s="43"/>
      <c r="K41" s="286"/>
      <c r="L41" s="283"/>
      <c r="M41" s="408">
        <v>0.05</v>
      </c>
      <c r="N41" s="351">
        <f>N77*M41</f>
        <v>270.65500000000003</v>
      </c>
      <c r="P41" s="112"/>
    </row>
    <row r="42" spans="1:16" ht="15.75" thickBot="1">
      <c r="B42" s="870"/>
      <c r="C42" s="871"/>
      <c r="D42" s="871"/>
      <c r="E42" s="871"/>
      <c r="F42" s="871"/>
      <c r="G42" s="871"/>
      <c r="H42" s="872"/>
      <c r="I42" s="880"/>
      <c r="J42" s="881"/>
      <c r="K42" s="47"/>
      <c r="L42" s="882"/>
      <c r="M42" s="883"/>
      <c r="N42" s="111"/>
    </row>
    <row r="43" spans="1:16" ht="15.75" thickBot="1">
      <c r="B43" s="821" t="s">
        <v>953</v>
      </c>
      <c r="C43" s="822"/>
      <c r="D43" s="822"/>
      <c r="E43" s="822"/>
      <c r="F43" s="822"/>
      <c r="G43" s="822"/>
      <c r="H43" s="822"/>
      <c r="I43" s="822"/>
      <c r="J43" s="822"/>
      <c r="K43" s="822"/>
      <c r="L43" s="822"/>
      <c r="M43" s="823"/>
      <c r="N43" s="401">
        <f>SUM(N36:N42)</f>
        <v>270.65500000000003</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6" t="s">
        <v>944</v>
      </c>
      <c r="C47" s="867"/>
      <c r="D47" s="867"/>
      <c r="E47" s="867"/>
      <c r="F47" s="867"/>
      <c r="G47" s="867"/>
      <c r="H47" s="867"/>
      <c r="I47" s="901"/>
      <c r="J47" s="322" t="s">
        <v>945</v>
      </c>
      <c r="K47" s="91" t="s">
        <v>946</v>
      </c>
      <c r="L47" s="902" t="s">
        <v>955</v>
      </c>
      <c r="M47" s="901"/>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67130.920659109193</v>
      </c>
      <c r="N48" s="279">
        <f>K48*M48</f>
        <v>87270.196856841954</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87270.196856841954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08">
        <f>VLOOKUP(A60,TRANSPORTE!A5:D117,4,FALSE)</f>
        <v>1337.591059876785</v>
      </c>
      <c r="M60" s="909"/>
      <c r="N60" s="294">
        <f>K60*L60</f>
        <v>1738.8683778398206</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1738.8683778398206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v>
      </c>
      <c r="N71" s="402">
        <f>K71/M71</f>
        <v>5413.1</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5413.1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94692.820234681785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18938.564046936357</v>
      </c>
      <c r="M84" s="857"/>
      <c r="N84" s="57"/>
    </row>
    <row r="85" spans="1:14">
      <c r="B85" s="95" t="s">
        <v>973</v>
      </c>
      <c r="C85" s="96"/>
      <c r="D85" s="96"/>
      <c r="E85" s="96"/>
      <c r="F85" s="96"/>
      <c r="G85" s="96"/>
      <c r="H85" s="96"/>
      <c r="I85" s="93"/>
      <c r="J85" s="94"/>
      <c r="K85" s="311">
        <v>0.05</v>
      </c>
      <c r="L85" s="856">
        <f>N79*K85</f>
        <v>4734.6410117340893</v>
      </c>
      <c r="M85" s="857"/>
      <c r="N85" s="57"/>
    </row>
    <row r="86" spans="1:14" ht="15.75" thickBot="1">
      <c r="B86" s="97" t="s">
        <v>974</v>
      </c>
      <c r="C86" s="98"/>
      <c r="D86" s="98"/>
      <c r="E86" s="98"/>
      <c r="F86" s="98"/>
      <c r="G86" s="98"/>
      <c r="H86" s="98"/>
      <c r="I86" s="99"/>
      <c r="J86" s="100"/>
      <c r="K86" s="312">
        <v>0.05</v>
      </c>
      <c r="L86" s="858">
        <f>N79*K86</f>
        <v>4734.6410117340893</v>
      </c>
      <c r="M86" s="859"/>
      <c r="N86" s="57"/>
    </row>
    <row r="87" spans="1:14" ht="15.75" thickBot="1">
      <c r="B87" s="821" t="s">
        <v>953</v>
      </c>
      <c r="C87" s="822"/>
      <c r="D87" s="822"/>
      <c r="E87" s="822"/>
      <c r="F87" s="822"/>
      <c r="G87" s="822"/>
      <c r="H87" s="822"/>
      <c r="I87" s="822"/>
      <c r="J87" s="822"/>
      <c r="K87" s="822"/>
      <c r="L87" s="822"/>
      <c r="M87" s="823"/>
      <c r="N87" s="58">
        <f>L84+L85+L86</f>
        <v>28407.846070404536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123100.66630508631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228</v>
      </c>
      <c r="B36" s="870" t="str">
        <f>VLOOKUP(A36,EQUIPOS!A6:D154,3,FALSE)</f>
        <v xml:space="preserve">Formaleta metálica (concreto hidráulico)
</v>
      </c>
      <c r="C36" s="871"/>
      <c r="D36" s="871"/>
      <c r="E36" s="871"/>
      <c r="F36" s="871"/>
      <c r="G36" s="871"/>
      <c r="H36" s="872"/>
      <c r="I36" s="274"/>
      <c r="J36" s="275"/>
      <c r="K36" s="276">
        <f>VLOOKUP(A36,EQUIPOS!A6:D163,4,FALSE)</f>
        <v>2731.1834781468115</v>
      </c>
      <c r="L36" s="277"/>
      <c r="M36" s="278">
        <v>2</v>
      </c>
      <c r="N36" s="279">
        <f>K36/M36</f>
        <v>1365.5917390734057</v>
      </c>
    </row>
    <row r="37" spans="1:14">
      <c r="A37" s="119" t="s">
        <v>282</v>
      </c>
      <c r="B37" s="870" t="str">
        <f>VLOOKUP(A37,EQUIPOS!A7:D154,3,FALSE)</f>
        <v>Piloteadora potencia 250KW, RPM 1800, fuerza elevadora 200KN</v>
      </c>
      <c r="C37" s="871"/>
      <c r="D37" s="871"/>
      <c r="E37" s="871"/>
      <c r="F37" s="871"/>
      <c r="G37" s="871"/>
      <c r="H37" s="872"/>
      <c r="I37" s="428"/>
      <c r="J37" s="429"/>
      <c r="K37" s="276">
        <f>VLOOKUP(A37,EQUIPOS!A7:D164,4,FALSE)</f>
        <v>577450.49096453108</v>
      </c>
      <c r="L37" s="342"/>
      <c r="M37" s="343">
        <v>4</v>
      </c>
      <c r="N37" s="279">
        <f>K37/M37</f>
        <v>144362.62274113277</v>
      </c>
    </row>
    <row r="38" spans="1:14">
      <c r="A38" s="119" t="s">
        <v>363</v>
      </c>
      <c r="B38" s="870" t="str">
        <f>VLOOKUP(A38,EQUIPOS!A8:D154,3,FALSE)</f>
        <v>Vibrador de concreto, Motor de 3 hp a 18.000 rpm Mangueras de 4 mt</v>
      </c>
      <c r="C38" s="871"/>
      <c r="D38" s="871"/>
      <c r="E38" s="871"/>
      <c r="F38" s="871"/>
      <c r="G38" s="871"/>
      <c r="H38" s="872"/>
      <c r="I38" s="335"/>
      <c r="J38" s="337"/>
      <c r="K38" s="276">
        <f>VLOOKUP(A38,EQUIPOS!A8:D165,4,FALSE)</f>
        <v>5820.1716392286808</v>
      </c>
      <c r="L38" s="430"/>
      <c r="M38" s="431">
        <v>2</v>
      </c>
      <c r="N38" s="279">
        <f>K38/M38</f>
        <v>2910.0858196143404</v>
      </c>
    </row>
    <row r="39" spans="1:14">
      <c r="B39" s="870"/>
      <c r="C39" s="871"/>
      <c r="D39" s="871"/>
      <c r="E39" s="877"/>
      <c r="F39" s="871"/>
      <c r="G39" s="871"/>
      <c r="H39" s="872"/>
      <c r="I39" s="42"/>
      <c r="J39" s="43"/>
      <c r="K39" s="281"/>
      <c r="L39" s="283"/>
      <c r="M39" s="284"/>
      <c r="N39" s="285"/>
    </row>
    <row r="40" spans="1:14">
      <c r="B40" s="878" t="s">
        <v>952</v>
      </c>
      <c r="C40" s="879"/>
      <c r="D40" s="879"/>
      <c r="E40" s="44"/>
      <c r="F40" s="45"/>
      <c r="G40" s="45"/>
      <c r="H40" s="46"/>
      <c r="I40" s="42"/>
      <c r="J40" s="43"/>
      <c r="K40" s="286"/>
      <c r="L40" s="283"/>
      <c r="M40" s="408">
        <v>0.1</v>
      </c>
      <c r="N40" s="351">
        <f>N76*M40</f>
        <v>1240.0887785492826</v>
      </c>
    </row>
    <row r="41" spans="1:14" ht="15.75" thickBot="1">
      <c r="B41" s="870"/>
      <c r="C41" s="871"/>
      <c r="D41" s="871"/>
      <c r="E41" s="871"/>
      <c r="F41" s="871"/>
      <c r="G41" s="871"/>
      <c r="H41" s="872"/>
      <c r="I41" s="880"/>
      <c r="J41" s="881"/>
      <c r="K41" s="47"/>
      <c r="L41" s="882"/>
      <c r="M41" s="883"/>
      <c r="N41" s="111"/>
    </row>
    <row r="42" spans="1:14" ht="15.75" thickBot="1">
      <c r="B42" s="821" t="s">
        <v>953</v>
      </c>
      <c r="C42" s="822"/>
      <c r="D42" s="822"/>
      <c r="E42" s="822"/>
      <c r="F42" s="822"/>
      <c r="G42" s="822"/>
      <c r="H42" s="822"/>
      <c r="I42" s="822"/>
      <c r="J42" s="822"/>
      <c r="K42" s="822"/>
      <c r="L42" s="822"/>
      <c r="M42" s="823"/>
      <c r="N42" s="401">
        <f>SUM(N36:N41)</f>
        <v>149878.3890783698</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6" t="s">
        <v>944</v>
      </c>
      <c r="C46" s="867"/>
      <c r="D46" s="867"/>
      <c r="E46" s="867"/>
      <c r="F46" s="867"/>
      <c r="G46" s="867"/>
      <c r="H46" s="867"/>
      <c r="I46" s="901"/>
      <c r="J46" s="322" t="s">
        <v>945</v>
      </c>
      <c r="K46" s="91" t="s">
        <v>946</v>
      </c>
      <c r="L46" s="902" t="s">
        <v>955</v>
      </c>
      <c r="M46" s="901"/>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3636.4322576551081</v>
      </c>
      <c r="N47" s="279">
        <f>K47*M47</f>
        <v>43183.433913201166</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14402.585489626066</v>
      </c>
      <c r="N48" s="279">
        <f>K48*M48</f>
        <v>7201.2927448130331</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4888.1645308545549</v>
      </c>
      <c r="N49" s="279">
        <f>K49*M49</f>
        <v>2444.0822654272774</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428447.57410341949</v>
      </c>
      <c r="N50" s="279">
        <f>K50*M50</f>
        <v>56532.32555257019</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1" t="s">
        <v>953</v>
      </c>
      <c r="C54" s="822"/>
      <c r="D54" s="822"/>
      <c r="E54" s="822"/>
      <c r="F54" s="822"/>
      <c r="G54" s="822"/>
      <c r="H54" s="822"/>
      <c r="I54" s="822"/>
      <c r="J54" s="822"/>
      <c r="K54" s="822"/>
      <c r="L54" s="822"/>
      <c r="M54" s="823"/>
      <c r="N54" s="401">
        <f>SUM(N47:N53)</f>
        <v>109361.13447601168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08">
        <f>VLOOKUP(A59,TRANSPORTE!A5:D117,4,FALSE)</f>
        <v>56.727699896461964</v>
      </c>
      <c r="M59" s="909"/>
      <c r="N59" s="294">
        <f>K59*L59</f>
        <v>2.8363849948230984</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2.8363849948230984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12400.887785492825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N42+N54+N65+N76</f>
        <v>271643.24772486911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54328.649544973829</v>
      </c>
      <c r="M83" s="857"/>
      <c r="N83" s="57"/>
    </row>
    <row r="84" spans="1:14">
      <c r="B84" s="95" t="s">
        <v>973</v>
      </c>
      <c r="C84" s="96"/>
      <c r="D84" s="96"/>
      <c r="E84" s="96"/>
      <c r="F84" s="96"/>
      <c r="G84" s="96"/>
      <c r="H84" s="96"/>
      <c r="I84" s="93"/>
      <c r="J84" s="94"/>
      <c r="K84" s="311">
        <v>0.05</v>
      </c>
      <c r="L84" s="856">
        <f>N78*K84</f>
        <v>13582.162386243457</v>
      </c>
      <c r="M84" s="857"/>
      <c r="N84" s="57"/>
    </row>
    <row r="85" spans="1:14" ht="15.75" thickBot="1">
      <c r="B85" s="97" t="s">
        <v>974</v>
      </c>
      <c r="C85" s="98"/>
      <c r="D85" s="98"/>
      <c r="E85" s="98"/>
      <c r="F85" s="98"/>
      <c r="G85" s="98"/>
      <c r="H85" s="98"/>
      <c r="I85" s="99"/>
      <c r="J85" s="100"/>
      <c r="K85" s="312">
        <v>0.05</v>
      </c>
      <c r="L85" s="858">
        <f>N78*K85</f>
        <v>13582.162386243457</v>
      </c>
      <c r="M85" s="859"/>
      <c r="N85" s="57"/>
    </row>
    <row r="86" spans="1:14" ht="15.75" thickBot="1">
      <c r="B86" s="821" t="s">
        <v>953</v>
      </c>
      <c r="C86" s="822"/>
      <c r="D86" s="822"/>
      <c r="E86" s="822"/>
      <c r="F86" s="822"/>
      <c r="G86" s="822"/>
      <c r="H86" s="822"/>
      <c r="I86" s="822"/>
      <c r="J86" s="822"/>
      <c r="K86" s="822"/>
      <c r="L86" s="822"/>
      <c r="M86" s="823"/>
      <c r="N86" s="58">
        <f>L83+L84+L85</f>
        <v>81492.974317460757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353136.22204232984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228</v>
      </c>
      <c r="B36" s="870" t="str">
        <f>VLOOKUP(A36,EQUIPOS!A6:D154,3,FALSE)</f>
        <v xml:space="preserve">Formaleta metálica (concreto hidráulico)
</v>
      </c>
      <c r="C36" s="871"/>
      <c r="D36" s="871"/>
      <c r="E36" s="871"/>
      <c r="F36" s="871"/>
      <c r="G36" s="871"/>
      <c r="H36" s="872"/>
      <c r="I36" s="274"/>
      <c r="J36" s="275"/>
      <c r="K36" s="276">
        <f>VLOOKUP(A36,EQUIPOS!A6:D163,4,FALSE)</f>
        <v>2731.1834781468115</v>
      </c>
      <c r="L36" s="277"/>
      <c r="M36" s="278">
        <v>2</v>
      </c>
      <c r="N36" s="279">
        <f>K36/M36</f>
        <v>1365.5917390734057</v>
      </c>
    </row>
    <row r="37" spans="1:14">
      <c r="A37" s="119" t="s">
        <v>282</v>
      </c>
      <c r="B37" s="870" t="str">
        <f>VLOOKUP(A37,EQUIPOS!A7:D154,3,FALSE)</f>
        <v>Piloteadora potencia 250KW, RPM 1800, fuerza elevadora 200KN</v>
      </c>
      <c r="C37" s="871"/>
      <c r="D37" s="871"/>
      <c r="E37" s="871"/>
      <c r="F37" s="871"/>
      <c r="G37" s="871"/>
      <c r="H37" s="872"/>
      <c r="I37" s="428"/>
      <c r="J37" s="429"/>
      <c r="K37" s="276">
        <f>VLOOKUP(A37,EQUIPOS!A7:D164,4,FALSE)</f>
        <v>577450.49096453108</v>
      </c>
      <c r="L37" s="342"/>
      <c r="M37" s="343">
        <v>4</v>
      </c>
      <c r="N37" s="279">
        <f>K37/M37</f>
        <v>144362.62274113277</v>
      </c>
    </row>
    <row r="38" spans="1:14">
      <c r="A38" s="119" t="s">
        <v>363</v>
      </c>
      <c r="B38" s="870" t="str">
        <f>VLOOKUP(A38,EQUIPOS!A8:D154,3,FALSE)</f>
        <v>Vibrador de concreto, Motor de 3 hp a 18.000 rpm Mangueras de 4 mt</v>
      </c>
      <c r="C38" s="871"/>
      <c r="D38" s="871"/>
      <c r="E38" s="871"/>
      <c r="F38" s="871"/>
      <c r="G38" s="871"/>
      <c r="H38" s="872"/>
      <c r="I38" s="335"/>
      <c r="J38" s="337"/>
      <c r="K38" s="276">
        <f>VLOOKUP(A38,EQUIPOS!A8:D165,4,FALSE)</f>
        <v>5820.1716392286808</v>
      </c>
      <c r="L38" s="430"/>
      <c r="M38" s="431">
        <v>2</v>
      </c>
      <c r="N38" s="279">
        <f>K38/M38</f>
        <v>2910.0858196143404</v>
      </c>
    </row>
    <row r="39" spans="1:14">
      <c r="B39" s="870"/>
      <c r="C39" s="871"/>
      <c r="D39" s="871"/>
      <c r="E39" s="877"/>
      <c r="F39" s="871"/>
      <c r="G39" s="871"/>
      <c r="H39" s="872"/>
      <c r="I39" s="42"/>
      <c r="J39" s="43"/>
      <c r="K39" s="281"/>
      <c r="L39" s="283"/>
      <c r="M39" s="284"/>
      <c r="N39" s="285"/>
    </row>
    <row r="40" spans="1:14">
      <c r="B40" s="878" t="s">
        <v>952</v>
      </c>
      <c r="C40" s="879"/>
      <c r="D40" s="879"/>
      <c r="E40" s="44"/>
      <c r="F40" s="45"/>
      <c r="G40" s="45"/>
      <c r="H40" s="46"/>
      <c r="I40" s="42"/>
      <c r="J40" s="43"/>
      <c r="K40" s="286"/>
      <c r="L40" s="283"/>
      <c r="M40" s="408">
        <v>0.1</v>
      </c>
      <c r="N40" s="351">
        <f>N76*M40</f>
        <v>1240.0887785492826</v>
      </c>
    </row>
    <row r="41" spans="1:14" ht="15.75" thickBot="1">
      <c r="B41" s="870"/>
      <c r="C41" s="871"/>
      <c r="D41" s="871"/>
      <c r="E41" s="871"/>
      <c r="F41" s="871"/>
      <c r="G41" s="871"/>
      <c r="H41" s="872"/>
      <c r="I41" s="880"/>
      <c r="J41" s="881"/>
      <c r="K41" s="47"/>
      <c r="L41" s="882"/>
      <c r="M41" s="883"/>
      <c r="N41" s="111"/>
    </row>
    <row r="42" spans="1:14" ht="15.75" thickBot="1">
      <c r="B42" s="821" t="s">
        <v>953</v>
      </c>
      <c r="C42" s="822"/>
      <c r="D42" s="822"/>
      <c r="E42" s="822"/>
      <c r="F42" s="822"/>
      <c r="G42" s="822"/>
      <c r="H42" s="822"/>
      <c r="I42" s="822"/>
      <c r="J42" s="822"/>
      <c r="K42" s="822"/>
      <c r="L42" s="822"/>
      <c r="M42" s="823"/>
      <c r="N42" s="401">
        <f>SUM(N36:N41)</f>
        <v>149878.3890783698</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6" t="s">
        <v>944</v>
      </c>
      <c r="C46" s="867"/>
      <c r="D46" s="867"/>
      <c r="E46" s="867"/>
      <c r="F46" s="867"/>
      <c r="G46" s="867"/>
      <c r="H46" s="867"/>
      <c r="I46" s="901"/>
      <c r="J46" s="322" t="s">
        <v>945</v>
      </c>
      <c r="K46" s="91" t="s">
        <v>946</v>
      </c>
      <c r="L46" s="902" t="s">
        <v>955</v>
      </c>
      <c r="M46" s="901"/>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3636.4322576551081</v>
      </c>
      <c r="N47" s="279">
        <f>K47*M47</f>
        <v>43183.433913201166</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14402.585489626066</v>
      </c>
      <c r="N48" s="279">
        <f>K48*M48</f>
        <v>7201.2927448130331</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4888.1645308545549</v>
      </c>
      <c r="N49" s="279">
        <f>K49*M49</f>
        <v>2444.0822654272774</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428447.57410341949</v>
      </c>
      <c r="N50" s="279">
        <f>K50*M50</f>
        <v>56532.32555257019</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1" t="s">
        <v>953</v>
      </c>
      <c r="C54" s="822"/>
      <c r="D54" s="822"/>
      <c r="E54" s="822"/>
      <c r="F54" s="822"/>
      <c r="G54" s="822"/>
      <c r="H54" s="822"/>
      <c r="I54" s="822"/>
      <c r="J54" s="822"/>
      <c r="K54" s="822"/>
      <c r="L54" s="822"/>
      <c r="M54" s="823"/>
      <c r="N54" s="401">
        <f>SUM(N47:N53)</f>
        <v>109361.13447601168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08">
        <f>VLOOKUP(A59,TRANSPORTE!A5:D117,4,FALSE)</f>
        <v>56.727699896461964</v>
      </c>
      <c r="M59" s="909"/>
      <c r="N59" s="294">
        <f>K59*L59</f>
        <v>2.8363849948230984</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99"/>
      <c r="M64" s="900"/>
      <c r="N64" s="133"/>
    </row>
    <row r="65" spans="1:15" ht="15.75" thickBot="1">
      <c r="B65" s="910" t="s">
        <v>953</v>
      </c>
      <c r="C65" s="864"/>
      <c r="D65" s="864"/>
      <c r="E65" s="864"/>
      <c r="F65" s="864"/>
      <c r="G65" s="864"/>
      <c r="H65" s="864"/>
      <c r="I65" s="864"/>
      <c r="J65" s="864"/>
      <c r="K65" s="864"/>
      <c r="L65" s="864"/>
      <c r="M65" s="865"/>
      <c r="N65" s="110">
        <f>N59+N60+N61+N62+N63</f>
        <v>2.8363849948230984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863"/>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4">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7"/>
      <c r="C75" s="898"/>
      <c r="D75" s="898"/>
      <c r="E75" s="898"/>
      <c r="F75" s="898"/>
      <c r="G75" s="898"/>
      <c r="H75" s="898"/>
      <c r="I75" s="132"/>
      <c r="J75" s="132"/>
      <c r="K75" s="132"/>
      <c r="L75" s="911"/>
      <c r="M75" s="911"/>
      <c r="N75" s="51"/>
    </row>
    <row r="76" spans="1:15" ht="15.75" thickBot="1">
      <c r="B76" s="910" t="s">
        <v>953</v>
      </c>
      <c r="C76" s="864"/>
      <c r="D76" s="864"/>
      <c r="E76" s="864"/>
      <c r="F76" s="864"/>
      <c r="G76" s="864"/>
      <c r="H76" s="864"/>
      <c r="I76" s="864"/>
      <c r="J76" s="864"/>
      <c r="K76" s="864"/>
      <c r="L76" s="864"/>
      <c r="M76" s="865"/>
      <c r="N76" s="308">
        <f>SUM(N70:N75)</f>
        <v>12400.887785492825</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N42+N54+N65+N76</f>
        <v>271643.24772486911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54328.649544973829</v>
      </c>
      <c r="M83" s="857"/>
      <c r="N83" s="57"/>
    </row>
    <row r="84" spans="1:14">
      <c r="B84" s="95" t="s">
        <v>973</v>
      </c>
      <c r="C84" s="96"/>
      <c r="D84" s="96"/>
      <c r="E84" s="96"/>
      <c r="F84" s="96"/>
      <c r="G84" s="96"/>
      <c r="H84" s="96"/>
      <c r="I84" s="93"/>
      <c r="J84" s="94"/>
      <c r="K84" s="311">
        <v>0.05</v>
      </c>
      <c r="L84" s="856">
        <f>N78*K84</f>
        <v>13582.162386243457</v>
      </c>
      <c r="M84" s="857"/>
      <c r="N84" s="57"/>
    </row>
    <row r="85" spans="1:14" ht="15.75" thickBot="1">
      <c r="B85" s="97" t="s">
        <v>974</v>
      </c>
      <c r="C85" s="98"/>
      <c r="D85" s="98"/>
      <c r="E85" s="98"/>
      <c r="F85" s="98"/>
      <c r="G85" s="98"/>
      <c r="H85" s="98"/>
      <c r="I85" s="99"/>
      <c r="J85" s="100"/>
      <c r="K85" s="312">
        <v>0.05</v>
      </c>
      <c r="L85" s="858">
        <f>N78*K85</f>
        <v>13582.162386243457</v>
      </c>
      <c r="M85" s="859"/>
      <c r="N85" s="57"/>
    </row>
    <row r="86" spans="1:14" ht="15.75" thickBot="1">
      <c r="B86" s="821" t="s">
        <v>953</v>
      </c>
      <c r="C86" s="822"/>
      <c r="D86" s="822"/>
      <c r="E86" s="822"/>
      <c r="F86" s="822"/>
      <c r="G86" s="822"/>
      <c r="H86" s="822"/>
      <c r="I86" s="822"/>
      <c r="J86" s="822"/>
      <c r="K86" s="822"/>
      <c r="L86" s="822"/>
      <c r="M86" s="823"/>
      <c r="N86" s="58">
        <f>L83+L84+L85</f>
        <v>81492.974317460757</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353136.22204232984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8" sqref="A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243</v>
      </c>
      <c r="B36" s="870" t="str">
        <f>VLOOKUP(A36,EQUIPOS!A6:D154,3,FALSE)</f>
        <v>Grúa 10 ton</v>
      </c>
      <c r="C36" s="871"/>
      <c r="D36" s="871"/>
      <c r="E36" s="871"/>
      <c r="F36" s="871"/>
      <c r="G36" s="871"/>
      <c r="H36" s="872"/>
      <c r="I36" s="274"/>
      <c r="J36" s="275"/>
      <c r="K36" s="276">
        <f>VLOOKUP(A36,EQUIPOS!A6:D163,4,FALSE)</f>
        <v>225488.49936746006</v>
      </c>
      <c r="L36" s="277"/>
      <c r="M36" s="278">
        <v>0.158</v>
      </c>
      <c r="N36" s="279">
        <f t="shared" ref="N36:N44" si="0">K36/M36</f>
        <v>1427142.4010598739</v>
      </c>
    </row>
    <row r="37" spans="1:14">
      <c r="A37" s="119" t="s">
        <v>121</v>
      </c>
      <c r="B37" s="870" t="str">
        <f>VLOOKUP(A37,EQUIPOS!A7:D154,3,FALSE)</f>
        <v>Bomba eléctrica para accionar la celda</v>
      </c>
      <c r="C37" s="871"/>
      <c r="D37" s="871"/>
      <c r="E37" s="871"/>
      <c r="F37" s="871"/>
      <c r="G37" s="871"/>
      <c r="H37" s="872"/>
      <c r="I37" s="428"/>
      <c r="J37" s="429"/>
      <c r="K37" s="276">
        <f>VLOOKUP(A37,EQUIPOS!A7:D164,4,FALSE)</f>
        <v>48689.756417887744</v>
      </c>
      <c r="L37" s="342"/>
      <c r="M37" s="343">
        <v>0.158</v>
      </c>
      <c r="N37" s="279">
        <f t="shared" si="0"/>
        <v>308163.01530308696</v>
      </c>
    </row>
    <row r="38" spans="1:14">
      <c r="A38" s="119" t="s">
        <v>217</v>
      </c>
      <c r="B38" s="870" t="str">
        <f>VLOOKUP(A38,EQUIPOS!A8:D154,3,FALSE)</f>
        <v>Equipo de soldadura y de acetileno (incluye soldadura)</v>
      </c>
      <c r="C38" s="871"/>
      <c r="D38" s="871"/>
      <c r="E38" s="871"/>
      <c r="F38" s="871"/>
      <c r="G38" s="871"/>
      <c r="H38" s="872"/>
      <c r="I38" s="428"/>
      <c r="J38" s="429"/>
      <c r="K38" s="445">
        <f>VLOOKUP(A38,EQUIPOS!A8:D165,4,FALSE)</f>
        <v>20278.740470647666</v>
      </c>
      <c r="L38" s="342"/>
      <c r="M38" s="343">
        <v>0.158</v>
      </c>
      <c r="N38" s="279">
        <f t="shared" si="0"/>
        <v>128346.45867498523</v>
      </c>
    </row>
    <row r="39" spans="1:14">
      <c r="A39" s="119" t="s">
        <v>255</v>
      </c>
      <c r="B39" s="870" t="str">
        <f>VLOOKUP(A39,EQUIPOS!A9:D154,3,FALSE)</f>
        <v>Manómetro cable de acero para bajar la celda</v>
      </c>
      <c r="C39" s="871"/>
      <c r="D39" s="871"/>
      <c r="E39" s="871"/>
      <c r="F39" s="871"/>
      <c r="G39" s="871"/>
      <c r="H39" s="872"/>
      <c r="I39" s="428"/>
      <c r="J39" s="429"/>
      <c r="K39" s="445">
        <f>VLOOKUP(A39,EQUIPOS!A9:D166,4,FALSE)</f>
        <v>1154965.2686491429</v>
      </c>
      <c r="L39" s="342"/>
      <c r="M39" s="343">
        <v>0.158</v>
      </c>
      <c r="N39" s="279">
        <f t="shared" si="0"/>
        <v>7309906.7636021702</v>
      </c>
    </row>
    <row r="40" spans="1:14">
      <c r="A40" s="119" t="s">
        <v>1648</v>
      </c>
      <c r="B40" s="870" t="str">
        <f>VLOOKUP(A40,EQUIPOS!A10:D154,3,FALSE)</f>
        <v xml:space="preserve">Retroexcavadora sobre llantas 
</v>
      </c>
      <c r="C40" s="871"/>
      <c r="D40" s="871"/>
      <c r="E40" s="871"/>
      <c r="F40" s="871"/>
      <c r="G40" s="871"/>
      <c r="H40" s="872"/>
      <c r="I40" s="428"/>
      <c r="J40" s="429"/>
      <c r="K40" s="445">
        <f>VLOOKUP(A40,EQUIPOS!A10:D167,4,FALSE)</f>
        <v>116384.23279078736</v>
      </c>
      <c r="L40" s="342"/>
      <c r="M40" s="343">
        <v>0.158</v>
      </c>
      <c r="N40" s="279">
        <f t="shared" si="0"/>
        <v>736609.06829612248</v>
      </c>
    </row>
    <row r="41" spans="1:14">
      <c r="A41" s="119" t="s">
        <v>115</v>
      </c>
      <c r="B41" s="870" t="str">
        <f>VLOOKUP(A41,EQUIPOS!A6:D154,3,FALSE)</f>
        <v>Andamiaje para Aplicar la Carga (Equipos Sustituto de la Tara)</v>
      </c>
      <c r="C41" s="871"/>
      <c r="D41" s="871"/>
      <c r="E41" s="871"/>
      <c r="F41" s="871"/>
      <c r="G41" s="871"/>
      <c r="H41" s="872"/>
      <c r="I41" s="428"/>
      <c r="J41" s="429"/>
      <c r="K41" s="445">
        <f>VLOOKUP(A41,EQUIPOS!A6:D154,4,FALSE)</f>
        <v>9906.6751306020124</v>
      </c>
      <c r="L41" s="342"/>
      <c r="M41" s="343">
        <v>0.158</v>
      </c>
      <c r="N41" s="279">
        <f t="shared" si="0"/>
        <v>62700.475510139317</v>
      </c>
    </row>
    <row r="42" spans="1:14">
      <c r="A42" s="119" t="s">
        <v>224</v>
      </c>
      <c r="B42" s="870" t="str">
        <f>VLOOKUP(A42,EQUIPOS!A12:D156,3,FALSE)</f>
        <v>Equipo de Medición (Deformimetros Eléctricos, Mecánicos, Celdas de Carga,  Etc.)</v>
      </c>
      <c r="C42" s="871"/>
      <c r="D42" s="871"/>
      <c r="E42" s="871"/>
      <c r="F42" s="871"/>
      <c r="G42" s="871"/>
      <c r="H42" s="872"/>
      <c r="I42" s="335"/>
      <c r="J42" s="337"/>
      <c r="K42" s="445">
        <f>VLOOKUP(A42,EQUIPOS!A12:D169,4,FALSE)</f>
        <v>162685.65554868302</v>
      </c>
      <c r="L42" s="430"/>
      <c r="M42" s="431">
        <v>0.158</v>
      </c>
      <c r="N42" s="279">
        <f t="shared" si="0"/>
        <v>1029656.0477764747</v>
      </c>
    </row>
    <row r="43" spans="1:14">
      <c r="A43" t="s">
        <v>335</v>
      </c>
      <c r="B43" s="870" t="str">
        <f>VLOOKUP(A43,EQUIPOS!A13:D157,3,FALSE)</f>
        <v>Tara (Recebo, Agua, Etc.)</v>
      </c>
      <c r="C43" s="871"/>
      <c r="D43" s="871"/>
      <c r="E43" s="871"/>
      <c r="F43" s="871"/>
      <c r="G43" s="871"/>
      <c r="H43" s="872"/>
      <c r="I43" s="42"/>
      <c r="J43" s="43"/>
      <c r="K43" s="445">
        <f>VLOOKUP(A43,EQUIPOS!A13:D170,4,FALSE)</f>
        <v>216778.16059368724</v>
      </c>
      <c r="L43" s="283"/>
      <c r="M43" s="284">
        <v>2.8000000000000001E-2</v>
      </c>
      <c r="N43" s="279">
        <f t="shared" si="0"/>
        <v>7742077.1640602583</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42"/>
      <c r="J44" s="43"/>
      <c r="K44" s="445">
        <f>VLOOKUP(A44,EQUIPOS!A14:D171,4,FALSE)</f>
        <v>10982.227716095924</v>
      </c>
      <c r="L44" s="283"/>
      <c r="M44" s="284">
        <v>0.158</v>
      </c>
      <c r="N44" s="280">
        <f t="shared" si="0"/>
        <v>69507.770355037486</v>
      </c>
    </row>
    <row r="45" spans="1:14">
      <c r="B45" s="878" t="s">
        <v>952</v>
      </c>
      <c r="C45" s="879"/>
      <c r="D45" s="879"/>
      <c r="E45" s="44"/>
      <c r="F45" s="45"/>
      <c r="G45" s="45"/>
      <c r="H45" s="46"/>
      <c r="I45" s="42"/>
      <c r="J45" s="43"/>
      <c r="K45" s="286"/>
      <c r="L45" s="283"/>
      <c r="M45" s="408">
        <v>0.02</v>
      </c>
      <c r="N45" s="351">
        <f>N79*M45</f>
        <v>7707.987993879492</v>
      </c>
    </row>
    <row r="46" spans="1:14" ht="15.75" thickBot="1">
      <c r="B46" s="870"/>
      <c r="C46" s="871"/>
      <c r="D46" s="871"/>
      <c r="E46" s="871"/>
      <c r="F46" s="871"/>
      <c r="G46" s="871"/>
      <c r="H46" s="872"/>
      <c r="I46" s="880"/>
      <c r="J46" s="881"/>
      <c r="K46" s="47"/>
      <c r="L46" s="882"/>
      <c r="M46" s="883"/>
      <c r="N46" s="111"/>
    </row>
    <row r="47" spans="1:14" ht="15.75" thickBot="1">
      <c r="B47" s="821" t="s">
        <v>953</v>
      </c>
      <c r="C47" s="822"/>
      <c r="D47" s="822"/>
      <c r="E47" s="822"/>
      <c r="F47" s="822"/>
      <c r="G47" s="822"/>
      <c r="H47" s="822"/>
      <c r="I47" s="822"/>
      <c r="J47" s="822"/>
      <c r="K47" s="822"/>
      <c r="L47" s="822"/>
      <c r="M47" s="823"/>
      <c r="N47" s="401">
        <f>SUM(N36:N46)</f>
        <v>18821817.152632032</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6" t="s">
        <v>944</v>
      </c>
      <c r="C51" s="867"/>
      <c r="D51" s="867"/>
      <c r="E51" s="867"/>
      <c r="F51" s="867"/>
      <c r="G51" s="867"/>
      <c r="H51" s="867"/>
      <c r="I51" s="901"/>
      <c r="J51" s="322" t="s">
        <v>945</v>
      </c>
      <c r="K51" s="91" t="s">
        <v>946</v>
      </c>
      <c r="L51" s="902" t="s">
        <v>955</v>
      </c>
      <c r="M51" s="901"/>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13100828.399655942</v>
      </c>
      <c r="N52" s="279">
        <f t="shared" ref="N52:N58" si="1">K52*M52</f>
        <v>13100828.399655942</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65827.084786551364</v>
      </c>
      <c r="N53" s="279">
        <f t="shared" si="1"/>
        <v>1974812.543596541</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51392.868994290766</v>
      </c>
      <c r="N54" s="279">
        <f t="shared" si="1"/>
        <v>3083572.1396574462</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50811.686359846877</v>
      </c>
      <c r="N55" s="279">
        <f t="shared" si="1"/>
        <v>609740.23631816253</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1292619.2002747767</v>
      </c>
      <c r="N56" s="279">
        <f t="shared" si="1"/>
        <v>2585238.4005495533</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792695.64593125996</v>
      </c>
      <c r="N57" s="279">
        <f t="shared" si="1"/>
        <v>3963478.2296562996</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24997.705436202832</v>
      </c>
      <c r="N58" s="279">
        <f t="shared" si="1"/>
        <v>1749839.3805341981</v>
      </c>
    </row>
    <row r="59" spans="1:14" ht="15.75" thickBot="1">
      <c r="B59" s="821" t="s">
        <v>953</v>
      </c>
      <c r="C59" s="822"/>
      <c r="D59" s="822"/>
      <c r="E59" s="822"/>
      <c r="F59" s="822"/>
      <c r="G59" s="822"/>
      <c r="H59" s="822"/>
      <c r="I59" s="822"/>
      <c r="J59" s="822"/>
      <c r="K59" s="822"/>
      <c r="L59" s="822"/>
      <c r="M59" s="823"/>
      <c r="N59" s="401">
        <f>SUM(N52:N58)</f>
        <v>27067509.329968143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908">
        <f>VLOOKUP(A64,TRANSPORTE!A5:D117,4,FALSE)</f>
        <v>133839.12378670892</v>
      </c>
      <c r="M64" s="909"/>
      <c r="N64" s="294">
        <f>K64*L64</f>
        <v>6691.9561893354467</v>
      </c>
    </row>
    <row r="65" spans="1:15">
      <c r="B65" s="52"/>
      <c r="C65" s="53"/>
      <c r="D65" s="53"/>
      <c r="E65" s="53"/>
      <c r="F65" s="53"/>
      <c r="G65" s="53"/>
      <c r="H65" s="318"/>
      <c r="I65" s="286"/>
      <c r="J65" s="293"/>
      <c r="K65" s="286"/>
      <c r="L65" s="908"/>
      <c r="M65" s="909"/>
      <c r="N65" s="294"/>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6691.9561893354467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68" t="s">
        <v>15</v>
      </c>
      <c r="B75" s="55" t="str">
        <f>VLOOKUP(A75,'MANO DE OBRA'!A8:D68,3,FALSE)</f>
        <v>Obrero (6)</v>
      </c>
      <c r="C75" s="53"/>
      <c r="D75" s="53"/>
      <c r="E75" s="53"/>
      <c r="F75" s="53"/>
      <c r="G75" s="53"/>
      <c r="H75" s="53"/>
      <c r="I75" s="299">
        <f>K75/J75*100</f>
        <v>175560</v>
      </c>
      <c r="J75" s="300">
        <v>185</v>
      </c>
      <c r="K75" s="301">
        <f>VLOOKUP(A75,'MANO DE OBRA'!A8:D99,4,FALSE)</f>
        <v>324786</v>
      </c>
      <c r="L75" s="56"/>
      <c r="M75" s="441">
        <v>1.26</v>
      </c>
      <c r="N75" s="402">
        <f>K75/M75</f>
        <v>257766.66666666666</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29260.000000000004</v>
      </c>
      <c r="J77" s="300">
        <v>185</v>
      </c>
      <c r="K77" s="305">
        <f>VLOOKUP(A77,'MANO DE OBRA'!A11:D103,4,FALSE)</f>
        <v>54131</v>
      </c>
      <c r="L77" s="325"/>
      <c r="M77" s="307">
        <v>1.26</v>
      </c>
      <c r="N77" s="402">
        <f>K77/M77</f>
        <v>42961.111111111109</v>
      </c>
    </row>
    <row r="78" spans="1:15" ht="15.75" thickBot="1">
      <c r="B78" s="897"/>
      <c r="C78" s="898"/>
      <c r="D78" s="898"/>
      <c r="E78" s="898"/>
      <c r="F78" s="898"/>
      <c r="G78" s="898"/>
      <c r="H78" s="898"/>
      <c r="I78" s="132"/>
      <c r="J78" s="132"/>
      <c r="K78" s="132"/>
      <c r="L78" s="911"/>
      <c r="M78" s="911"/>
      <c r="N78" s="51"/>
    </row>
    <row r="79" spans="1:15" ht="15.75" thickBot="1">
      <c r="B79" s="910" t="s">
        <v>953</v>
      </c>
      <c r="C79" s="864"/>
      <c r="D79" s="864"/>
      <c r="E79" s="864"/>
      <c r="F79" s="864"/>
      <c r="G79" s="864"/>
      <c r="H79" s="864"/>
      <c r="I79" s="864"/>
      <c r="J79" s="864"/>
      <c r="K79" s="864"/>
      <c r="L79" s="864"/>
      <c r="M79" s="865"/>
      <c r="N79" s="308">
        <f>SUM(N75:N78)</f>
        <v>385399.39969397458</v>
      </c>
    </row>
    <row r="80" spans="1:15" ht="15.75" thickBot="1">
      <c r="B80" s="39"/>
      <c r="C80" s="40"/>
      <c r="D80" s="40"/>
      <c r="E80" s="40"/>
      <c r="F80" s="40"/>
      <c r="G80" s="40"/>
      <c r="H80" s="40"/>
      <c r="I80" s="40"/>
      <c r="J80" s="40"/>
      <c r="K80" s="40"/>
      <c r="L80" s="40"/>
      <c r="M80" s="40"/>
      <c r="N80" s="41"/>
    </row>
    <row r="81" spans="1:14" ht="15.75" thickBot="1">
      <c r="B81" s="821" t="s">
        <v>967</v>
      </c>
      <c r="C81" s="822"/>
      <c r="D81" s="822"/>
      <c r="E81" s="822"/>
      <c r="F81" s="822"/>
      <c r="G81" s="822"/>
      <c r="H81" s="822"/>
      <c r="I81" s="822"/>
      <c r="J81" s="822"/>
      <c r="K81" s="822"/>
      <c r="L81" s="822"/>
      <c r="M81" s="823"/>
      <c r="N81" s="105">
        <f>N47+N59+N70+N79</f>
        <v>46281417.838483483</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6" t="s">
        <v>969</v>
      </c>
      <c r="C85" s="867"/>
      <c r="D85" s="867"/>
      <c r="E85" s="867"/>
      <c r="F85" s="867"/>
      <c r="G85" s="867"/>
      <c r="H85" s="867"/>
      <c r="I85" s="321"/>
      <c r="J85" s="341"/>
      <c r="K85" s="309" t="s">
        <v>970</v>
      </c>
      <c r="L85" s="868" t="s">
        <v>971</v>
      </c>
      <c r="M85" s="869"/>
      <c r="N85" s="310"/>
    </row>
    <row r="86" spans="1:14">
      <c r="B86" s="854" t="s">
        <v>972</v>
      </c>
      <c r="C86" s="855"/>
      <c r="D86" s="855"/>
      <c r="E86" s="855"/>
      <c r="F86" s="855"/>
      <c r="G86" s="855"/>
      <c r="H86" s="855"/>
      <c r="I86" s="93"/>
      <c r="J86" s="94"/>
      <c r="K86" s="311">
        <v>0.2</v>
      </c>
      <c r="L86" s="856">
        <f>N81*K86</f>
        <v>9256283.5676966961</v>
      </c>
      <c r="M86" s="857"/>
      <c r="N86" s="57"/>
    </row>
    <row r="87" spans="1:14">
      <c r="B87" s="95" t="s">
        <v>973</v>
      </c>
      <c r="C87" s="96"/>
      <c r="D87" s="96"/>
      <c r="E87" s="96"/>
      <c r="F87" s="96"/>
      <c r="G87" s="96"/>
      <c r="H87" s="96"/>
      <c r="I87" s="93"/>
      <c r="J87" s="94"/>
      <c r="K87" s="311">
        <v>0.05</v>
      </c>
      <c r="L87" s="856">
        <f>N81*K87</f>
        <v>2314070.891924174</v>
      </c>
      <c r="M87" s="857"/>
      <c r="N87" s="57"/>
    </row>
    <row r="88" spans="1:14" ht="15.75" thickBot="1">
      <c r="B88" s="97" t="s">
        <v>974</v>
      </c>
      <c r="C88" s="98"/>
      <c r="D88" s="98"/>
      <c r="E88" s="98"/>
      <c r="F88" s="98"/>
      <c r="G88" s="98"/>
      <c r="H88" s="98"/>
      <c r="I88" s="99"/>
      <c r="J88" s="100"/>
      <c r="K88" s="312">
        <v>0.05</v>
      </c>
      <c r="L88" s="858">
        <f>N81*K88</f>
        <v>2314070.891924174</v>
      </c>
      <c r="M88" s="859"/>
      <c r="N88" s="57"/>
    </row>
    <row r="89" spans="1:14" ht="15.75" thickBot="1">
      <c r="B89" s="821" t="s">
        <v>953</v>
      </c>
      <c r="C89" s="822"/>
      <c r="D89" s="822"/>
      <c r="E89" s="822"/>
      <c r="F89" s="822"/>
      <c r="G89" s="822"/>
      <c r="H89" s="822"/>
      <c r="I89" s="822"/>
      <c r="J89" s="822"/>
      <c r="K89" s="822"/>
      <c r="L89" s="822"/>
      <c r="M89" s="823"/>
      <c r="N89" s="58">
        <f>L86+L87+L88</f>
        <v>13884425.351545045</v>
      </c>
    </row>
    <row r="90" spans="1:14" ht="15.75" thickBot="1">
      <c r="B90" s="39"/>
      <c r="C90" s="40"/>
      <c r="D90" s="40"/>
      <c r="E90" s="40"/>
      <c r="F90" s="40"/>
      <c r="G90" s="40"/>
      <c r="H90" s="40"/>
      <c r="I90" s="40"/>
      <c r="J90" s="40"/>
      <c r="K90" s="40"/>
      <c r="L90" s="40"/>
      <c r="M90" s="40"/>
      <c r="N90" s="41"/>
    </row>
    <row r="91" spans="1:14" ht="15.75" thickBot="1">
      <c r="A91" t="s">
        <v>2016</v>
      </c>
      <c r="B91" s="821" t="s">
        <v>975</v>
      </c>
      <c r="C91" s="822"/>
      <c r="D91" s="822"/>
      <c r="E91" s="822"/>
      <c r="F91" s="822"/>
      <c r="G91" s="822"/>
      <c r="H91" s="822"/>
      <c r="I91" s="822"/>
      <c r="J91" s="822"/>
      <c r="K91" s="822"/>
      <c r="L91" s="822"/>
      <c r="M91" s="823"/>
      <c r="N91" s="195">
        <f>N81+N89</f>
        <v>60165843.190028526</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1"/>
      <c r="K121" s="971"/>
      <c r="L121" s="971"/>
      <c r="M121" s="971"/>
      <c r="N121" s="972"/>
    </row>
    <row r="122" spans="2:14" ht="15.75" thickBot="1">
      <c r="B122" s="426" t="s">
        <v>2221</v>
      </c>
      <c r="C122" s="427"/>
      <c r="D122" s="427"/>
      <c r="E122" s="266"/>
      <c r="F122" s="266"/>
      <c r="G122" s="266"/>
      <c r="H122" s="266"/>
      <c r="I122" s="266"/>
      <c r="J122" s="973"/>
      <c r="K122" s="973"/>
      <c r="L122" s="973"/>
      <c r="M122" s="973"/>
      <c r="N122" s="974"/>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140</v>
      </c>
      <c r="B36" s="870" t="str">
        <f>VLOOKUP(A36,EQUIPOS!A6:D154,3,FALSE)</f>
        <v>Camisa para Pilote D=1.20m</v>
      </c>
      <c r="C36" s="871"/>
      <c r="D36" s="871"/>
      <c r="E36" s="871"/>
      <c r="F36" s="871"/>
      <c r="G36" s="871"/>
      <c r="H36" s="872"/>
      <c r="I36" s="274"/>
      <c r="J36" s="275"/>
      <c r="K36" s="276">
        <f>VLOOKUP(A36,EQUIPOS!A6:D163,4,FALSE)</f>
        <v>27539.946214308722</v>
      </c>
      <c r="L36" s="277"/>
      <c r="M36" s="278">
        <v>1</v>
      </c>
      <c r="N36" s="279">
        <f t="shared" ref="N36:N42" si="0">K36/M36</f>
        <v>27539.946214308722</v>
      </c>
    </row>
    <row r="37" spans="1:14">
      <c r="A37" s="119" t="s">
        <v>206</v>
      </c>
      <c r="B37" s="870" t="str">
        <f>VLOOKUP(A37,EQUIPOS!A7:D154,3,FALSE)</f>
        <v>Equipo de Soldadura</v>
      </c>
      <c r="C37" s="871"/>
      <c r="D37" s="871"/>
      <c r="E37" s="871"/>
      <c r="F37" s="871"/>
      <c r="G37" s="871"/>
      <c r="H37" s="872"/>
      <c r="I37" s="428"/>
      <c r="J37" s="429"/>
      <c r="K37" s="276">
        <f>VLOOKUP(A37,EQUIPOS!A7:D164,4,FALSE)</f>
        <v>8483.1108891457552</v>
      </c>
      <c r="L37" s="342"/>
      <c r="M37" s="343">
        <v>1</v>
      </c>
      <c r="N37" s="279">
        <f t="shared" si="0"/>
        <v>8483.1108891457552</v>
      </c>
    </row>
    <row r="38" spans="1:14">
      <c r="A38" s="119" t="s">
        <v>242</v>
      </c>
      <c r="B38" s="870" t="str">
        <f>VLOOKUP(A38,EQUIPOS!A8:D154,3,FALSE)</f>
        <v>Grúa con torre capacidad 1 ton en la punta.</v>
      </c>
      <c r="C38" s="871"/>
      <c r="D38" s="871"/>
      <c r="E38" s="871"/>
      <c r="F38" s="871"/>
      <c r="G38" s="871"/>
      <c r="H38" s="872"/>
      <c r="I38" s="428"/>
      <c r="J38" s="429"/>
      <c r="K38" s="445">
        <f>VLOOKUP(A38,EQUIPOS!A8:D165,4,FALSE)</f>
        <v>192770.93397127982</v>
      </c>
      <c r="L38" s="342"/>
      <c r="M38" s="343">
        <v>2.5</v>
      </c>
      <c r="N38" s="279">
        <f t="shared" si="0"/>
        <v>77108.373588511924</v>
      </c>
    </row>
    <row r="39" spans="1:14">
      <c r="A39" s="119" t="s">
        <v>267</v>
      </c>
      <c r="B39" s="870" t="str">
        <f>VLOOKUP(A39,EQUIPOS!A9:D154,3,FALSE)</f>
        <v>Motobomba de concreto</v>
      </c>
      <c r="C39" s="871"/>
      <c r="D39" s="871"/>
      <c r="E39" s="871"/>
      <c r="F39" s="871"/>
      <c r="G39" s="871"/>
      <c r="H39" s="872"/>
      <c r="I39" s="428"/>
      <c r="J39" s="429"/>
      <c r="K39" s="445">
        <f>VLOOKUP(A39,EQUIPOS!A9:D166,4,FALSE)</f>
        <v>29843.858830938552</v>
      </c>
      <c r="L39" s="342"/>
      <c r="M39" s="343">
        <v>2.5499800000000001</v>
      </c>
      <c r="N39" s="279">
        <f t="shared" si="0"/>
        <v>11703.565844021738</v>
      </c>
    </row>
    <row r="40" spans="1:14">
      <c r="A40" s="119" t="s">
        <v>277</v>
      </c>
      <c r="B40" s="870" t="str">
        <f>VLOOKUP(A40,EQUIPOS!A10:D154,3,FALSE)</f>
        <v>Pala auxiliar de piloteadora</v>
      </c>
      <c r="C40" s="871"/>
      <c r="D40" s="871"/>
      <c r="E40" s="871"/>
      <c r="F40" s="871"/>
      <c r="G40" s="871"/>
      <c r="H40" s="872"/>
      <c r="I40" s="428"/>
      <c r="J40" s="429"/>
      <c r="K40" s="445">
        <f>VLOOKUP(A40,EQUIPOS!A10:D167,4,FALSE)</f>
        <v>358010.24520904472</v>
      </c>
      <c r="L40" s="342"/>
      <c r="M40" s="343">
        <v>2.5</v>
      </c>
      <c r="N40" s="279">
        <f t="shared" si="0"/>
        <v>143204.09808361789</v>
      </c>
    </row>
    <row r="41" spans="1:14">
      <c r="A41" s="119" t="s">
        <v>282</v>
      </c>
      <c r="B41" s="870" t="str">
        <f>VLOOKUP(A41,EQUIPOS!A6:D154,3,FALSE)</f>
        <v>Piloteadora potencia 250KW, RPM 1800, fuerza elevadora 200KN</v>
      </c>
      <c r="C41" s="871"/>
      <c r="D41" s="871"/>
      <c r="E41" s="871"/>
      <c r="F41" s="871"/>
      <c r="G41" s="871"/>
      <c r="H41" s="872"/>
      <c r="I41" s="428"/>
      <c r="J41" s="429"/>
      <c r="K41" s="445">
        <f>VLOOKUP(A41,EQUIPOS!A6:D154,4,FALSE)</f>
        <v>577450.49096453108</v>
      </c>
      <c r="L41" s="342"/>
      <c r="M41" s="343">
        <v>1</v>
      </c>
      <c r="N41" s="279">
        <f t="shared" si="0"/>
        <v>577450.49096453108</v>
      </c>
    </row>
    <row r="42" spans="1:14">
      <c r="A42" s="119" t="s">
        <v>310</v>
      </c>
      <c r="B42" s="870" t="str">
        <f>VLOOKUP(A42,EQUIPOS!A12:D156,3,FALSE)</f>
        <v>Retroexcavadora A25C</v>
      </c>
      <c r="C42" s="871"/>
      <c r="D42" s="871"/>
      <c r="E42" s="871"/>
      <c r="F42" s="871"/>
      <c r="G42" s="871"/>
      <c r="H42" s="872"/>
      <c r="I42" s="335"/>
      <c r="J42" s="337"/>
      <c r="K42" s="445">
        <f>VLOOKUP(A42,EQUIPOS!A12:D169,4,FALSE)</f>
        <v>114874.14207322994</v>
      </c>
      <c r="L42" s="430"/>
      <c r="M42" s="431">
        <v>2.5</v>
      </c>
      <c r="N42" s="279">
        <f t="shared" si="0"/>
        <v>45949.656829291976</v>
      </c>
    </row>
    <row r="43" spans="1:14">
      <c r="B43" s="870"/>
      <c r="C43" s="871"/>
      <c r="D43" s="871"/>
      <c r="E43" s="871"/>
      <c r="F43" s="871"/>
      <c r="G43" s="871"/>
      <c r="H43" s="872"/>
      <c r="I43" s="42"/>
      <c r="J43" s="43"/>
      <c r="K43" s="445"/>
      <c r="L43" s="283"/>
      <c r="M43" s="284"/>
      <c r="N43" s="279"/>
    </row>
    <row r="44" spans="1:14">
      <c r="B44" s="327"/>
      <c r="C44" s="328"/>
      <c r="D44" s="328"/>
      <c r="E44" s="328"/>
      <c r="F44" s="330"/>
      <c r="G44" s="330"/>
      <c r="H44" s="131"/>
      <c r="I44" s="42"/>
      <c r="J44" s="43"/>
      <c r="K44" s="445"/>
      <c r="L44" s="283"/>
      <c r="M44" s="284"/>
      <c r="N44" s="280"/>
    </row>
    <row r="45" spans="1:14">
      <c r="B45" s="878" t="s">
        <v>952</v>
      </c>
      <c r="C45" s="879"/>
      <c r="D45" s="879"/>
      <c r="E45" s="44"/>
      <c r="F45" s="45"/>
      <c r="G45" s="45"/>
      <c r="H45" s="46"/>
      <c r="I45" s="42"/>
      <c r="J45" s="43"/>
      <c r="K45" s="286"/>
      <c r="L45" s="283"/>
      <c r="M45" s="408">
        <v>0.1</v>
      </c>
      <c r="N45" s="351">
        <f>N83*M45</f>
        <v>8989.0050753001669</v>
      </c>
    </row>
    <row r="46" spans="1:14" ht="15.75" thickBot="1">
      <c r="B46" s="870"/>
      <c r="C46" s="871"/>
      <c r="D46" s="871"/>
      <c r="E46" s="871"/>
      <c r="F46" s="871"/>
      <c r="G46" s="871"/>
      <c r="H46" s="872"/>
      <c r="I46" s="880"/>
      <c r="J46" s="881"/>
      <c r="K46" s="47"/>
      <c r="L46" s="882"/>
      <c r="M46" s="883"/>
      <c r="N46" s="111"/>
    </row>
    <row r="47" spans="1:14" ht="15.75" thickBot="1">
      <c r="B47" s="821" t="s">
        <v>953</v>
      </c>
      <c r="C47" s="822"/>
      <c r="D47" s="822"/>
      <c r="E47" s="822"/>
      <c r="F47" s="822"/>
      <c r="G47" s="822"/>
      <c r="H47" s="822"/>
      <c r="I47" s="822"/>
      <c r="J47" s="822"/>
      <c r="K47" s="822"/>
      <c r="L47" s="822"/>
      <c r="M47" s="823"/>
      <c r="N47" s="401">
        <f>SUM(N36:N46)</f>
        <v>900428.24748872919</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6" t="s">
        <v>944</v>
      </c>
      <c r="C51" s="867"/>
      <c r="D51" s="867"/>
      <c r="E51" s="867"/>
      <c r="F51" s="867"/>
      <c r="G51" s="867"/>
      <c r="H51" s="867"/>
      <c r="I51" s="901"/>
      <c r="J51" s="322" t="s">
        <v>945</v>
      </c>
      <c r="K51" s="91" t="s">
        <v>946</v>
      </c>
      <c r="L51" s="902" t="s">
        <v>955</v>
      </c>
      <c r="M51" s="901"/>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8865.8528073951711</v>
      </c>
      <c r="N52" s="279">
        <f>K52*M52</f>
        <v>20879.083361415629</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3636.4322576551081</v>
      </c>
      <c r="N53" s="279">
        <f>K53*M53</f>
        <v>449827.43659584544</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428447.57410341949</v>
      </c>
      <c r="N54" s="279">
        <f>K54*M54</f>
        <v>353327.03470356367</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1" t="s">
        <v>953</v>
      </c>
      <c r="C59" s="822"/>
      <c r="D59" s="822"/>
      <c r="E59" s="822"/>
      <c r="F59" s="822"/>
      <c r="G59" s="822"/>
      <c r="H59" s="822"/>
      <c r="I59" s="822"/>
      <c r="J59" s="822"/>
      <c r="K59" s="822"/>
      <c r="L59" s="822"/>
      <c r="M59" s="823"/>
      <c r="N59" s="401">
        <f>SUM(N52:N58)</f>
        <v>824033.55466082471</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908">
        <f>VLOOKUP(A64,TRANSPORTE!A5:D117,4,FALSE)</f>
        <v>1320.525857253238</v>
      </c>
      <c r="M64" s="909"/>
      <c r="N64" s="294">
        <f>K64*L64</f>
        <v>1716.6836144292095</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908">
        <f>VLOOKUP(A65,TRANSPORTE!A6:D117,4,FALSE)</f>
        <v>56.727699896461964</v>
      </c>
      <c r="M65" s="909"/>
      <c r="N65" s="294">
        <f>K65*L65</f>
        <v>2.8363849948230984</v>
      </c>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1719.5199994240324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975"/>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175560</v>
      </c>
      <c r="J76" s="300">
        <v>185</v>
      </c>
      <c r="K76" s="301">
        <f>VLOOKUP(A76,'MANO DE OBRA'!A8:D99,4,FALSE)</f>
        <v>324786</v>
      </c>
      <c r="L76" s="56"/>
      <c r="M76" s="441">
        <v>8</v>
      </c>
      <c r="N76" s="402">
        <f>K76/M76</f>
        <v>40598.25</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175560</v>
      </c>
      <c r="J79" s="300">
        <v>185</v>
      </c>
      <c r="K79" s="301">
        <f>VLOOKUP(A79,'MANO DE OBRA'!A9:D101,4,FALSE)</f>
        <v>324786</v>
      </c>
      <c r="L79" s="56"/>
      <c r="M79" s="307">
        <v>12</v>
      </c>
      <c r="N79" s="402">
        <f>K79/M79</f>
        <v>27065.5</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97"/>
      <c r="C82" s="898"/>
      <c r="D82" s="898"/>
      <c r="E82" s="898"/>
      <c r="F82" s="898"/>
      <c r="G82" s="898"/>
      <c r="H82" s="898"/>
      <c r="I82" s="132"/>
      <c r="J82" s="132"/>
      <c r="K82" s="132"/>
      <c r="L82" s="911"/>
      <c r="M82" s="911"/>
      <c r="N82" s="133"/>
    </row>
    <row r="83" spans="1:14" ht="15.75" thickBot="1">
      <c r="B83" s="910" t="s">
        <v>953</v>
      </c>
      <c r="C83" s="864"/>
      <c r="D83" s="864"/>
      <c r="E83" s="864"/>
      <c r="F83" s="864"/>
      <c r="G83" s="864"/>
      <c r="H83" s="864"/>
      <c r="I83" s="864"/>
      <c r="J83" s="864"/>
      <c r="K83" s="864"/>
      <c r="L83" s="864"/>
      <c r="M83" s="865"/>
      <c r="N83" s="467">
        <f>SUM(N76:N82)</f>
        <v>89890.050753001662</v>
      </c>
    </row>
    <row r="84" spans="1:14" ht="15.75" thickBot="1">
      <c r="B84" s="39"/>
      <c r="C84" s="40"/>
      <c r="D84" s="40"/>
      <c r="E84" s="40"/>
      <c r="F84" s="40"/>
      <c r="G84" s="40"/>
      <c r="H84" s="40"/>
      <c r="I84" s="40"/>
      <c r="J84" s="40"/>
      <c r="K84" s="40"/>
      <c r="L84" s="40"/>
      <c r="M84" s="40"/>
      <c r="N84" s="41"/>
    </row>
    <row r="85" spans="1:14" ht="15.75" thickBot="1">
      <c r="B85" s="821" t="s">
        <v>967</v>
      </c>
      <c r="C85" s="822"/>
      <c r="D85" s="822"/>
      <c r="E85" s="822"/>
      <c r="F85" s="822"/>
      <c r="G85" s="822"/>
      <c r="H85" s="822"/>
      <c r="I85" s="822"/>
      <c r="J85" s="822"/>
      <c r="K85" s="822"/>
      <c r="L85" s="822"/>
      <c r="M85" s="823"/>
      <c r="N85" s="105">
        <f>N47+N59+N70+N83</f>
        <v>1816071.3729019794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6" t="s">
        <v>969</v>
      </c>
      <c r="C89" s="867"/>
      <c r="D89" s="867"/>
      <c r="E89" s="867"/>
      <c r="F89" s="867"/>
      <c r="G89" s="867"/>
      <c r="H89" s="867"/>
      <c r="I89" s="321"/>
      <c r="J89" s="341"/>
      <c r="K89" s="309" t="s">
        <v>970</v>
      </c>
      <c r="L89" s="868" t="s">
        <v>971</v>
      </c>
      <c r="M89" s="869"/>
      <c r="N89" s="310"/>
    </row>
    <row r="90" spans="1:14">
      <c r="B90" s="854" t="s">
        <v>972</v>
      </c>
      <c r="C90" s="855"/>
      <c r="D90" s="855"/>
      <c r="E90" s="855"/>
      <c r="F90" s="855"/>
      <c r="G90" s="855"/>
      <c r="H90" s="855"/>
      <c r="I90" s="93"/>
      <c r="J90" s="94"/>
      <c r="K90" s="311">
        <v>0.2</v>
      </c>
      <c r="L90" s="856">
        <f>N85*K90</f>
        <v>363214.2745803959</v>
      </c>
      <c r="M90" s="857"/>
      <c r="N90" s="57"/>
    </row>
    <row r="91" spans="1:14">
      <c r="B91" s="95" t="s">
        <v>973</v>
      </c>
      <c r="C91" s="96"/>
      <c r="D91" s="96"/>
      <c r="E91" s="96"/>
      <c r="F91" s="96"/>
      <c r="G91" s="96"/>
      <c r="H91" s="96"/>
      <c r="I91" s="93"/>
      <c r="J91" s="94"/>
      <c r="K91" s="311">
        <v>0.05</v>
      </c>
      <c r="L91" s="856">
        <f>N85*K91</f>
        <v>90803.568645098974</v>
      </c>
      <c r="M91" s="857"/>
      <c r="N91" s="57"/>
    </row>
    <row r="92" spans="1:14" ht="15.75" thickBot="1">
      <c r="B92" s="97" t="s">
        <v>974</v>
      </c>
      <c r="C92" s="98"/>
      <c r="D92" s="98"/>
      <c r="E92" s="98"/>
      <c r="F92" s="98"/>
      <c r="G92" s="98"/>
      <c r="H92" s="98"/>
      <c r="I92" s="99"/>
      <c r="J92" s="100"/>
      <c r="K92" s="312">
        <v>0.05</v>
      </c>
      <c r="L92" s="858">
        <f>N85*K92</f>
        <v>90803.568645098974</v>
      </c>
      <c r="M92" s="859"/>
      <c r="N92" s="57"/>
    </row>
    <row r="93" spans="1:14" ht="15.75" thickBot="1">
      <c r="B93" s="821" t="s">
        <v>953</v>
      </c>
      <c r="C93" s="822"/>
      <c r="D93" s="822"/>
      <c r="E93" s="822"/>
      <c r="F93" s="822"/>
      <c r="G93" s="822"/>
      <c r="H93" s="822"/>
      <c r="I93" s="822"/>
      <c r="J93" s="822"/>
      <c r="K93" s="822"/>
      <c r="L93" s="822"/>
      <c r="M93" s="823"/>
      <c r="N93" s="58">
        <f>L90+L91+L92</f>
        <v>544821.41187059379</v>
      </c>
    </row>
    <row r="94" spans="1:14" ht="15.75" thickBot="1">
      <c r="B94" s="39"/>
      <c r="C94" s="40"/>
      <c r="D94" s="40"/>
      <c r="E94" s="40"/>
      <c r="F94" s="40"/>
      <c r="G94" s="40"/>
      <c r="H94" s="40"/>
      <c r="I94" s="40"/>
      <c r="J94" s="40"/>
      <c r="K94" s="40"/>
      <c r="L94" s="40"/>
      <c r="M94" s="40"/>
      <c r="N94" s="41"/>
    </row>
    <row r="95" spans="1:14" ht="15.75" thickBot="1">
      <c r="A95" t="s">
        <v>2016</v>
      </c>
      <c r="B95" s="821" t="s">
        <v>975</v>
      </c>
      <c r="C95" s="822"/>
      <c r="D95" s="822"/>
      <c r="E95" s="822"/>
      <c r="F95" s="822"/>
      <c r="G95" s="822"/>
      <c r="H95" s="822"/>
      <c r="I95" s="822"/>
      <c r="J95" s="822"/>
      <c r="K95" s="822"/>
      <c r="L95" s="822"/>
      <c r="M95" s="823"/>
      <c r="N95" s="195">
        <f>N85+N93</f>
        <v>2360892.784772573</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1"/>
      <c r="K125" s="971"/>
      <c r="L125" s="971"/>
      <c r="M125" s="971"/>
      <c r="N125" s="972"/>
    </row>
    <row r="126" spans="2:14" ht="15.75" thickBot="1">
      <c r="B126" s="426" t="s">
        <v>2221</v>
      </c>
      <c r="C126" s="427"/>
      <c r="D126" s="427"/>
      <c r="E126" s="266"/>
      <c r="F126" s="266"/>
      <c r="G126" s="266"/>
      <c r="H126" s="266"/>
      <c r="I126" s="266"/>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182</v>
      </c>
      <c r="B36" s="870" t="str">
        <f>VLOOKUP(A36,EQUIPOS!A6:D154,3,FALSE)</f>
        <v xml:space="preserve">Compresor para penetrar roca
</v>
      </c>
      <c r="C36" s="871"/>
      <c r="D36" s="871"/>
      <c r="E36" s="871"/>
      <c r="F36" s="871"/>
      <c r="G36" s="871"/>
      <c r="H36" s="872"/>
      <c r="I36" s="274"/>
      <c r="J36" s="275"/>
      <c r="K36" s="276">
        <f>VLOOKUP(A36,EQUIPOS!A6:D163,4,FALSE)</f>
        <v>89762.782403731544</v>
      </c>
      <c r="L36" s="277"/>
      <c r="M36" s="278">
        <v>0.125</v>
      </c>
      <c r="N36" s="279">
        <f>K36/M36</f>
        <v>718102.25922985235</v>
      </c>
    </row>
    <row r="37" spans="1:14">
      <c r="A37" s="119" t="s">
        <v>242</v>
      </c>
      <c r="B37" s="870" t="str">
        <f>VLOOKUP(A37,EQUIPOS!A7:D154,3,FALSE)</f>
        <v>Grúa con torre capacidad 1 ton en la punta.</v>
      </c>
      <c r="C37" s="871"/>
      <c r="D37" s="871"/>
      <c r="E37" s="871"/>
      <c r="F37" s="871"/>
      <c r="G37" s="871"/>
      <c r="H37" s="872"/>
      <c r="I37" s="428"/>
      <c r="J37" s="429"/>
      <c r="K37" s="276">
        <f>VLOOKUP(A37,EQUIPOS!A7:D164,4,FALSE)</f>
        <v>192770.93397127982</v>
      </c>
      <c r="L37" s="342"/>
      <c r="M37" s="343">
        <v>2.5</v>
      </c>
      <c r="N37" s="279">
        <f>K37/M37</f>
        <v>77108.373588511924</v>
      </c>
    </row>
    <row r="38" spans="1:14">
      <c r="A38" s="119" t="s">
        <v>267</v>
      </c>
      <c r="B38" s="870" t="str">
        <f>VLOOKUP(A38,EQUIPOS!A8:D154,3,FALSE)</f>
        <v>Motobomba de concreto</v>
      </c>
      <c r="C38" s="871"/>
      <c r="D38" s="871"/>
      <c r="E38" s="871"/>
      <c r="F38" s="871"/>
      <c r="G38" s="871"/>
      <c r="H38" s="872"/>
      <c r="I38" s="428"/>
      <c r="J38" s="429"/>
      <c r="K38" s="445">
        <f>VLOOKUP(A38,EQUIPOS!A8:D165,4,FALSE)</f>
        <v>29843.858830938552</v>
      </c>
      <c r="L38" s="342"/>
      <c r="M38" s="343">
        <v>0.65</v>
      </c>
      <c r="N38" s="279">
        <f>K38/M38</f>
        <v>45913.628970674697</v>
      </c>
    </row>
    <row r="39" spans="1:14">
      <c r="A39" s="119" t="s">
        <v>310</v>
      </c>
      <c r="B39" s="870" t="str">
        <f>VLOOKUP(A39,EQUIPOS!A9:D154,3,FALSE)</f>
        <v>Retroexcavadora A25C</v>
      </c>
      <c r="C39" s="871"/>
      <c r="D39" s="871"/>
      <c r="E39" s="871"/>
      <c r="F39" s="871"/>
      <c r="G39" s="871"/>
      <c r="H39" s="872"/>
      <c r="I39" s="428"/>
      <c r="J39" s="429"/>
      <c r="K39" s="445">
        <f>VLOOKUP(A39,EQUIPOS!A9:D166,4,FALSE)</f>
        <v>114874.14207322994</v>
      </c>
      <c r="L39" s="342"/>
      <c r="M39" s="343">
        <v>0.65</v>
      </c>
      <c r="N39" s="279">
        <f>K39/M39</f>
        <v>176729.44934343066</v>
      </c>
    </row>
    <row r="40" spans="1:14">
      <c r="A40" s="119"/>
      <c r="B40" s="870"/>
      <c r="C40" s="871"/>
      <c r="D40" s="871"/>
      <c r="E40" s="871"/>
      <c r="F40" s="871"/>
      <c r="G40" s="871"/>
      <c r="H40" s="872"/>
      <c r="I40" s="428"/>
      <c r="J40" s="429"/>
      <c r="K40" s="445"/>
      <c r="L40" s="342"/>
      <c r="M40" s="343"/>
      <c r="N40" s="279"/>
    </row>
    <row r="41" spans="1:14">
      <c r="A41" s="119"/>
      <c r="B41" s="870"/>
      <c r="C41" s="871"/>
      <c r="D41" s="871"/>
      <c r="E41" s="871"/>
      <c r="F41" s="871"/>
      <c r="G41" s="871"/>
      <c r="H41" s="872"/>
      <c r="I41" s="428"/>
      <c r="J41" s="429"/>
      <c r="K41" s="445"/>
      <c r="L41" s="342"/>
      <c r="M41" s="343"/>
      <c r="N41" s="279"/>
    </row>
    <row r="42" spans="1:14">
      <c r="A42" s="119"/>
      <c r="B42" s="870"/>
      <c r="C42" s="871"/>
      <c r="D42" s="871"/>
      <c r="E42" s="871"/>
      <c r="F42" s="871"/>
      <c r="G42" s="871"/>
      <c r="H42" s="872"/>
      <c r="I42" s="335"/>
      <c r="J42" s="337"/>
      <c r="K42" s="445"/>
      <c r="L42" s="430"/>
      <c r="M42" s="431"/>
      <c r="N42" s="279"/>
    </row>
    <row r="43" spans="1:14">
      <c r="B43" s="870"/>
      <c r="C43" s="871"/>
      <c r="D43" s="871"/>
      <c r="E43" s="871"/>
      <c r="F43" s="871"/>
      <c r="G43" s="871"/>
      <c r="H43" s="872"/>
      <c r="I43" s="42"/>
      <c r="J43" s="43"/>
      <c r="K43" s="445"/>
      <c r="L43" s="283"/>
      <c r="M43" s="284"/>
      <c r="N43" s="279"/>
    </row>
    <row r="44" spans="1:14">
      <c r="B44" s="327"/>
      <c r="C44" s="328"/>
      <c r="D44" s="328"/>
      <c r="E44" s="328"/>
      <c r="F44" s="330"/>
      <c r="G44" s="330"/>
      <c r="H44" s="131"/>
      <c r="I44" s="42"/>
      <c r="J44" s="43"/>
      <c r="K44" s="445"/>
      <c r="L44" s="283"/>
      <c r="M44" s="284"/>
      <c r="N44" s="280"/>
    </row>
    <row r="45" spans="1:14">
      <c r="B45" s="878" t="s">
        <v>952</v>
      </c>
      <c r="C45" s="879"/>
      <c r="D45" s="879"/>
      <c r="E45" s="44"/>
      <c r="F45" s="45"/>
      <c r="G45" s="45"/>
      <c r="H45" s="46"/>
      <c r="I45" s="42"/>
      <c r="J45" s="43"/>
      <c r="K45" s="286"/>
      <c r="L45" s="283"/>
      <c r="M45" s="408">
        <v>0.1</v>
      </c>
      <c r="N45" s="351">
        <f>N87*M45</f>
        <v>46742.82639156087</v>
      </c>
    </row>
    <row r="46" spans="1:14" ht="15.75" thickBot="1">
      <c r="B46" s="870"/>
      <c r="C46" s="871"/>
      <c r="D46" s="871"/>
      <c r="E46" s="871"/>
      <c r="F46" s="871"/>
      <c r="G46" s="871"/>
      <c r="H46" s="872"/>
      <c r="I46" s="880"/>
      <c r="J46" s="881"/>
      <c r="K46" s="47"/>
      <c r="L46" s="882"/>
      <c r="M46" s="883"/>
      <c r="N46" s="111"/>
    </row>
    <row r="47" spans="1:14" ht="15.75" thickBot="1">
      <c r="B47" s="821" t="s">
        <v>953</v>
      </c>
      <c r="C47" s="822"/>
      <c r="D47" s="822"/>
      <c r="E47" s="822"/>
      <c r="F47" s="822"/>
      <c r="G47" s="822"/>
      <c r="H47" s="822"/>
      <c r="I47" s="822"/>
      <c r="J47" s="822"/>
      <c r="K47" s="822"/>
      <c r="L47" s="822"/>
      <c r="M47" s="823"/>
      <c r="N47" s="401">
        <f>SUM(N36:N46)</f>
        <v>1064596.5375240305</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6" t="s">
        <v>944</v>
      </c>
      <c r="C51" s="867"/>
      <c r="D51" s="867"/>
      <c r="E51" s="867"/>
      <c r="F51" s="867"/>
      <c r="G51" s="867"/>
      <c r="H51" s="867"/>
      <c r="I51" s="901"/>
      <c r="J51" s="322" t="s">
        <v>945</v>
      </c>
      <c r="K51" s="91" t="s">
        <v>946</v>
      </c>
      <c r="L51" s="902" t="s">
        <v>955</v>
      </c>
      <c r="M51" s="901"/>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3636.4322576551081</v>
      </c>
      <c r="N52" s="279">
        <f>K52*M52</f>
        <v>647751.50869801745</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428447.57410341949</v>
      </c>
      <c r="N53" s="279">
        <f t="shared" ref="N53:N59" si="0">K53*M53</f>
        <v>508790.92997313174</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5520.3747386515279</v>
      </c>
      <c r="N54" s="279">
        <f t="shared" si="0"/>
        <v>1656.1124215954583</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1471.1029574055574</v>
      </c>
      <c r="N55" s="279">
        <f t="shared" si="0"/>
        <v>4413.3088722166722</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0</v>
      </c>
      <c r="N56" s="279">
        <f t="shared" si="0"/>
        <v>0</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788.59242870802689</v>
      </c>
      <c r="N57" s="279">
        <f t="shared" si="0"/>
        <v>788.59242870802689</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734.26024627948789</v>
      </c>
      <c r="N58" s="279">
        <f t="shared" si="0"/>
        <v>734.26024627948789</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5393.6201791331896</v>
      </c>
      <c r="N59" s="279">
        <f t="shared" si="0"/>
        <v>2470.2780420430008</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1" t="s">
        <v>953</v>
      </c>
      <c r="C63" s="822"/>
      <c r="D63" s="822"/>
      <c r="E63" s="822"/>
      <c r="F63" s="822"/>
      <c r="G63" s="822"/>
      <c r="H63" s="822"/>
      <c r="I63" s="822"/>
      <c r="J63" s="822"/>
      <c r="K63" s="822"/>
      <c r="L63" s="822"/>
      <c r="M63" s="823"/>
      <c r="N63" s="401">
        <f>SUM(N52:N62)</f>
        <v>1166604.9906819919</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7" t="s">
        <v>961</v>
      </c>
      <c r="M67" s="886"/>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908">
        <f>VLOOKUP(A68,TRANSPORTE!A5:D117,4,FALSE)</f>
        <v>1320.525857253238</v>
      </c>
      <c r="M68" s="909"/>
      <c r="N68" s="294">
        <f>K68*L68</f>
        <v>1716.6836144292095</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908">
        <f>VLOOKUP(A69,TRANSPORTE!A6:D117,4,FALSE)</f>
        <v>56.727699896461964</v>
      </c>
      <c r="M69" s="909"/>
      <c r="N69" s="294">
        <f>K69*L69</f>
        <v>2.8363849948230984</v>
      </c>
    </row>
    <row r="70" spans="1:15">
      <c r="B70" s="52"/>
      <c r="C70" s="53"/>
      <c r="D70" s="53"/>
      <c r="E70" s="53"/>
      <c r="F70" s="53"/>
      <c r="G70" s="53"/>
      <c r="H70" s="318"/>
      <c r="I70" s="286"/>
      <c r="J70" s="293"/>
      <c r="K70" s="286"/>
      <c r="L70" s="908"/>
      <c r="M70" s="909"/>
      <c r="N70" s="294"/>
    </row>
    <row r="71" spans="1:15">
      <c r="B71" s="52"/>
      <c r="C71" s="53"/>
      <c r="D71" s="53"/>
      <c r="E71" s="53"/>
      <c r="F71" s="53"/>
      <c r="G71" s="53"/>
      <c r="H71" s="318"/>
      <c r="I71" s="286"/>
      <c r="J71" s="293"/>
      <c r="K71" s="286"/>
      <c r="L71" s="908"/>
      <c r="M71" s="909"/>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99"/>
      <c r="M73" s="900"/>
      <c r="N73" s="133"/>
    </row>
    <row r="74" spans="1:15" ht="15.75" thickBot="1">
      <c r="B74" s="910" t="s">
        <v>953</v>
      </c>
      <c r="C74" s="864"/>
      <c r="D74" s="864"/>
      <c r="E74" s="864"/>
      <c r="F74" s="864"/>
      <c r="G74" s="864"/>
      <c r="H74" s="864"/>
      <c r="I74" s="864"/>
      <c r="J74" s="864"/>
      <c r="K74" s="864"/>
      <c r="L74" s="864"/>
      <c r="M74" s="865"/>
      <c r="N74" s="110">
        <f>N68+N69+N70+N71+N72</f>
        <v>1719.5199994240324</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0" t="s">
        <v>963</v>
      </c>
      <c r="C78" s="861"/>
      <c r="D78" s="861"/>
      <c r="E78" s="861"/>
      <c r="F78" s="861"/>
      <c r="G78" s="861"/>
      <c r="H78" s="861"/>
      <c r="I78" s="79" t="s">
        <v>964</v>
      </c>
      <c r="J78" s="81" t="s">
        <v>1410</v>
      </c>
      <c r="K78" s="80" t="s">
        <v>966</v>
      </c>
      <c r="L78" s="862" t="s">
        <v>950</v>
      </c>
      <c r="M78" s="975"/>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175560</v>
      </c>
      <c r="J80" s="300">
        <v>185</v>
      </c>
      <c r="K80" s="301">
        <f>VLOOKUP(A80,'MANO DE OBRA'!A8:D99,4,FALSE)</f>
        <v>324786</v>
      </c>
      <c r="L80" s="56"/>
      <c r="M80" s="441">
        <v>1</v>
      </c>
      <c r="N80" s="402">
        <f>K80/M80</f>
        <v>324786</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175560</v>
      </c>
      <c r="J83" s="300">
        <v>185</v>
      </c>
      <c r="K83" s="301">
        <f>VLOOKUP(A83,'MANO DE OBRA'!A9:D101,4,FALSE)</f>
        <v>324786</v>
      </c>
      <c r="L83" s="56"/>
      <c r="M83" s="307">
        <v>12</v>
      </c>
      <c r="N83" s="402">
        <f>K83/M83</f>
        <v>27065.5</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97"/>
      <c r="C86" s="898"/>
      <c r="D86" s="898"/>
      <c r="E86" s="898"/>
      <c r="F86" s="898"/>
      <c r="G86" s="898"/>
      <c r="H86" s="898"/>
      <c r="I86" s="132"/>
      <c r="J86" s="132"/>
      <c r="K86" s="132"/>
      <c r="L86" s="911"/>
      <c r="M86" s="911"/>
      <c r="N86" s="51"/>
    </row>
    <row r="87" spans="1:14" ht="15.75" thickBot="1">
      <c r="B87" s="910" t="s">
        <v>953</v>
      </c>
      <c r="C87" s="864"/>
      <c r="D87" s="864"/>
      <c r="E87" s="864"/>
      <c r="F87" s="864"/>
      <c r="G87" s="864"/>
      <c r="H87" s="864"/>
      <c r="I87" s="864"/>
      <c r="J87" s="864"/>
      <c r="K87" s="864"/>
      <c r="L87" s="864"/>
      <c r="M87" s="865"/>
      <c r="N87" s="308">
        <f>SUM(N80:N86)</f>
        <v>467428.26391560864</v>
      </c>
    </row>
    <row r="88" spans="1:14" ht="15.75" thickBot="1">
      <c r="B88" s="39"/>
      <c r="C88" s="40"/>
      <c r="D88" s="40"/>
      <c r="E88" s="40"/>
      <c r="F88" s="40"/>
      <c r="G88" s="40"/>
      <c r="H88" s="40"/>
      <c r="I88" s="40"/>
      <c r="J88" s="40"/>
      <c r="K88" s="40"/>
      <c r="L88" s="40"/>
      <c r="M88" s="40"/>
      <c r="N88" s="41"/>
    </row>
    <row r="89" spans="1:14" ht="15.75" thickBot="1">
      <c r="B89" s="821" t="s">
        <v>967</v>
      </c>
      <c r="C89" s="822"/>
      <c r="D89" s="822"/>
      <c r="E89" s="822"/>
      <c r="F89" s="822"/>
      <c r="G89" s="822"/>
      <c r="H89" s="822"/>
      <c r="I89" s="822"/>
      <c r="J89" s="822"/>
      <c r="K89" s="822"/>
      <c r="L89" s="822"/>
      <c r="M89" s="823"/>
      <c r="N89" s="105">
        <f>N47+N63+N74+N87</f>
        <v>2700349.3121210551</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6" t="s">
        <v>969</v>
      </c>
      <c r="C93" s="867"/>
      <c r="D93" s="867"/>
      <c r="E93" s="867"/>
      <c r="F93" s="867"/>
      <c r="G93" s="867"/>
      <c r="H93" s="867"/>
      <c r="I93" s="321"/>
      <c r="J93" s="341"/>
      <c r="K93" s="309" t="s">
        <v>970</v>
      </c>
      <c r="L93" s="868" t="s">
        <v>971</v>
      </c>
      <c r="M93" s="869"/>
      <c r="N93" s="310"/>
    </row>
    <row r="94" spans="1:14">
      <c r="B94" s="854" t="s">
        <v>972</v>
      </c>
      <c r="C94" s="855"/>
      <c r="D94" s="855"/>
      <c r="E94" s="855"/>
      <c r="F94" s="855"/>
      <c r="G94" s="855"/>
      <c r="H94" s="855"/>
      <c r="I94" s="93"/>
      <c r="J94" s="94"/>
      <c r="K94" s="311">
        <v>0.2</v>
      </c>
      <c r="L94" s="856">
        <f>N89*K94</f>
        <v>540069.86242421099</v>
      </c>
      <c r="M94" s="857"/>
      <c r="N94" s="57"/>
    </row>
    <row r="95" spans="1:14">
      <c r="B95" s="95" t="s">
        <v>973</v>
      </c>
      <c r="C95" s="96"/>
      <c r="D95" s="96"/>
      <c r="E95" s="96"/>
      <c r="F95" s="96"/>
      <c r="G95" s="96"/>
      <c r="H95" s="96"/>
      <c r="I95" s="93"/>
      <c r="J95" s="94"/>
      <c r="K95" s="311">
        <v>0.05</v>
      </c>
      <c r="L95" s="856">
        <f>N89*K95</f>
        <v>135017.46560605275</v>
      </c>
      <c r="M95" s="857"/>
      <c r="N95" s="57"/>
    </row>
    <row r="96" spans="1:14" ht="15.75" thickBot="1">
      <c r="B96" s="97" t="s">
        <v>974</v>
      </c>
      <c r="C96" s="98"/>
      <c r="D96" s="98"/>
      <c r="E96" s="98"/>
      <c r="F96" s="98"/>
      <c r="G96" s="98"/>
      <c r="H96" s="98"/>
      <c r="I96" s="99"/>
      <c r="J96" s="100"/>
      <c r="K96" s="312">
        <v>0.05</v>
      </c>
      <c r="L96" s="858">
        <f>N89*K96</f>
        <v>135017.46560605275</v>
      </c>
      <c r="M96" s="859"/>
      <c r="N96" s="57"/>
    </row>
    <row r="97" spans="1:14" ht="15.75" thickBot="1">
      <c r="B97" s="821" t="s">
        <v>953</v>
      </c>
      <c r="C97" s="822"/>
      <c r="D97" s="822"/>
      <c r="E97" s="822"/>
      <c r="F97" s="822"/>
      <c r="G97" s="822"/>
      <c r="H97" s="822"/>
      <c r="I97" s="822"/>
      <c r="J97" s="822"/>
      <c r="K97" s="822"/>
      <c r="L97" s="822"/>
      <c r="M97" s="823"/>
      <c r="N97" s="58">
        <f>L94+L95+L96</f>
        <v>810104.79363631655</v>
      </c>
    </row>
    <row r="98" spans="1:14" ht="15.75" thickBot="1">
      <c r="B98" s="39"/>
      <c r="C98" s="40"/>
      <c r="D98" s="40"/>
      <c r="E98" s="40"/>
      <c r="F98" s="40"/>
      <c r="G98" s="40"/>
      <c r="H98" s="40"/>
      <c r="I98" s="40"/>
      <c r="J98" s="40"/>
      <c r="K98" s="40"/>
      <c r="L98" s="40"/>
      <c r="M98" s="40"/>
      <c r="N98" s="41"/>
    </row>
    <row r="99" spans="1:14" ht="15.75" thickBot="1">
      <c r="A99" t="s">
        <v>2016</v>
      </c>
      <c r="B99" s="821" t="s">
        <v>975</v>
      </c>
      <c r="C99" s="822"/>
      <c r="D99" s="822"/>
      <c r="E99" s="822"/>
      <c r="F99" s="822"/>
      <c r="G99" s="822"/>
      <c r="H99" s="822"/>
      <c r="I99" s="822"/>
      <c r="J99" s="822"/>
      <c r="K99" s="822"/>
      <c r="L99" s="822"/>
      <c r="M99" s="823"/>
      <c r="N99" s="195">
        <f>N89+N97</f>
        <v>3510454.1057573715</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1"/>
      <c r="K129" s="971"/>
      <c r="L129" s="971"/>
      <c r="M129" s="971"/>
      <c r="N129" s="972"/>
    </row>
    <row r="130" spans="2:14" ht="15.75" thickBot="1">
      <c r="B130" s="426" t="s">
        <v>2221</v>
      </c>
      <c r="C130" s="427"/>
      <c r="D130" s="427"/>
      <c r="E130" s="266"/>
      <c r="F130" s="266"/>
      <c r="G130" s="266"/>
      <c r="H130" s="266"/>
      <c r="I130" s="266"/>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40.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2" hidden="1" customHeight="1" thickBot="1">
      <c r="B30" s="77" t="s">
        <v>943</v>
      </c>
      <c r="C30" s="800" t="s">
        <v>944</v>
      </c>
      <c r="D30" s="801"/>
      <c r="E30" s="801"/>
      <c r="F30" s="801"/>
      <c r="G30" s="801"/>
      <c r="H30" s="801"/>
      <c r="I30" s="801"/>
      <c r="J30" s="78"/>
      <c r="K30" s="314"/>
      <c r="L30" s="797" t="s">
        <v>945</v>
      </c>
      <c r="M30" s="798"/>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180</v>
      </c>
      <c r="B36" s="870" t="str">
        <f>VLOOKUP(A36,EQUIPOS!A6:D154,3,FALSE)</f>
        <v>Compresor 120 HP, con martillo.</v>
      </c>
      <c r="C36" s="871"/>
      <c r="D36" s="871"/>
      <c r="E36" s="871"/>
      <c r="F36" s="871"/>
      <c r="G36" s="871"/>
      <c r="H36" s="872"/>
      <c r="I36" s="274"/>
      <c r="J36" s="275"/>
      <c r="K36" s="276">
        <f>VLOOKUP(A36,EQUIPOS!A6:D163,4,FALSE)</f>
        <v>79441.029766210428</v>
      </c>
      <c r="L36" s="277"/>
      <c r="M36" s="278">
        <v>0.16</v>
      </c>
      <c r="N36" s="279">
        <f>K36/M36</f>
        <v>496506.43603881518</v>
      </c>
    </row>
    <row r="37" spans="1:14">
      <c r="A37" s="119" t="s">
        <v>261</v>
      </c>
      <c r="B37" s="870" t="str">
        <f>VLOOKUP(A37,EQUIPOS!A7:D154,3,FALSE)</f>
        <v xml:space="preserve">Motobomba 3 PULGADAS (incluye operario)
</v>
      </c>
      <c r="C37" s="871"/>
      <c r="D37" s="871"/>
      <c r="E37" s="871"/>
      <c r="F37" s="871"/>
      <c r="G37" s="871"/>
      <c r="H37" s="872"/>
      <c r="I37" s="428"/>
      <c r="J37" s="429"/>
      <c r="K37" s="276">
        <f>VLOOKUP(A37,EQUIPOS!A7:D164,4,FALSE)</f>
        <v>2105.1684652529275</v>
      </c>
      <c r="L37" s="342"/>
      <c r="M37" s="343">
        <v>0.16</v>
      </c>
      <c r="N37" s="279">
        <f>K37/M37</f>
        <v>13157.302907830797</v>
      </c>
    </row>
    <row r="38" spans="1:14">
      <c r="A38" s="119"/>
      <c r="B38" s="870"/>
      <c r="C38" s="871"/>
      <c r="D38" s="871"/>
      <c r="E38" s="871"/>
      <c r="F38" s="871"/>
      <c r="G38" s="871"/>
      <c r="H38" s="872"/>
      <c r="I38" s="428"/>
      <c r="J38" s="429"/>
      <c r="K38" s="445"/>
      <c r="L38" s="342"/>
      <c r="M38" s="343"/>
      <c r="N38" s="279"/>
    </row>
    <row r="39" spans="1:14">
      <c r="A39" s="119"/>
      <c r="B39" s="870"/>
      <c r="C39" s="871"/>
      <c r="D39" s="871"/>
      <c r="E39" s="871"/>
      <c r="F39" s="871"/>
      <c r="G39" s="871"/>
      <c r="H39" s="872"/>
      <c r="I39" s="428"/>
      <c r="J39" s="429"/>
      <c r="K39" s="445"/>
      <c r="L39" s="342"/>
      <c r="M39" s="343"/>
      <c r="N39" s="279"/>
    </row>
    <row r="40" spans="1:14">
      <c r="A40" s="119"/>
      <c r="B40" s="870"/>
      <c r="C40" s="871"/>
      <c r="D40" s="871"/>
      <c r="E40" s="871"/>
      <c r="F40" s="871"/>
      <c r="G40" s="871"/>
      <c r="H40" s="872"/>
      <c r="I40" s="335"/>
      <c r="J40" s="337"/>
      <c r="K40" s="445"/>
      <c r="L40" s="430"/>
      <c r="M40" s="431"/>
      <c r="N40" s="279"/>
    </row>
    <row r="41" spans="1:14">
      <c r="B41" s="870"/>
      <c r="C41" s="871"/>
      <c r="D41" s="871"/>
      <c r="E41" s="871"/>
      <c r="F41" s="871"/>
      <c r="G41" s="871"/>
      <c r="H41" s="872"/>
      <c r="I41" s="42"/>
      <c r="J41" s="43"/>
      <c r="K41" s="445"/>
      <c r="L41" s="283"/>
      <c r="M41" s="284"/>
      <c r="N41" s="279"/>
    </row>
    <row r="42" spans="1:14">
      <c r="B42" s="327"/>
      <c r="C42" s="328"/>
      <c r="D42" s="328"/>
      <c r="E42" s="328"/>
      <c r="F42" s="330"/>
      <c r="G42" s="330"/>
      <c r="H42" s="131"/>
      <c r="I42" s="42"/>
      <c r="J42" s="43"/>
      <c r="K42" s="445"/>
      <c r="L42" s="283"/>
      <c r="M42" s="284"/>
      <c r="N42" s="280"/>
    </row>
    <row r="43" spans="1:14">
      <c r="B43" s="878" t="s">
        <v>952</v>
      </c>
      <c r="C43" s="879"/>
      <c r="D43" s="879"/>
      <c r="E43" s="44"/>
      <c r="F43" s="45"/>
      <c r="G43" s="45"/>
      <c r="H43" s="46"/>
      <c r="I43" s="42"/>
      <c r="J43" s="43"/>
      <c r="K43" s="286"/>
      <c r="L43" s="283"/>
      <c r="M43" s="408">
        <v>0.05</v>
      </c>
      <c r="N43" s="351">
        <f>N77*M43</f>
        <v>12625.400141187813</v>
      </c>
    </row>
    <row r="44" spans="1:14" ht="15.75" thickBot="1">
      <c r="B44" s="870"/>
      <c r="C44" s="871"/>
      <c r="D44" s="871"/>
      <c r="E44" s="871"/>
      <c r="F44" s="871"/>
      <c r="G44" s="871"/>
      <c r="H44" s="872"/>
      <c r="I44" s="880"/>
      <c r="J44" s="881"/>
      <c r="K44" s="47"/>
      <c r="L44" s="882"/>
      <c r="M44" s="883"/>
      <c r="N44" s="111"/>
    </row>
    <row r="45" spans="1:14" ht="15.75" thickBot="1">
      <c r="B45" s="821" t="s">
        <v>953</v>
      </c>
      <c r="C45" s="822"/>
      <c r="D45" s="822"/>
      <c r="E45" s="822"/>
      <c r="F45" s="822"/>
      <c r="G45" s="822"/>
      <c r="H45" s="822"/>
      <c r="I45" s="822"/>
      <c r="J45" s="822"/>
      <c r="K45" s="822"/>
      <c r="L45" s="822"/>
      <c r="M45" s="823"/>
      <c r="N45" s="401">
        <f>SUM(N36:N44)</f>
        <v>522289.13908783381</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6" t="s">
        <v>944</v>
      </c>
      <c r="C49" s="867"/>
      <c r="D49" s="867"/>
      <c r="E49" s="867"/>
      <c r="F49" s="867"/>
      <c r="G49" s="867"/>
      <c r="H49" s="867"/>
      <c r="I49" s="901"/>
      <c r="J49" s="322" t="s">
        <v>945</v>
      </c>
      <c r="K49" s="91" t="s">
        <v>946</v>
      </c>
      <c r="L49" s="902" t="s">
        <v>955</v>
      </c>
      <c r="M49" s="901"/>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0</v>
      </c>
      <c r="N50" s="279">
        <f>K50*M50</f>
        <v>0</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788.59242870802689</v>
      </c>
      <c r="N51" s="279">
        <f>K51*M51</f>
        <v>788.59242870802689</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734.26024627948789</v>
      </c>
      <c r="N52" s="279">
        <f>K52*M52</f>
        <v>367.13012313974394</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4150.9497409922424</v>
      </c>
      <c r="N53" s="279">
        <f>K53*M53</f>
        <v>622642.4611488363</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348254.18997565366</v>
      </c>
      <c r="N54" s="279">
        <f>K54*M54</f>
        <v>348254.18997565366</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1" t="s">
        <v>953</v>
      </c>
      <c r="C58" s="822"/>
      <c r="D58" s="822"/>
      <c r="E58" s="822"/>
      <c r="F58" s="822"/>
      <c r="G58" s="822"/>
      <c r="H58" s="822"/>
      <c r="I58" s="822"/>
      <c r="J58" s="822"/>
      <c r="K58" s="822"/>
      <c r="L58" s="822"/>
      <c r="M58" s="823"/>
      <c r="N58" s="401">
        <f>SUM(N50:N57)</f>
        <v>972052.37367633777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908">
        <f>VLOOKUP(A63,TRANSPORTE!A5:D117,4,FALSE)</f>
        <v>1320.525857253238</v>
      </c>
      <c r="M63" s="909"/>
      <c r="N63" s="294">
        <f>K63*L63</f>
        <v>1320.525857253238</v>
      </c>
    </row>
    <row r="64" spans="1:14">
      <c r="B64" s="52"/>
      <c r="C64" s="53"/>
      <c r="D64" s="53"/>
      <c r="E64" s="53"/>
      <c r="F64" s="53"/>
      <c r="G64" s="53"/>
      <c r="H64" s="318"/>
      <c r="I64" s="286"/>
      <c r="J64" s="293"/>
      <c r="K64" s="286"/>
      <c r="L64" s="908"/>
      <c r="M64" s="909"/>
      <c r="N64" s="294"/>
    </row>
    <row r="65" spans="1:15">
      <c r="B65" s="52"/>
      <c r="C65" s="53"/>
      <c r="D65" s="53"/>
      <c r="E65" s="53"/>
      <c r="F65" s="53"/>
      <c r="G65" s="53"/>
      <c r="H65" s="318"/>
      <c r="I65" s="286"/>
      <c r="J65" s="293"/>
      <c r="K65" s="286"/>
      <c r="L65" s="908"/>
      <c r="M65" s="909"/>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99"/>
      <c r="M67" s="900"/>
      <c r="N67" s="133"/>
    </row>
    <row r="68" spans="1:15" ht="15.75" thickBot="1">
      <c r="B68" s="910" t="s">
        <v>953</v>
      </c>
      <c r="C68" s="864"/>
      <c r="D68" s="864"/>
      <c r="E68" s="864"/>
      <c r="F68" s="864"/>
      <c r="G68" s="864"/>
      <c r="H68" s="864"/>
      <c r="I68" s="864"/>
      <c r="J68" s="864"/>
      <c r="K68" s="864"/>
      <c r="L68" s="864"/>
      <c r="M68" s="865"/>
      <c r="N68" s="110">
        <f>SUM(N63:N67)</f>
        <v>1320.525857253238</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0" t="s">
        <v>963</v>
      </c>
      <c r="C72" s="861"/>
      <c r="D72" s="861"/>
      <c r="E72" s="861"/>
      <c r="F72" s="861"/>
      <c r="G72" s="861"/>
      <c r="H72" s="861"/>
      <c r="I72" s="79" t="s">
        <v>964</v>
      </c>
      <c r="J72" s="81" t="s">
        <v>1410</v>
      </c>
      <c r="K72" s="80" t="s">
        <v>966</v>
      </c>
      <c r="L72" s="862" t="s">
        <v>950</v>
      </c>
      <c r="M72" s="863"/>
      <c r="N72" s="104" t="s">
        <v>951</v>
      </c>
    </row>
    <row r="73" spans="1:15">
      <c r="A73" s="168" t="s">
        <v>11</v>
      </c>
      <c r="B73" s="55" t="str">
        <f>VLOOKUP(A73,'MANO DE OBRA'!A8:D68,3,FALSE)</f>
        <v>Obrero (4)</v>
      </c>
      <c r="C73" s="53"/>
      <c r="D73" s="53"/>
      <c r="E73" s="53"/>
      <c r="F73" s="53"/>
      <c r="G73" s="53"/>
      <c r="H73" s="53"/>
      <c r="I73" s="299">
        <f>K73/J73*100</f>
        <v>117040.00000000001</v>
      </c>
      <c r="J73" s="300">
        <v>185</v>
      </c>
      <c r="K73" s="301">
        <f>VLOOKUP(A73,'MANO DE OBRA'!A8:D99,4,FALSE)</f>
        <v>216524</v>
      </c>
      <c r="L73" s="56"/>
      <c r="M73" s="441">
        <v>1.28</v>
      </c>
      <c r="N73" s="402">
        <f>K73/M73</f>
        <v>169159.375</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SUM(N73:N76)</f>
        <v>252508.00282375625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N45+N58+N68+N77</f>
        <v>1748170.0414451812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349634.00828903628</v>
      </c>
      <c r="M84" s="857"/>
      <c r="N84" s="57"/>
    </row>
    <row r="85" spans="1:14">
      <c r="B85" s="95" t="s">
        <v>973</v>
      </c>
      <c r="C85" s="96"/>
      <c r="D85" s="96"/>
      <c r="E85" s="96"/>
      <c r="F85" s="96"/>
      <c r="G85" s="96"/>
      <c r="H85" s="96"/>
      <c r="I85" s="93"/>
      <c r="J85" s="94"/>
      <c r="K85" s="311">
        <v>0.05</v>
      </c>
      <c r="L85" s="856">
        <f>N79*K85</f>
        <v>87408.502072259071</v>
      </c>
      <c r="M85" s="857"/>
      <c r="N85" s="57"/>
    </row>
    <row r="86" spans="1:14" ht="15.75" thickBot="1">
      <c r="B86" s="97" t="s">
        <v>974</v>
      </c>
      <c r="C86" s="98"/>
      <c r="D86" s="98"/>
      <c r="E86" s="98"/>
      <c r="F86" s="98"/>
      <c r="G86" s="98"/>
      <c r="H86" s="98"/>
      <c r="I86" s="99"/>
      <c r="J86" s="100"/>
      <c r="K86" s="312">
        <v>0.05</v>
      </c>
      <c r="L86" s="858">
        <f>N79*K86</f>
        <v>87408.502072259071</v>
      </c>
      <c r="M86" s="859"/>
      <c r="N86" s="57"/>
    </row>
    <row r="87" spans="1:14" ht="15.75" thickBot="1">
      <c r="B87" s="821" t="s">
        <v>953</v>
      </c>
      <c r="C87" s="822"/>
      <c r="D87" s="822"/>
      <c r="E87" s="822"/>
      <c r="F87" s="822"/>
      <c r="G87" s="822"/>
      <c r="H87" s="822"/>
      <c r="I87" s="822"/>
      <c r="J87" s="822"/>
      <c r="K87" s="822"/>
      <c r="L87" s="822"/>
      <c r="M87" s="823"/>
      <c r="N87" s="58">
        <f>L84+L85+L86</f>
        <v>524451.0124335544</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2272621.0538787358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38.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459"/>
      <c r="L30" s="797" t="s">
        <v>945</v>
      </c>
      <c r="M30" s="798"/>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121</v>
      </c>
      <c r="B36" s="870" t="str">
        <f>VLOOKUP(A36,EQUIPOS!A6:D154,3,FALSE)</f>
        <v>Bomba eléctrica para accionar la celda</v>
      </c>
      <c r="C36" s="871"/>
      <c r="D36" s="871"/>
      <c r="E36" s="871"/>
      <c r="F36" s="871"/>
      <c r="G36" s="871"/>
      <c r="H36" s="872"/>
      <c r="I36" s="274"/>
      <c r="J36" s="275"/>
      <c r="K36" s="276">
        <f>VLOOKUP(A36,EQUIPOS!A6:D163,4,FALSE)</f>
        <v>48689.756417887744</v>
      </c>
      <c r="L36" s="277"/>
      <c r="M36" s="278">
        <v>0.01</v>
      </c>
      <c r="N36" s="279">
        <f t="shared" ref="N36:N41" si="0">K36/M36</f>
        <v>4868975.6417887742</v>
      </c>
    </row>
    <row r="37" spans="1:14">
      <c r="A37" s="119" t="s">
        <v>192</v>
      </c>
      <c r="B37" s="870" t="str">
        <f>VLOOKUP(A37,EQUIPOS!A7:D154,3,FALSE)</f>
        <v>Equipo de acarreo interno</v>
      </c>
      <c r="C37" s="871"/>
      <c r="D37" s="871"/>
      <c r="E37" s="871"/>
      <c r="F37" s="871"/>
      <c r="G37" s="871"/>
      <c r="H37" s="872"/>
      <c r="I37" s="428"/>
      <c r="J37" s="429"/>
      <c r="K37" s="276">
        <f>VLOOKUP(A37,EQUIPOS!A7:D164,4,FALSE)</f>
        <v>31648.813591071113</v>
      </c>
      <c r="L37" s="342"/>
      <c r="M37" s="343">
        <v>0.05</v>
      </c>
      <c r="N37" s="279">
        <f t="shared" si="0"/>
        <v>632976.27182142227</v>
      </c>
    </row>
    <row r="38" spans="1:14">
      <c r="A38" s="119" t="s">
        <v>217</v>
      </c>
      <c r="B38" s="870" t="str">
        <f>VLOOKUP(A38,EQUIPOS!A8:D154,3,FALSE)</f>
        <v>Equipo de soldadura y de acetileno (incluye soldadura)</v>
      </c>
      <c r="C38" s="871"/>
      <c r="D38" s="871"/>
      <c r="E38" s="871"/>
      <c r="F38" s="871"/>
      <c r="G38" s="871"/>
      <c r="H38" s="872"/>
      <c r="I38" s="428"/>
      <c r="J38" s="429"/>
      <c r="K38" s="276">
        <f>VLOOKUP(A38,EQUIPOS!A8:D165,4,FALSE)</f>
        <v>20278.740470647666</v>
      </c>
      <c r="L38" s="342"/>
      <c r="M38" s="343">
        <v>0.01</v>
      </c>
      <c r="N38" s="279">
        <f t="shared" si="0"/>
        <v>2027874.0470647665</v>
      </c>
    </row>
    <row r="39" spans="1:14">
      <c r="A39" s="119" t="s">
        <v>242</v>
      </c>
      <c r="B39" s="870" t="str">
        <f>VLOOKUP(A39,EQUIPOS!A9:D154,3,FALSE)</f>
        <v>Grúa con torre capacidad 1 ton en la punta.</v>
      </c>
      <c r="C39" s="871"/>
      <c r="D39" s="871"/>
      <c r="E39" s="871"/>
      <c r="F39" s="871"/>
      <c r="G39" s="871"/>
      <c r="H39" s="872"/>
      <c r="I39" s="428"/>
      <c r="J39" s="429"/>
      <c r="K39" s="276">
        <f>VLOOKUP(A39,EQUIPOS!A9:D166,4,FALSE)</f>
        <v>192770.93397127982</v>
      </c>
      <c r="L39" s="342"/>
      <c r="M39" s="343">
        <v>0.04</v>
      </c>
      <c r="N39" s="279">
        <f t="shared" si="0"/>
        <v>4819273.3492819956</v>
      </c>
    </row>
    <row r="40" spans="1:14">
      <c r="A40" s="119" t="s">
        <v>255</v>
      </c>
      <c r="B40" s="870" t="str">
        <f>VLOOKUP(A40,EQUIPOS!A10:D154,3,FALSE)</f>
        <v>Manómetro cable de acero para bajar la celda</v>
      </c>
      <c r="C40" s="871"/>
      <c r="D40" s="871"/>
      <c r="E40" s="871"/>
      <c r="F40" s="871"/>
      <c r="G40" s="871"/>
      <c r="H40" s="872"/>
      <c r="I40" s="335"/>
      <c r="J40" s="337"/>
      <c r="K40" s="276">
        <f>VLOOKUP(A40,EQUIPOS!A10:D167,4,FALSE)</f>
        <v>1154965.2686491429</v>
      </c>
      <c r="L40" s="430"/>
      <c r="M40" s="431">
        <v>1</v>
      </c>
      <c r="N40" s="279">
        <f t="shared" si="0"/>
        <v>1154965.2686491429</v>
      </c>
    </row>
    <row r="41" spans="1:14">
      <c r="A41" t="s">
        <v>320</v>
      </c>
      <c r="B41" s="870" t="str">
        <f>VLOOKUP(A41,EQUIPOS!A11:D155,3,FALSE)</f>
        <v>Retroexcavadora sobre llantas, motor 62HP, Profundidad de excavación de 5.41 metros.</v>
      </c>
      <c r="C41" s="871"/>
      <c r="D41" s="871"/>
      <c r="E41" s="871"/>
      <c r="F41" s="871"/>
      <c r="G41" s="871"/>
      <c r="H41" s="872"/>
      <c r="I41" s="42"/>
      <c r="J41" s="43"/>
      <c r="K41" s="276">
        <f>VLOOKUP(A41,EQUIPOS!A11:D168,4,FALSE)</f>
        <v>55725.047609636305</v>
      </c>
      <c r="L41" s="283"/>
      <c r="M41" s="284">
        <v>0.2</v>
      </c>
      <c r="N41" s="279">
        <f t="shared" si="0"/>
        <v>278625.23804818152</v>
      </c>
    </row>
    <row r="42" spans="1:14">
      <c r="B42" s="327"/>
      <c r="C42" s="328"/>
      <c r="D42" s="328"/>
      <c r="E42" s="328"/>
      <c r="F42" s="330"/>
      <c r="G42" s="330"/>
      <c r="H42" s="131"/>
      <c r="I42" s="42"/>
      <c r="J42" s="43"/>
      <c r="K42" s="445"/>
      <c r="L42" s="283"/>
      <c r="M42" s="284"/>
      <c r="N42" s="280"/>
    </row>
    <row r="43" spans="1:14">
      <c r="B43" s="878" t="s">
        <v>952</v>
      </c>
      <c r="C43" s="879"/>
      <c r="D43" s="879"/>
      <c r="E43" s="44"/>
      <c r="F43" s="45"/>
      <c r="G43" s="45"/>
      <c r="H43" s="46"/>
      <c r="I43" s="42"/>
      <c r="J43" s="43"/>
      <c r="K43" s="286"/>
      <c r="L43" s="283"/>
      <c r="M43" s="408">
        <v>0.01</v>
      </c>
      <c r="N43" s="351">
        <f>N81*M43</f>
        <v>6913.9567913614801</v>
      </c>
    </row>
    <row r="44" spans="1:14" ht="15.75" thickBot="1">
      <c r="B44" s="870"/>
      <c r="C44" s="871"/>
      <c r="D44" s="871"/>
      <c r="E44" s="871"/>
      <c r="F44" s="871"/>
      <c r="G44" s="871"/>
      <c r="H44" s="872"/>
      <c r="I44" s="880"/>
      <c r="J44" s="881"/>
      <c r="K44" s="47"/>
      <c r="L44" s="882"/>
      <c r="M44" s="883"/>
      <c r="N44" s="111"/>
    </row>
    <row r="45" spans="1:14" ht="15.75" thickBot="1">
      <c r="B45" s="821" t="s">
        <v>953</v>
      </c>
      <c r="C45" s="822"/>
      <c r="D45" s="822"/>
      <c r="E45" s="822"/>
      <c r="F45" s="822"/>
      <c r="G45" s="822"/>
      <c r="H45" s="822"/>
      <c r="I45" s="822"/>
      <c r="J45" s="822"/>
      <c r="K45" s="822"/>
      <c r="L45" s="822"/>
      <c r="M45" s="823"/>
      <c r="N45" s="401">
        <f>SUM(N36:N44)</f>
        <v>13789603.773445643</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6" t="s">
        <v>944</v>
      </c>
      <c r="C49" s="867"/>
      <c r="D49" s="867"/>
      <c r="E49" s="867"/>
      <c r="F49" s="867"/>
      <c r="G49" s="867"/>
      <c r="H49" s="867"/>
      <c r="I49" s="901"/>
      <c r="J49" s="322" t="s">
        <v>945</v>
      </c>
      <c r="K49" s="91" t="s">
        <v>946</v>
      </c>
      <c r="L49" s="902" t="s">
        <v>955</v>
      </c>
      <c r="M49" s="901"/>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13100828.399655942</v>
      </c>
      <c r="N50" s="279">
        <f t="shared" ref="N50:N55" si="1">K50*M50</f>
        <v>13100828.399655942</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65827.084786551364</v>
      </c>
      <c r="N51" s="279">
        <f t="shared" si="1"/>
        <v>1974812.543596541</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1292619.2002747767</v>
      </c>
      <c r="N52" s="279">
        <f t="shared" si="1"/>
        <v>2585238.4005495533</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792695.64593125996</v>
      </c>
      <c r="N53" s="279">
        <f t="shared" si="1"/>
        <v>3963478.2296562996</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51392.868994290766</v>
      </c>
      <c r="N54" s="279">
        <f t="shared" si="1"/>
        <v>3083572.1396574462</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50811.686359846877</v>
      </c>
      <c r="N55" s="279">
        <f t="shared" si="1"/>
        <v>609740.23631816253</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1" t="s">
        <v>953</v>
      </c>
      <c r="C58" s="822"/>
      <c r="D58" s="822"/>
      <c r="E58" s="822"/>
      <c r="F58" s="822"/>
      <c r="G58" s="822"/>
      <c r="H58" s="822"/>
      <c r="I58" s="822"/>
      <c r="J58" s="822"/>
      <c r="K58" s="822"/>
      <c r="L58" s="822"/>
      <c r="M58" s="823"/>
      <c r="N58" s="401">
        <f>SUM(N50:N57)</f>
        <v>25317669.949433945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908">
        <f>VLOOKUP(A63,TRANSPORTE!A5:D117,4,FALSE)</f>
        <v>1107651.9694602522</v>
      </c>
      <c r="M63" s="909"/>
      <c r="N63" s="294">
        <f>K63*L63</f>
        <v>1107651.9694602522</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908">
        <f>VLOOKUP(A64,TRANSPORTE!A6:D117,4,FALSE)</f>
        <v>128096.50970829056</v>
      </c>
      <c r="M64" s="909"/>
      <c r="N64" s="294">
        <f>K64*L64</f>
        <v>1024772.0776663244</v>
      </c>
    </row>
    <row r="65" spans="1:15">
      <c r="A65" t="s">
        <v>1399</v>
      </c>
      <c r="B65" s="52" t="str">
        <f>VLOOKUP(A65,TRANSPORTE!A6:D117,3,FALSE)</f>
        <v>Pasajes aéreos</v>
      </c>
      <c r="C65" s="53"/>
      <c r="D65" s="53"/>
      <c r="E65" s="53"/>
      <c r="F65" s="53"/>
      <c r="G65" s="53"/>
      <c r="H65" s="318" t="s">
        <v>945</v>
      </c>
      <c r="I65" s="286">
        <v>3</v>
      </c>
      <c r="J65" s="293">
        <v>1</v>
      </c>
      <c r="K65" s="286">
        <f>I65*J65</f>
        <v>3</v>
      </c>
      <c r="L65" s="908">
        <f>VLOOKUP(A65,TRANSPORTE!A6:D117,4,FALSE)</f>
        <v>310411.57420475007</v>
      </c>
      <c r="M65" s="909"/>
      <c r="N65" s="294">
        <f>K65*L65</f>
        <v>931234.72261425015</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99"/>
      <c r="M67" s="900"/>
      <c r="N67" s="133"/>
    </row>
    <row r="68" spans="1:15" ht="15.75" thickBot="1">
      <c r="B68" s="910" t="s">
        <v>953</v>
      </c>
      <c r="C68" s="864"/>
      <c r="D68" s="864"/>
      <c r="E68" s="864"/>
      <c r="F68" s="864"/>
      <c r="G68" s="864"/>
      <c r="H68" s="864"/>
      <c r="I68" s="864"/>
      <c r="J68" s="864"/>
      <c r="K68" s="864"/>
      <c r="L68" s="864"/>
      <c r="M68" s="865"/>
      <c r="N68" s="110">
        <f>SUM(N63:N67)</f>
        <v>3063658.7697408269</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0" t="s">
        <v>963</v>
      </c>
      <c r="C72" s="861"/>
      <c r="D72" s="861"/>
      <c r="E72" s="861"/>
      <c r="F72" s="861"/>
      <c r="G72" s="861"/>
      <c r="H72" s="861"/>
      <c r="I72" s="79" t="s">
        <v>964</v>
      </c>
      <c r="J72" s="81" t="s">
        <v>1410</v>
      </c>
      <c r="K72" s="80" t="s">
        <v>966</v>
      </c>
      <c r="L72" s="862" t="s">
        <v>950</v>
      </c>
      <c r="M72" s="863"/>
      <c r="N72" s="104" t="s">
        <v>951</v>
      </c>
    </row>
    <row r="73" spans="1:15">
      <c r="A73" s="168" t="s">
        <v>6</v>
      </c>
      <c r="B73" s="55" t="str">
        <f>VLOOKUP(A73,'MANO DE OBRA'!A8:D68,3,FALSE)</f>
        <v xml:space="preserve">Obrero </v>
      </c>
      <c r="C73" s="53"/>
      <c r="D73" s="53"/>
      <c r="E73" s="53"/>
      <c r="F73" s="53"/>
      <c r="G73" s="53"/>
      <c r="H73" s="53"/>
      <c r="I73" s="299">
        <f t="shared" ref="I73:I76" si="2">K73/J73*100</f>
        <v>29260.000000000004</v>
      </c>
      <c r="J73" s="300">
        <v>185</v>
      </c>
      <c r="K73" s="301">
        <f>VLOOKUP(A73,'MANO DE OBRA'!A8:D99,4,FALSE)</f>
        <v>54131</v>
      </c>
      <c r="L73" s="56"/>
      <c r="M73" s="441">
        <v>1</v>
      </c>
      <c r="N73" s="402">
        <f t="shared" ref="N73:N76" si="3">K73/M73</f>
        <v>54131</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SUM(N73:N80)</f>
        <v>691395.67913614796</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N45+N58+N68+N81</f>
        <v>42862328.171756566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8572465.6343513131</v>
      </c>
      <c r="M88" s="857"/>
      <c r="N88" s="57"/>
    </row>
    <row r="89" spans="1:14">
      <c r="B89" s="95" t="s">
        <v>973</v>
      </c>
      <c r="C89" s="96"/>
      <c r="D89" s="96"/>
      <c r="E89" s="96"/>
      <c r="F89" s="96"/>
      <c r="G89" s="96"/>
      <c r="H89" s="96"/>
      <c r="I89" s="93"/>
      <c r="J89" s="94"/>
      <c r="K89" s="311">
        <v>0.05</v>
      </c>
      <c r="L89" s="856">
        <f>N83*K89</f>
        <v>2143116.4085878283</v>
      </c>
      <c r="M89" s="857"/>
      <c r="N89" s="57"/>
    </row>
    <row r="90" spans="1:14" ht="15.75" thickBot="1">
      <c r="B90" s="97" t="s">
        <v>974</v>
      </c>
      <c r="C90" s="98"/>
      <c r="D90" s="98"/>
      <c r="E90" s="98"/>
      <c r="F90" s="98"/>
      <c r="G90" s="98"/>
      <c r="H90" s="98"/>
      <c r="I90" s="99"/>
      <c r="J90" s="100"/>
      <c r="K90" s="312">
        <v>0.05</v>
      </c>
      <c r="L90" s="858">
        <f>N83*K90</f>
        <v>2143116.4085878283</v>
      </c>
      <c r="M90" s="859"/>
      <c r="N90" s="57"/>
    </row>
    <row r="91" spans="1:14" ht="15.75" thickBot="1">
      <c r="B91" s="821" t="s">
        <v>953</v>
      </c>
      <c r="C91" s="822"/>
      <c r="D91" s="822"/>
      <c r="E91" s="822"/>
      <c r="F91" s="822"/>
      <c r="G91" s="822"/>
      <c r="H91" s="822"/>
      <c r="I91" s="822"/>
      <c r="J91" s="822"/>
      <c r="K91" s="822"/>
      <c r="L91" s="822"/>
      <c r="M91" s="823"/>
      <c r="N91" s="58">
        <f>L88+L89+L90</f>
        <v>12858698.45152697</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55721026.623283535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9"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1" t="s">
        <v>944</v>
      </c>
      <c r="C35" s="892"/>
      <c r="D35" s="892"/>
      <c r="E35" s="892"/>
      <c r="F35" s="892"/>
      <c r="G35" s="892"/>
      <c r="H35" s="893"/>
      <c r="I35" s="894" t="s">
        <v>948</v>
      </c>
      <c r="J35" s="895"/>
      <c r="K35" s="75" t="s">
        <v>949</v>
      </c>
      <c r="L35" s="896" t="s">
        <v>950</v>
      </c>
      <c r="M35" s="893"/>
      <c r="N35" s="76" t="s">
        <v>951</v>
      </c>
    </row>
    <row r="36" spans="1:16">
      <c r="A36" s="119" t="s">
        <v>121</v>
      </c>
      <c r="B36" s="870" t="str">
        <f>VLOOKUP(A36,EQUIPOS!A6:D154,3,FALSE)</f>
        <v>Bomba eléctrica para accionar la celda</v>
      </c>
      <c r="C36" s="871"/>
      <c r="D36" s="871"/>
      <c r="E36" s="871"/>
      <c r="F36" s="871"/>
      <c r="G36" s="871"/>
      <c r="H36" s="872"/>
      <c r="I36" s="274"/>
      <c r="J36" s="275"/>
      <c r="K36" s="276">
        <f>VLOOKUP(A36,EQUIPOS!A6:D163,4,FALSE)</f>
        <v>48689.756417887744</v>
      </c>
      <c r="L36" s="277"/>
      <c r="M36" s="278">
        <v>0.01</v>
      </c>
      <c r="N36" s="279">
        <f>K36/M36</f>
        <v>4868975.6417887742</v>
      </c>
    </row>
    <row r="37" spans="1:16">
      <c r="A37" s="119" t="s">
        <v>217</v>
      </c>
      <c r="B37" s="870" t="str">
        <f>VLOOKUP(A37,EQUIPOS!A7:D154,3,FALSE)</f>
        <v>Equipo de soldadura y de acetileno (incluye soldadura)</v>
      </c>
      <c r="C37" s="871"/>
      <c r="D37" s="871"/>
      <c r="E37" s="871"/>
      <c r="F37" s="871"/>
      <c r="G37" s="871"/>
      <c r="H37" s="872"/>
      <c r="I37" s="428"/>
      <c r="J37" s="429"/>
      <c r="K37" s="276">
        <f>VLOOKUP(A37,EQUIPOS!A7:D164,4,FALSE)</f>
        <v>20278.740470647666</v>
      </c>
      <c r="L37" s="342"/>
      <c r="M37" s="343">
        <v>0.01</v>
      </c>
      <c r="N37" s="279">
        <f>K37/M37</f>
        <v>2027874.0470647665</v>
      </c>
    </row>
    <row r="38" spans="1:16">
      <c r="A38" s="119" t="s">
        <v>255</v>
      </c>
      <c r="B38" s="870" t="str">
        <f>VLOOKUP(A38,EQUIPOS!A8:D154,3,FALSE)</f>
        <v>Manómetro cable de acero para bajar la celda</v>
      </c>
      <c r="C38" s="871"/>
      <c r="D38" s="871"/>
      <c r="E38" s="871"/>
      <c r="F38" s="871"/>
      <c r="G38" s="871"/>
      <c r="H38" s="872"/>
      <c r="I38" s="428"/>
      <c r="J38" s="429"/>
      <c r="K38" s="276">
        <f>VLOOKUP(A38,EQUIPOS!A8:D165,4,FALSE)</f>
        <v>1154965.2686491429</v>
      </c>
      <c r="L38" s="342"/>
      <c r="M38" s="343">
        <v>1</v>
      </c>
      <c r="N38" s="279">
        <f>K38/M38</f>
        <v>1154965.2686491429</v>
      </c>
    </row>
    <row r="39" spans="1:16">
      <c r="A39" s="119"/>
      <c r="B39" s="870"/>
      <c r="C39" s="871"/>
      <c r="D39" s="871"/>
      <c r="E39" s="871"/>
      <c r="F39" s="871"/>
      <c r="G39" s="871"/>
      <c r="H39" s="872"/>
      <c r="I39" s="428"/>
      <c r="J39" s="429"/>
      <c r="K39" s="276"/>
      <c r="L39" s="342"/>
      <c r="M39" s="343"/>
      <c r="N39" s="279"/>
    </row>
    <row r="40" spans="1:16">
      <c r="A40" s="119"/>
      <c r="B40" s="870"/>
      <c r="C40" s="871"/>
      <c r="D40" s="871"/>
      <c r="E40" s="871"/>
      <c r="F40" s="871"/>
      <c r="G40" s="871"/>
      <c r="H40" s="872"/>
      <c r="I40" s="335"/>
      <c r="J40" s="337"/>
      <c r="K40" s="276"/>
      <c r="L40" s="430"/>
      <c r="M40" s="431"/>
      <c r="N40" s="279"/>
    </row>
    <row r="41" spans="1:16">
      <c r="B41" s="870"/>
      <c r="C41" s="871"/>
      <c r="D41" s="871"/>
      <c r="E41" s="871"/>
      <c r="F41" s="871"/>
      <c r="G41" s="871"/>
      <c r="H41" s="872"/>
      <c r="I41" s="42"/>
      <c r="J41" s="43"/>
      <c r="K41" s="276"/>
      <c r="L41" s="283"/>
      <c r="M41" s="284"/>
      <c r="N41" s="279"/>
    </row>
    <row r="42" spans="1:16">
      <c r="B42" s="327"/>
      <c r="C42" s="328"/>
      <c r="D42" s="328"/>
      <c r="E42" s="328"/>
      <c r="F42" s="330"/>
      <c r="G42" s="330"/>
      <c r="H42" s="131"/>
      <c r="I42" s="42"/>
      <c r="J42" s="43"/>
      <c r="K42" s="445"/>
      <c r="L42" s="283"/>
      <c r="M42" s="284"/>
      <c r="N42" s="280"/>
    </row>
    <row r="43" spans="1:16">
      <c r="B43" s="878" t="s">
        <v>952</v>
      </c>
      <c r="C43" s="879"/>
      <c r="D43" s="879"/>
      <c r="E43" s="44"/>
      <c r="F43" s="45"/>
      <c r="G43" s="45"/>
      <c r="H43" s="46"/>
      <c r="I43" s="42"/>
      <c r="J43" s="43"/>
      <c r="K43" s="286"/>
      <c r="L43" s="283"/>
      <c r="M43" s="408">
        <v>0.01</v>
      </c>
      <c r="N43" s="351">
        <f>N81*M43</f>
        <v>6913.9567913614801</v>
      </c>
    </row>
    <row r="44" spans="1:16" ht="15.75" thickBot="1">
      <c r="B44" s="870"/>
      <c r="C44" s="871"/>
      <c r="D44" s="871"/>
      <c r="E44" s="871"/>
      <c r="F44" s="871"/>
      <c r="G44" s="871"/>
      <c r="H44" s="872"/>
      <c r="I44" s="880"/>
      <c r="J44" s="881"/>
      <c r="K44" s="47"/>
      <c r="L44" s="882"/>
      <c r="M44" s="883"/>
      <c r="N44" s="111"/>
    </row>
    <row r="45" spans="1:16" ht="15.75" thickBot="1">
      <c r="B45" s="821" t="s">
        <v>953</v>
      </c>
      <c r="C45" s="822"/>
      <c r="D45" s="822"/>
      <c r="E45" s="822"/>
      <c r="F45" s="822"/>
      <c r="G45" s="822"/>
      <c r="H45" s="822"/>
      <c r="I45" s="822"/>
      <c r="J45" s="822"/>
      <c r="K45" s="822"/>
      <c r="L45" s="822"/>
      <c r="M45" s="823"/>
      <c r="N45" s="401">
        <f>SUM(N36:N44)</f>
        <v>8058728.9142940454</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6" t="s">
        <v>944</v>
      </c>
      <c r="C49" s="867"/>
      <c r="D49" s="867"/>
      <c r="E49" s="867"/>
      <c r="F49" s="867"/>
      <c r="G49" s="867"/>
      <c r="H49" s="867"/>
      <c r="I49" s="901"/>
      <c r="J49" s="322" t="s">
        <v>945</v>
      </c>
      <c r="K49" s="91" t="s">
        <v>946</v>
      </c>
      <c r="L49" s="902" t="s">
        <v>955</v>
      </c>
      <c r="M49" s="901"/>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13100828.399655942</v>
      </c>
      <c r="N50" s="279">
        <f t="shared" ref="N50:N55" si="0">K50*M50</f>
        <v>13100828.399655942</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65827.084786551364</v>
      </c>
      <c r="N51" s="279">
        <f t="shared" si="0"/>
        <v>1974812.543596541</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1292619.2002747767</v>
      </c>
      <c r="N52" s="279">
        <f t="shared" si="0"/>
        <v>2585238.4005495533</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792695.64593125996</v>
      </c>
      <c r="N53" s="279">
        <f t="shared" si="0"/>
        <v>3963478.2296562996</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51392.868994290766</v>
      </c>
      <c r="N54" s="279">
        <f t="shared" si="0"/>
        <v>3083572.1396574462</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50811.686359846877</v>
      </c>
      <c r="N55" s="279">
        <f t="shared" si="0"/>
        <v>609740.23631816253</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1" t="s">
        <v>953</v>
      </c>
      <c r="C58" s="822"/>
      <c r="D58" s="822"/>
      <c r="E58" s="822"/>
      <c r="F58" s="822"/>
      <c r="G58" s="822"/>
      <c r="H58" s="822"/>
      <c r="I58" s="822"/>
      <c r="J58" s="822"/>
      <c r="K58" s="822"/>
      <c r="L58" s="822"/>
      <c r="M58" s="823"/>
      <c r="N58" s="401">
        <f>SUM(N50:N57)</f>
        <v>25317669.949433945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7" t="s">
        <v>961</v>
      </c>
      <c r="M62" s="886"/>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908">
        <f>VLOOKUP(A63,TRANSPORTE!A5:D117,4,FALSE)</f>
        <v>310411.57420475007</v>
      </c>
      <c r="M63" s="909"/>
      <c r="N63" s="294">
        <f>K63*L63</f>
        <v>931234.72261425015</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908">
        <f>VLOOKUP(A64,TRANSPORTE!A6:D117,4,FALSE)</f>
        <v>1107651.9694602522</v>
      </c>
      <c r="M64" s="909"/>
      <c r="N64" s="294">
        <f>K64*L64</f>
        <v>1107651.9694602522</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908">
        <f>VLOOKUP(A65,TRANSPORTE!A6:D117,4,FALSE)</f>
        <v>128096.50970829056</v>
      </c>
      <c r="M65" s="909"/>
      <c r="N65" s="294">
        <f>K65*L65</f>
        <v>1024772.0776663244</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99"/>
      <c r="M67" s="900"/>
      <c r="N67" s="133"/>
    </row>
    <row r="68" spans="1:15" ht="15.75" thickBot="1">
      <c r="B68" s="910" t="s">
        <v>953</v>
      </c>
      <c r="C68" s="864"/>
      <c r="D68" s="864"/>
      <c r="E68" s="864"/>
      <c r="F68" s="864"/>
      <c r="G68" s="864"/>
      <c r="H68" s="864"/>
      <c r="I68" s="864"/>
      <c r="J68" s="864"/>
      <c r="K68" s="864"/>
      <c r="L68" s="864"/>
      <c r="M68" s="865"/>
      <c r="N68" s="110">
        <f>SUM(N63:N67)</f>
        <v>3063658.7697408269</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0" t="s">
        <v>963</v>
      </c>
      <c r="C72" s="861"/>
      <c r="D72" s="861"/>
      <c r="E72" s="861"/>
      <c r="F72" s="861"/>
      <c r="G72" s="861"/>
      <c r="H72" s="861"/>
      <c r="I72" s="79" t="s">
        <v>964</v>
      </c>
      <c r="J72" s="81" t="s">
        <v>1410</v>
      </c>
      <c r="K72" s="80" t="s">
        <v>966</v>
      </c>
      <c r="L72" s="862" t="s">
        <v>950</v>
      </c>
      <c r="M72" s="863"/>
      <c r="N72" s="104" t="s">
        <v>951</v>
      </c>
    </row>
    <row r="73" spans="1:15">
      <c r="A73" s="168" t="s">
        <v>6</v>
      </c>
      <c r="B73" s="55" t="str">
        <f>VLOOKUP(A73,'MANO DE OBRA'!A8:D68,3,FALSE)</f>
        <v xml:space="preserve">Obrero </v>
      </c>
      <c r="C73" s="53"/>
      <c r="D73" s="53"/>
      <c r="E73" s="53"/>
      <c r="F73" s="53"/>
      <c r="G73" s="53"/>
      <c r="H73" s="53"/>
      <c r="I73" s="299">
        <f t="shared" ref="I73:I76" si="1">K73/J73*100</f>
        <v>29260.000000000004</v>
      </c>
      <c r="J73" s="300">
        <v>185</v>
      </c>
      <c r="K73" s="301">
        <f>VLOOKUP(A73,'MANO DE OBRA'!A8:D99,4,FALSE)</f>
        <v>54131</v>
      </c>
      <c r="L73" s="56"/>
      <c r="M73" s="441">
        <v>1</v>
      </c>
      <c r="N73" s="402">
        <f t="shared" ref="N73:N76" si="2">K73/M73</f>
        <v>54131</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7"/>
      <c r="C80" s="898"/>
      <c r="D80" s="898"/>
      <c r="E80" s="898"/>
      <c r="F80" s="898"/>
      <c r="G80" s="898"/>
      <c r="H80" s="898"/>
      <c r="I80" s="50"/>
      <c r="J80" s="50"/>
      <c r="K80" s="50"/>
      <c r="L80" s="976"/>
      <c r="M80" s="977"/>
      <c r="N80" s="51"/>
    </row>
    <row r="81" spans="1:14" ht="15.75" thickBot="1">
      <c r="B81" s="821" t="s">
        <v>953</v>
      </c>
      <c r="C81" s="822"/>
      <c r="D81" s="822"/>
      <c r="E81" s="822"/>
      <c r="F81" s="822"/>
      <c r="G81" s="822"/>
      <c r="H81" s="822"/>
      <c r="I81" s="864"/>
      <c r="J81" s="864"/>
      <c r="K81" s="864"/>
      <c r="L81" s="864"/>
      <c r="M81" s="865"/>
      <c r="N81" s="308">
        <f>SUM(N73:N80)</f>
        <v>691395.67913614796</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N45+N58+N68+N81</f>
        <v>37131453.312604964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7426290.6625209935</v>
      </c>
      <c r="M88" s="857"/>
      <c r="N88" s="57"/>
    </row>
    <row r="89" spans="1:14">
      <c r="B89" s="95" t="s">
        <v>973</v>
      </c>
      <c r="C89" s="96"/>
      <c r="D89" s="96"/>
      <c r="E89" s="96"/>
      <c r="F89" s="96"/>
      <c r="G89" s="96"/>
      <c r="H89" s="96"/>
      <c r="I89" s="93"/>
      <c r="J89" s="94"/>
      <c r="K89" s="311">
        <v>0.05</v>
      </c>
      <c r="L89" s="856">
        <f>N83*K89</f>
        <v>1856572.6656302484</v>
      </c>
      <c r="M89" s="857"/>
      <c r="N89" s="57"/>
    </row>
    <row r="90" spans="1:14" ht="15.75" thickBot="1">
      <c r="B90" s="97" t="s">
        <v>974</v>
      </c>
      <c r="C90" s="98"/>
      <c r="D90" s="98"/>
      <c r="E90" s="98"/>
      <c r="F90" s="98"/>
      <c r="G90" s="98"/>
      <c r="H90" s="98"/>
      <c r="I90" s="99"/>
      <c r="J90" s="100"/>
      <c r="K90" s="312">
        <v>0.05</v>
      </c>
      <c r="L90" s="858">
        <f>N83*K90</f>
        <v>1856572.6656302484</v>
      </c>
      <c r="M90" s="859"/>
      <c r="N90" s="57"/>
    </row>
    <row r="91" spans="1:14" ht="15.75" thickBot="1">
      <c r="B91" s="821" t="s">
        <v>953</v>
      </c>
      <c r="C91" s="822"/>
      <c r="D91" s="822"/>
      <c r="E91" s="822"/>
      <c r="F91" s="822"/>
      <c r="G91" s="822"/>
      <c r="H91" s="822"/>
      <c r="I91" s="822"/>
      <c r="J91" s="822"/>
      <c r="K91" s="822"/>
      <c r="L91" s="822"/>
      <c r="M91" s="823"/>
      <c r="N91" s="58">
        <f>L88+L89+L90</f>
        <v>11139435.993781488</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48270889.306386456</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259</v>
      </c>
      <c r="B36" s="870" t="str">
        <f>VLOOKUP(A36,EQUIPOS!A6:D154,3,FALSE)</f>
        <v>Montacargas</v>
      </c>
      <c r="C36" s="871"/>
      <c r="D36" s="871"/>
      <c r="E36" s="871"/>
      <c r="F36" s="871"/>
      <c r="G36" s="871"/>
      <c r="H36" s="872"/>
      <c r="I36" s="274"/>
      <c r="J36" s="275"/>
      <c r="K36" s="276">
        <f>VLOOKUP(A36,EQUIPOS!A6:D163,4,FALSE)</f>
        <v>63835.00061605349</v>
      </c>
      <c r="L36" s="277"/>
      <c r="M36" s="343">
        <v>1.5</v>
      </c>
      <c r="N36" s="279">
        <f>K36/M36</f>
        <v>42556.667077368991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2693.4186967867336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45250.085774155727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6573.8348230765459</v>
      </c>
      <c r="N48" s="279">
        <f>K48*M48</f>
        <v>2058932.1636972458</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2058932.1636972458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12</v>
      </c>
      <c r="N71" s="402">
        <f>K71/M71</f>
        <v>36087.333333333336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53868.373935734664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2158050.6234071362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431610.12468142726</v>
      </c>
      <c r="M84" s="857"/>
      <c r="N84" s="57"/>
    </row>
    <row r="85" spans="1:14">
      <c r="B85" s="95" t="s">
        <v>973</v>
      </c>
      <c r="C85" s="96"/>
      <c r="D85" s="96"/>
      <c r="E85" s="96"/>
      <c r="F85" s="96"/>
      <c r="G85" s="96"/>
      <c r="H85" s="96"/>
      <c r="I85" s="93"/>
      <c r="J85" s="94"/>
      <c r="K85" s="311">
        <v>0.05</v>
      </c>
      <c r="L85" s="856">
        <f>N79*K85</f>
        <v>107902.53117035681</v>
      </c>
      <c r="M85" s="857"/>
      <c r="N85" s="57"/>
    </row>
    <row r="86" spans="1:14" ht="15.75" thickBot="1">
      <c r="B86" s="97" t="s">
        <v>974</v>
      </c>
      <c r="C86" s="98"/>
      <c r="D86" s="98"/>
      <c r="E86" s="98"/>
      <c r="F86" s="98"/>
      <c r="G86" s="98"/>
      <c r="H86" s="98"/>
      <c r="I86" s="99"/>
      <c r="J86" s="100"/>
      <c r="K86" s="312">
        <v>0.05</v>
      </c>
      <c r="L86" s="858">
        <f>N79*K86</f>
        <v>107902.53117035681</v>
      </c>
      <c r="M86" s="859"/>
      <c r="N86" s="57"/>
    </row>
    <row r="87" spans="1:14" ht="15.75" thickBot="1">
      <c r="B87" s="821" t="s">
        <v>953</v>
      </c>
      <c r="C87" s="822"/>
      <c r="D87" s="822"/>
      <c r="E87" s="822"/>
      <c r="F87" s="822"/>
      <c r="G87" s="822"/>
      <c r="H87" s="822"/>
      <c r="I87" s="822"/>
      <c r="J87" s="822"/>
      <c r="K87" s="822"/>
      <c r="L87" s="822"/>
      <c r="M87" s="823"/>
      <c r="N87" s="58">
        <f>L84+L85+L86</f>
        <v>647415.18702214083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2805465.8104292769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267</v>
      </c>
      <c r="B36" s="870" t="str">
        <f>VLOOKUP(A36,EQUIPOS!A6:D154,3,FALSE)</f>
        <v>Motobomba de concreto</v>
      </c>
      <c r="C36" s="871"/>
      <c r="D36" s="871"/>
      <c r="E36" s="871"/>
      <c r="F36" s="871"/>
      <c r="G36" s="871"/>
      <c r="H36" s="872"/>
      <c r="I36" s="274"/>
      <c r="J36" s="275"/>
      <c r="K36" s="276">
        <f>VLOOKUP(A36,EQUIPOS!A6:D163,4,FALSE)</f>
        <v>29843.858830938552</v>
      </c>
      <c r="L36" s="277"/>
      <c r="M36" s="343">
        <v>2.5</v>
      </c>
      <c r="N36" s="279">
        <f>K36/M36</f>
        <v>11937.543532375421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11937.543532375421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3636.4322576551081</v>
      </c>
      <c r="N48" s="279">
        <f>K48*M48</f>
        <v>170034.77103322957</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443192.35331120121</v>
      </c>
      <c r="N49" s="279">
        <f>K49*M49</f>
        <v>296044.13250421005</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466078.90353743965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908">
        <f>VLOOKUP(A60,TRANSPORTE!A2:D117,4,FALSE)</f>
        <v>1320.525857253238</v>
      </c>
      <c r="M60" s="909"/>
      <c r="N60" s="294">
        <f>K60*L60</f>
        <v>1146.7122743000689</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1146.7122743000689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479163.15934411512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95832.631868823024</v>
      </c>
      <c r="M84" s="857"/>
      <c r="N84" s="57"/>
    </row>
    <row r="85" spans="1:14">
      <c r="B85" s="95" t="s">
        <v>973</v>
      </c>
      <c r="C85" s="96"/>
      <c r="D85" s="96"/>
      <c r="E85" s="96"/>
      <c r="F85" s="96"/>
      <c r="G85" s="96"/>
      <c r="H85" s="96"/>
      <c r="I85" s="93"/>
      <c r="J85" s="94"/>
      <c r="K85" s="311">
        <v>0.05</v>
      </c>
      <c r="L85" s="856">
        <f>N79*K85</f>
        <v>23958.157967205756</v>
      </c>
      <c r="M85" s="857"/>
      <c r="N85" s="57"/>
    </row>
    <row r="86" spans="1:14" ht="15.75" thickBot="1">
      <c r="B86" s="97" t="s">
        <v>974</v>
      </c>
      <c r="C86" s="98"/>
      <c r="D86" s="98"/>
      <c r="E86" s="98"/>
      <c r="F86" s="98"/>
      <c r="G86" s="98"/>
      <c r="H86" s="98"/>
      <c r="I86" s="99"/>
      <c r="J86" s="100"/>
      <c r="K86" s="312">
        <v>0.05</v>
      </c>
      <c r="L86" s="858">
        <f>N79*K86</f>
        <v>23958.157967205756</v>
      </c>
      <c r="M86" s="859"/>
      <c r="N86" s="57"/>
    </row>
    <row r="87" spans="1:14" ht="15.75" thickBot="1">
      <c r="B87" s="821" t="s">
        <v>953</v>
      </c>
      <c r="C87" s="822"/>
      <c r="D87" s="822"/>
      <c r="E87" s="822"/>
      <c r="F87" s="822"/>
      <c r="G87" s="822"/>
      <c r="H87" s="822"/>
      <c r="I87" s="822"/>
      <c r="J87" s="822"/>
      <c r="K87" s="822"/>
      <c r="L87" s="822"/>
      <c r="M87" s="823"/>
      <c r="N87" s="58">
        <f>L84+L85+L86</f>
        <v>143748.94780323454</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622912.10714734963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C64" zoomScale="77" zoomScaleNormal="77" workbookViewId="0">
      <selection activeCell="C81" sqref="C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121</v>
      </c>
      <c r="B36" s="870" t="str">
        <f>VLOOKUP(A36,EQUIPOS!A6:D154,3,FALSE)</f>
        <v>Bomba eléctrica para accionar la celda</v>
      </c>
      <c r="C36" s="871"/>
      <c r="D36" s="871"/>
      <c r="E36" s="871"/>
      <c r="F36" s="871"/>
      <c r="G36" s="871"/>
      <c r="H36" s="872"/>
      <c r="I36" s="274"/>
      <c r="J36" s="275"/>
      <c r="K36" s="276">
        <f>VLOOKUP(A36,EQUIPOS!A6:D163,4,FALSE)</f>
        <v>48689.756417887744</v>
      </c>
      <c r="L36" s="277"/>
      <c r="M36" s="278">
        <v>0.01</v>
      </c>
      <c r="N36" s="279">
        <f t="shared" ref="N36:N41" si="0">K36/M36</f>
        <v>4868975.6417887742</v>
      </c>
    </row>
    <row r="37" spans="1:14">
      <c r="A37" s="119" t="s">
        <v>192</v>
      </c>
      <c r="B37" s="870" t="str">
        <f>VLOOKUP(A37,EQUIPOS!A7:D154,3,FALSE)</f>
        <v>Equipo de acarreo interno</v>
      </c>
      <c r="C37" s="871"/>
      <c r="D37" s="871"/>
      <c r="E37" s="871"/>
      <c r="F37" s="871"/>
      <c r="G37" s="871"/>
      <c r="H37" s="872"/>
      <c r="I37" s="428"/>
      <c r="J37" s="429"/>
      <c r="K37" s="276">
        <f>VLOOKUP(A37,EQUIPOS!A7:D164,4,FALSE)</f>
        <v>31648.813591071113</v>
      </c>
      <c r="L37" s="342"/>
      <c r="M37" s="343">
        <v>0.05</v>
      </c>
      <c r="N37" s="279">
        <f t="shared" si="0"/>
        <v>632976.27182142227</v>
      </c>
    </row>
    <row r="38" spans="1:14">
      <c r="A38" s="119" t="s">
        <v>214</v>
      </c>
      <c r="B38" s="870" t="str">
        <f>VLOOKUP(A38,EQUIPOS!A8:D154,3,FALSE)</f>
        <v>Equipo de oxigeno y soldadura</v>
      </c>
      <c r="C38" s="871"/>
      <c r="D38" s="871"/>
      <c r="E38" s="871"/>
      <c r="F38" s="871"/>
      <c r="G38" s="871"/>
      <c r="H38" s="872"/>
      <c r="I38" s="428"/>
      <c r="J38" s="429"/>
      <c r="K38" s="445">
        <f>VLOOKUP(A38,EQUIPOS!A8:D165,4,FALSE)</f>
        <v>14040.042800410936</v>
      </c>
      <c r="L38" s="342"/>
      <c r="M38" s="343">
        <v>0.01</v>
      </c>
      <c r="N38" s="279">
        <f t="shared" si="0"/>
        <v>1404004.2800410937</v>
      </c>
    </row>
    <row r="39" spans="1:14">
      <c r="A39" s="119" t="s">
        <v>248</v>
      </c>
      <c r="B39" s="870" t="str">
        <f>VLOOKUP(A39,EQUIPOS!A9:D154,3,FALSE)</f>
        <v>Grúa telescópica de 50 Ton.</v>
      </c>
      <c r="C39" s="871"/>
      <c r="D39" s="871"/>
      <c r="E39" s="871"/>
      <c r="F39" s="871"/>
      <c r="G39" s="871"/>
      <c r="H39" s="872"/>
      <c r="I39" s="428"/>
      <c r="J39" s="429"/>
      <c r="K39" s="445">
        <f>VLOOKUP(A39,EQUIPOS!A9:D166,4,FALSE)</f>
        <v>321966.94174456527</v>
      </c>
      <c r="L39" s="342"/>
      <c r="M39" s="343">
        <v>0.04</v>
      </c>
      <c r="N39" s="279">
        <f t="shared" si="0"/>
        <v>8049173.5436141314</v>
      </c>
    </row>
    <row r="40" spans="1:14">
      <c r="A40" s="119" t="s">
        <v>255</v>
      </c>
      <c r="B40" s="870" t="str">
        <f>VLOOKUP(A40,EQUIPOS!A10:D154,3,FALSE)</f>
        <v>Manómetro cable de acero para bajar la celda</v>
      </c>
      <c r="C40" s="871"/>
      <c r="D40" s="871"/>
      <c r="E40" s="871"/>
      <c r="F40" s="871"/>
      <c r="G40" s="871"/>
      <c r="H40" s="872"/>
      <c r="I40" s="428"/>
      <c r="J40" s="429"/>
      <c r="K40" s="445">
        <f>VLOOKUP(A40,EQUIPOS!A10:D167,4,FALSE)</f>
        <v>1154965.2686491429</v>
      </c>
      <c r="L40" s="342"/>
      <c r="M40" s="343">
        <v>1</v>
      </c>
      <c r="N40" s="279">
        <f t="shared" si="0"/>
        <v>1154965.2686491429</v>
      </c>
    </row>
    <row r="41" spans="1:14">
      <c r="A41" s="119" t="s">
        <v>322</v>
      </c>
      <c r="B41" s="870" t="str">
        <f>VLOOKUP(A41,EQUIPOS!A11:D155,3,FALSE)</f>
        <v xml:space="preserve">Retroexcavadora sobre llantas JD 410
</v>
      </c>
      <c r="C41" s="871"/>
      <c r="D41" s="871"/>
      <c r="E41" s="871"/>
      <c r="F41" s="871"/>
      <c r="G41" s="871"/>
      <c r="H41" s="872"/>
      <c r="I41" s="428"/>
      <c r="J41" s="429"/>
      <c r="K41" s="445">
        <f>VLOOKUP(A41,EQUIPOS!A11:D168,4,FALSE)</f>
        <v>128569.55568299354</v>
      </c>
      <c r="L41" s="342"/>
      <c r="M41" s="343">
        <v>0.2</v>
      </c>
      <c r="N41" s="279">
        <f t="shared" si="0"/>
        <v>642847.7784149677</v>
      </c>
    </row>
    <row r="42" spans="1:14">
      <c r="A42" s="119"/>
      <c r="B42" s="870"/>
      <c r="C42" s="871"/>
      <c r="D42" s="871"/>
      <c r="E42" s="871"/>
      <c r="F42" s="871"/>
      <c r="G42" s="871"/>
      <c r="H42" s="872"/>
      <c r="I42" s="335"/>
      <c r="J42" s="337"/>
      <c r="K42" s="445"/>
      <c r="L42" s="430"/>
      <c r="M42" s="431"/>
      <c r="N42" s="279"/>
    </row>
    <row r="43" spans="1:14">
      <c r="B43" s="870"/>
      <c r="C43" s="871"/>
      <c r="D43" s="871"/>
      <c r="E43" s="871"/>
      <c r="F43" s="871"/>
      <c r="G43" s="871"/>
      <c r="H43" s="872"/>
      <c r="I43" s="42"/>
      <c r="J43" s="43"/>
      <c r="K43" s="445"/>
      <c r="L43" s="283"/>
      <c r="M43" s="284"/>
      <c r="N43" s="279"/>
    </row>
    <row r="44" spans="1:14">
      <c r="B44" s="327"/>
      <c r="C44" s="328"/>
      <c r="D44" s="328"/>
      <c r="E44" s="328"/>
      <c r="F44" s="330"/>
      <c r="G44" s="330"/>
      <c r="H44" s="131"/>
      <c r="I44" s="42"/>
      <c r="J44" s="43"/>
      <c r="K44" s="445"/>
      <c r="L44" s="283"/>
      <c r="M44" s="284"/>
      <c r="N44" s="280"/>
    </row>
    <row r="45" spans="1:14">
      <c r="B45" s="878" t="s">
        <v>952</v>
      </c>
      <c r="C45" s="879"/>
      <c r="D45" s="879"/>
      <c r="E45" s="44"/>
      <c r="F45" s="45"/>
      <c r="G45" s="45"/>
      <c r="H45" s="46"/>
      <c r="I45" s="42"/>
      <c r="J45" s="43"/>
      <c r="K45" s="286"/>
      <c r="L45" s="283"/>
      <c r="M45" s="408">
        <v>0.1</v>
      </c>
      <c r="N45" s="351">
        <f>N86*M45</f>
        <v>69139.567913614796</v>
      </c>
    </row>
    <row r="46" spans="1:14" ht="15.75" thickBot="1">
      <c r="B46" s="870"/>
      <c r="C46" s="871"/>
      <c r="D46" s="871"/>
      <c r="E46" s="871"/>
      <c r="F46" s="871"/>
      <c r="G46" s="871"/>
      <c r="H46" s="872"/>
      <c r="I46" s="880"/>
      <c r="J46" s="881"/>
      <c r="K46" s="47"/>
      <c r="L46" s="882"/>
      <c r="M46" s="883"/>
      <c r="N46" s="111"/>
    </row>
    <row r="47" spans="1:14" ht="15.75" thickBot="1">
      <c r="B47" s="821" t="s">
        <v>953</v>
      </c>
      <c r="C47" s="822"/>
      <c r="D47" s="822"/>
      <c r="E47" s="822"/>
      <c r="F47" s="822"/>
      <c r="G47" s="822"/>
      <c r="H47" s="822"/>
      <c r="I47" s="822"/>
      <c r="J47" s="822"/>
      <c r="K47" s="822"/>
      <c r="L47" s="822"/>
      <c r="M47" s="823"/>
      <c r="N47" s="418">
        <f>SUM(N36:N45)</f>
        <v>16822082.352243148</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6" t="s">
        <v>944</v>
      </c>
      <c r="C51" s="867"/>
      <c r="D51" s="867"/>
      <c r="E51" s="867"/>
      <c r="F51" s="867"/>
      <c r="G51" s="867"/>
      <c r="H51" s="867"/>
      <c r="I51" s="901"/>
      <c r="J51" s="322" t="s">
        <v>945</v>
      </c>
      <c r="K51" s="91" t="s">
        <v>946</v>
      </c>
      <c r="L51" s="902" t="s">
        <v>955</v>
      </c>
      <c r="M51" s="901"/>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13100828.399655942</v>
      </c>
      <c r="N52" s="279">
        <f t="shared" ref="N52:N57" si="1">K52*M52</f>
        <v>13100828.399655942</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65827.084786551364</v>
      </c>
      <c r="N53" s="279">
        <f t="shared" si="1"/>
        <v>1974812.543596541</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1292619.2002747767</v>
      </c>
      <c r="N54" s="279">
        <f t="shared" si="1"/>
        <v>2585238.4005495533</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792695.64593125996</v>
      </c>
      <c r="N55" s="279">
        <f t="shared" si="1"/>
        <v>3963478.2296562996</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62535.647981339913</v>
      </c>
      <c r="N56" s="279">
        <f t="shared" si="1"/>
        <v>3752138.8788803946</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50811.686359846877</v>
      </c>
      <c r="N57" s="279">
        <f t="shared" si="1"/>
        <v>609740.23631816253</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1" t="s">
        <v>953</v>
      </c>
      <c r="C63" s="822"/>
      <c r="D63" s="822"/>
      <c r="E63" s="822"/>
      <c r="F63" s="822"/>
      <c r="G63" s="822"/>
      <c r="H63" s="822"/>
      <c r="I63" s="822"/>
      <c r="J63" s="822"/>
      <c r="K63" s="822"/>
      <c r="L63" s="822"/>
      <c r="M63" s="823"/>
      <c r="N63" s="401">
        <f>SUM(N52:N62)</f>
        <v>25986236.688656896</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7" t="s">
        <v>961</v>
      </c>
      <c r="M67" s="886"/>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908">
        <f>VLOOKUP(A68,TRANSPORTE!A5:D117,4,FALSE)</f>
        <v>1107651.9694602522</v>
      </c>
      <c r="M68" s="909"/>
      <c r="N68" s="294">
        <f>K68*L68</f>
        <v>1107651.9694602522</v>
      </c>
    </row>
    <row r="69" spans="1:15">
      <c r="A69" t="s">
        <v>1399</v>
      </c>
      <c r="B69" s="52" t="str">
        <f>VLOOKUP(A69,TRANSPORTE!A5:D117,3,FALSE)</f>
        <v>Pasajes aéreos</v>
      </c>
      <c r="C69" s="53"/>
      <c r="D69" s="53"/>
      <c r="E69" s="53"/>
      <c r="F69" s="53"/>
      <c r="G69" s="53"/>
      <c r="H69" s="318" t="s">
        <v>945</v>
      </c>
      <c r="I69" s="286">
        <v>3</v>
      </c>
      <c r="J69" s="293">
        <v>1</v>
      </c>
      <c r="K69" s="286">
        <f>I69*J69</f>
        <v>3</v>
      </c>
      <c r="L69" s="908">
        <f>VLOOKUP(A69,TRANSPORTE!A5:D117,4,FALSE)</f>
        <v>310411.57420475007</v>
      </c>
      <c r="M69" s="909"/>
      <c r="N69" s="294">
        <f>K69*L69</f>
        <v>931234.72261425015</v>
      </c>
    </row>
    <row r="70" spans="1:15">
      <c r="B70" s="52"/>
      <c r="C70" s="53"/>
      <c r="D70" s="53"/>
      <c r="E70" s="53"/>
      <c r="F70" s="53"/>
      <c r="G70" s="53"/>
      <c r="H70" s="318"/>
      <c r="I70" s="286"/>
      <c r="J70" s="293"/>
      <c r="K70" s="286"/>
      <c r="L70" s="908"/>
      <c r="M70" s="909"/>
      <c r="N70" s="294"/>
    </row>
    <row r="71" spans="1:15">
      <c r="B71" s="52"/>
      <c r="C71" s="53"/>
      <c r="D71" s="53"/>
      <c r="E71" s="53"/>
      <c r="F71" s="53"/>
      <c r="G71" s="53"/>
      <c r="H71" s="318"/>
      <c r="I71" s="286"/>
      <c r="J71" s="293"/>
      <c r="K71" s="286"/>
      <c r="L71" s="908"/>
      <c r="M71" s="909"/>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99"/>
      <c r="M73" s="900"/>
      <c r="N73" s="133"/>
    </row>
    <row r="74" spans="1:15" ht="15.75" thickBot="1">
      <c r="B74" s="910" t="s">
        <v>953</v>
      </c>
      <c r="C74" s="864"/>
      <c r="D74" s="864"/>
      <c r="E74" s="864"/>
      <c r="F74" s="864"/>
      <c r="G74" s="864"/>
      <c r="H74" s="864"/>
      <c r="I74" s="864"/>
      <c r="J74" s="864"/>
      <c r="K74" s="864"/>
      <c r="L74" s="864"/>
      <c r="M74" s="865"/>
      <c r="N74" s="110">
        <f>N68+N69+N70+N71+N72</f>
        <v>2038886.6920745024</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0" t="s">
        <v>963</v>
      </c>
      <c r="C78" s="861"/>
      <c r="D78" s="861"/>
      <c r="E78" s="861"/>
      <c r="F78" s="861"/>
      <c r="G78" s="861"/>
      <c r="H78" s="861"/>
      <c r="I78" s="79" t="s">
        <v>964</v>
      </c>
      <c r="J78" s="81" t="s">
        <v>1410</v>
      </c>
      <c r="K78" s="80" t="s">
        <v>966</v>
      </c>
      <c r="L78" s="862" t="s">
        <v>950</v>
      </c>
      <c r="M78" s="863"/>
      <c r="N78" s="104" t="s">
        <v>951</v>
      </c>
    </row>
    <row r="79" spans="1:15">
      <c r="A79" s="168" t="s">
        <v>6</v>
      </c>
      <c r="B79" s="55" t="str">
        <f>VLOOKUP(A79,'MANO DE OBRA'!A8:D68,3,FALSE)</f>
        <v xml:space="preserve">Obrero </v>
      </c>
      <c r="C79" s="53"/>
      <c r="D79" s="53"/>
      <c r="E79" s="53"/>
      <c r="F79" s="53"/>
      <c r="G79" s="53"/>
      <c r="H79" s="53"/>
      <c r="I79" s="299">
        <f t="shared" ref="I79:I82" si="2">K79/J79*100</f>
        <v>29260.000000000004</v>
      </c>
      <c r="J79" s="300">
        <v>185</v>
      </c>
      <c r="K79" s="301">
        <f>VLOOKUP(A79,'MANO DE OBRA'!A8:D99,4,FALSE)</f>
        <v>54131</v>
      </c>
      <c r="L79" s="56"/>
      <c r="M79" s="441">
        <v>1</v>
      </c>
      <c r="N79" s="402">
        <f t="shared" ref="N79:N82" si="3">K79/M79</f>
        <v>54131</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97"/>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77"/>
      <c r="J85" s="478"/>
      <c r="K85" s="479"/>
      <c r="L85" s="978"/>
      <c r="M85" s="978"/>
      <c r="N85" s="480"/>
    </row>
    <row r="86" spans="1:14" ht="15.75" thickBot="1">
      <c r="B86" s="910" t="s">
        <v>953</v>
      </c>
      <c r="C86" s="864"/>
      <c r="D86" s="864"/>
      <c r="E86" s="864"/>
      <c r="F86" s="864"/>
      <c r="G86" s="864"/>
      <c r="H86" s="864"/>
      <c r="I86" s="864"/>
      <c r="J86" s="864"/>
      <c r="K86" s="864"/>
      <c r="L86" s="864"/>
      <c r="M86" s="865"/>
      <c r="N86" s="467">
        <f>SUM(N79:N85)</f>
        <v>691395.67913614796</v>
      </c>
    </row>
    <row r="87" spans="1:14" ht="15.75" thickBot="1">
      <c r="B87" s="39"/>
      <c r="C87" s="40"/>
      <c r="D87" s="40"/>
      <c r="E87" s="40"/>
      <c r="F87" s="40"/>
      <c r="G87" s="40"/>
      <c r="H87" s="40"/>
      <c r="I87" s="40"/>
      <c r="J87" s="40"/>
      <c r="K87" s="40"/>
      <c r="L87" s="40"/>
      <c r="M87" s="40"/>
      <c r="N87" s="41"/>
    </row>
    <row r="88" spans="1:14" ht="15.75" thickBot="1">
      <c r="B88" s="821" t="s">
        <v>967</v>
      </c>
      <c r="C88" s="822"/>
      <c r="D88" s="822"/>
      <c r="E88" s="822"/>
      <c r="F88" s="822"/>
      <c r="G88" s="822"/>
      <c r="H88" s="822"/>
      <c r="I88" s="822"/>
      <c r="J88" s="822"/>
      <c r="K88" s="822"/>
      <c r="L88" s="822"/>
      <c r="M88" s="823"/>
      <c r="N88" s="105">
        <f>N86+N74+N63+N47</f>
        <v>45538601.412110694</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6" t="s">
        <v>969</v>
      </c>
      <c r="C92" s="867"/>
      <c r="D92" s="867"/>
      <c r="E92" s="867"/>
      <c r="F92" s="867"/>
      <c r="G92" s="867"/>
      <c r="H92" s="867"/>
      <c r="I92" s="321"/>
      <c r="J92" s="341"/>
      <c r="K92" s="309" t="s">
        <v>970</v>
      </c>
      <c r="L92" s="868" t="s">
        <v>971</v>
      </c>
      <c r="M92" s="869"/>
      <c r="N92" s="310"/>
    </row>
    <row r="93" spans="1:14">
      <c r="B93" s="854" t="s">
        <v>972</v>
      </c>
      <c r="C93" s="855"/>
      <c r="D93" s="855"/>
      <c r="E93" s="855"/>
      <c r="F93" s="855"/>
      <c r="G93" s="855"/>
      <c r="H93" s="855"/>
      <c r="I93" s="93"/>
      <c r="J93" s="94"/>
      <c r="K93" s="311">
        <v>0.2</v>
      </c>
      <c r="L93" s="856">
        <f>N88*K93</f>
        <v>9107720.2824221384</v>
      </c>
      <c r="M93" s="857"/>
      <c r="N93" s="57"/>
    </row>
    <row r="94" spans="1:14">
      <c r="B94" s="95" t="s">
        <v>973</v>
      </c>
      <c r="C94" s="96"/>
      <c r="D94" s="96"/>
      <c r="E94" s="96"/>
      <c r="F94" s="96"/>
      <c r="G94" s="96"/>
      <c r="H94" s="96"/>
      <c r="I94" s="93"/>
      <c r="J94" s="94"/>
      <c r="K94" s="311">
        <v>0.05</v>
      </c>
      <c r="L94" s="856">
        <f>N88*K94</f>
        <v>2276930.0706055346</v>
      </c>
      <c r="M94" s="857"/>
      <c r="N94" s="57"/>
    </row>
    <row r="95" spans="1:14" ht="15.75" thickBot="1">
      <c r="B95" s="97" t="s">
        <v>974</v>
      </c>
      <c r="C95" s="98"/>
      <c r="D95" s="98"/>
      <c r="E95" s="98"/>
      <c r="F95" s="98"/>
      <c r="G95" s="98"/>
      <c r="H95" s="98"/>
      <c r="I95" s="99"/>
      <c r="J95" s="100"/>
      <c r="K95" s="312">
        <v>0.05</v>
      </c>
      <c r="L95" s="858">
        <f>N88*K95</f>
        <v>2276930.0706055346</v>
      </c>
      <c r="M95" s="859"/>
      <c r="N95" s="57"/>
    </row>
    <row r="96" spans="1:14" ht="15.75" thickBot="1">
      <c r="B96" s="821" t="s">
        <v>953</v>
      </c>
      <c r="C96" s="822"/>
      <c r="D96" s="822"/>
      <c r="E96" s="822"/>
      <c r="F96" s="822"/>
      <c r="G96" s="822"/>
      <c r="H96" s="822"/>
      <c r="I96" s="822"/>
      <c r="J96" s="822"/>
      <c r="K96" s="822"/>
      <c r="L96" s="822"/>
      <c r="M96" s="823"/>
      <c r="N96" s="58">
        <f>L93+L94+L95</f>
        <v>13661580.423633208</v>
      </c>
    </row>
    <row r="97" spans="1:14" ht="15.75" thickBot="1">
      <c r="B97" s="39"/>
      <c r="C97" s="40"/>
      <c r="D97" s="40"/>
      <c r="E97" s="40"/>
      <c r="F97" s="40"/>
      <c r="G97" s="40"/>
      <c r="H97" s="40"/>
      <c r="I97" s="40"/>
      <c r="J97" s="40"/>
      <c r="K97" s="40"/>
      <c r="L97" s="40"/>
      <c r="M97" s="40"/>
      <c r="N97" s="41"/>
    </row>
    <row r="98" spans="1:14" ht="15.75" thickBot="1">
      <c r="A98" t="s">
        <v>2016</v>
      </c>
      <c r="B98" s="821" t="s">
        <v>975</v>
      </c>
      <c r="C98" s="822"/>
      <c r="D98" s="822"/>
      <c r="E98" s="822"/>
      <c r="F98" s="822"/>
      <c r="G98" s="822"/>
      <c r="H98" s="822"/>
      <c r="I98" s="822"/>
      <c r="J98" s="822"/>
      <c r="K98" s="822"/>
      <c r="L98" s="822"/>
      <c r="M98" s="823"/>
      <c r="N98" s="195">
        <f>N88+N96</f>
        <v>59200181.835743904</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1"/>
      <c r="K128" s="971"/>
      <c r="L128" s="971"/>
      <c r="M128" s="971"/>
      <c r="N128" s="972"/>
    </row>
    <row r="129" spans="2:14" ht="15.75" thickBot="1">
      <c r="B129" s="426" t="s">
        <v>2221</v>
      </c>
      <c r="C129" s="427"/>
      <c r="D129" s="427"/>
      <c r="E129" s="266"/>
      <c r="F129" s="266"/>
      <c r="G129" s="266"/>
      <c r="H129" s="266"/>
      <c r="I129" s="266"/>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326</v>
      </c>
      <c r="B36" s="870" t="str">
        <f>VLOOKUP(A36,EQUIPOS!A6:D154,3,FALSE)</f>
        <v>Sensor de Impacto para prueba de integridad tipo</v>
      </c>
      <c r="C36" s="871"/>
      <c r="D36" s="871"/>
      <c r="E36" s="871"/>
      <c r="F36" s="871"/>
      <c r="G36" s="871"/>
      <c r="H36" s="872"/>
      <c r="I36" s="274"/>
      <c r="J36" s="275"/>
      <c r="K36" s="276">
        <f>VLOOKUP(A36,EQUIPOS!A6:D163,4,FALSE)</f>
        <v>92026.36993285043</v>
      </c>
      <c r="L36" s="277"/>
      <c r="M36" s="343">
        <v>1</v>
      </c>
      <c r="N36" s="279">
        <f>K36/M36</f>
        <v>92026.36993285043</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92026.36993285043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400073.41755476414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492099.78748761455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98419.957497522919</v>
      </c>
      <c r="M84" s="857"/>
      <c r="N84" s="57"/>
    </row>
    <row r="85" spans="1:14">
      <c r="B85" s="95" t="s">
        <v>973</v>
      </c>
      <c r="C85" s="96"/>
      <c r="D85" s="96"/>
      <c r="E85" s="96"/>
      <c r="F85" s="96"/>
      <c r="G85" s="96"/>
      <c r="H85" s="96"/>
      <c r="I85" s="93"/>
      <c r="J85" s="94"/>
      <c r="K85" s="311">
        <v>0.05</v>
      </c>
      <c r="L85" s="856">
        <f>N79*K85</f>
        <v>24604.98937438073</v>
      </c>
      <c r="M85" s="857"/>
      <c r="N85" s="57"/>
    </row>
    <row r="86" spans="1:14" ht="15.75" thickBot="1">
      <c r="B86" s="97" t="s">
        <v>974</v>
      </c>
      <c r="C86" s="98"/>
      <c r="D86" s="98"/>
      <c r="E86" s="98"/>
      <c r="F86" s="98"/>
      <c r="G86" s="98"/>
      <c r="H86" s="98"/>
      <c r="I86" s="99"/>
      <c r="J86" s="100"/>
      <c r="K86" s="312">
        <v>0.05</v>
      </c>
      <c r="L86" s="858">
        <f>N79*K86</f>
        <v>24604.98937438073</v>
      </c>
      <c r="M86" s="859"/>
      <c r="N86" s="57"/>
    </row>
    <row r="87" spans="1:14" ht="15.75" thickBot="1">
      <c r="B87" s="821" t="s">
        <v>953</v>
      </c>
      <c r="C87" s="822"/>
      <c r="D87" s="822"/>
      <c r="E87" s="822"/>
      <c r="F87" s="822"/>
      <c r="G87" s="822"/>
      <c r="H87" s="822"/>
      <c r="I87" s="822"/>
      <c r="J87" s="822"/>
      <c r="K87" s="822"/>
      <c r="L87" s="822"/>
      <c r="M87" s="823"/>
      <c r="N87" s="58">
        <f>L84+L85+L86</f>
        <v>147629.93624628437</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639729.72373389895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320</v>
      </c>
      <c r="B36" s="870" t="str">
        <f>VLOOKUP(A36,EQUIPOS!A6:D154,3,FALSE)</f>
        <v>Retroexcavadora sobre llantas, motor 62HP, Profundidad de excavación de 5.41 metros.</v>
      </c>
      <c r="C36" s="871"/>
      <c r="D36" s="871"/>
      <c r="E36" s="871"/>
      <c r="F36" s="871"/>
      <c r="G36" s="871"/>
      <c r="H36" s="872"/>
      <c r="I36" s="274"/>
      <c r="J36" s="275"/>
      <c r="K36" s="276">
        <f>VLOOKUP(A36,EQUIPOS!A6:D163,4,FALSE)</f>
        <v>55725.047609636305</v>
      </c>
      <c r="L36" s="277"/>
      <c r="M36" s="343">
        <v>10</v>
      </c>
      <c r="N36" s="279">
        <f>K36/M36</f>
        <v>5572.5047609636304</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336.34905451801001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5908.8538154816406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42842.153279648817</v>
      </c>
      <c r="N48" s="279">
        <f>K48*M48</f>
        <v>20945.052714494977</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24641.071708869233</v>
      </c>
      <c r="N49" s="279">
        <f>K49*M49</f>
        <v>32854.762278492308</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3270.8788897254803</v>
      </c>
      <c r="N50" s="279">
        <f>K50*M50</f>
        <v>4906.3183345882208</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58706.13332757551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9</v>
      </c>
      <c r="B71" s="55" t="str">
        <f>VLOOKUP(A71,'MANO DE OBRA'!A8:D68,3,FALSE)</f>
        <v>Obrero (3)</v>
      </c>
      <c r="C71" s="53"/>
      <c r="D71" s="53"/>
      <c r="E71" s="53"/>
      <c r="F71" s="53"/>
      <c r="G71" s="53"/>
      <c r="H71" s="53"/>
      <c r="I71" s="299">
        <f>K71/J71*100</f>
        <v>87780</v>
      </c>
      <c r="J71" s="300">
        <v>185</v>
      </c>
      <c r="K71" s="301">
        <f>VLOOKUP(A71,'MANO DE OBRA'!A8:D99,4,FALSE)</f>
        <v>162393</v>
      </c>
      <c r="L71" s="56"/>
      <c r="M71" s="441">
        <v>80</v>
      </c>
      <c r="N71" s="402">
        <f>K71/M71</f>
        <v>2029.9124999999999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3363.4905451800996</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67978.477688237253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13595.695537647451</v>
      </c>
      <c r="M84" s="857"/>
      <c r="N84" s="57"/>
    </row>
    <row r="85" spans="1:14">
      <c r="B85" s="95" t="s">
        <v>973</v>
      </c>
      <c r="C85" s="96"/>
      <c r="D85" s="96"/>
      <c r="E85" s="96"/>
      <c r="F85" s="96"/>
      <c r="G85" s="96"/>
      <c r="H85" s="96"/>
      <c r="I85" s="93"/>
      <c r="J85" s="94"/>
      <c r="K85" s="311">
        <v>0.05</v>
      </c>
      <c r="L85" s="856">
        <f>N79*K85</f>
        <v>3398.9238844118627</v>
      </c>
      <c r="M85" s="857"/>
      <c r="N85" s="57"/>
    </row>
    <row r="86" spans="1:14" ht="15.75" thickBot="1">
      <c r="B86" s="97" t="s">
        <v>974</v>
      </c>
      <c r="C86" s="98"/>
      <c r="D86" s="98"/>
      <c r="E86" s="98"/>
      <c r="F86" s="98"/>
      <c r="G86" s="98"/>
      <c r="H86" s="98"/>
      <c r="I86" s="99"/>
      <c r="J86" s="100"/>
      <c r="K86" s="312">
        <v>0.05</v>
      </c>
      <c r="L86" s="858">
        <f>N79*K86</f>
        <v>3398.9238844118627</v>
      </c>
      <c r="M86" s="859"/>
      <c r="N86" s="57"/>
    </row>
    <row r="87" spans="1:14" ht="15.75" thickBot="1">
      <c r="B87" s="821" t="s">
        <v>953</v>
      </c>
      <c r="C87" s="822"/>
      <c r="D87" s="822"/>
      <c r="E87" s="822"/>
      <c r="F87" s="822"/>
      <c r="G87" s="822"/>
      <c r="H87" s="822"/>
      <c r="I87" s="822"/>
      <c r="J87" s="822"/>
      <c r="K87" s="822"/>
      <c r="L87" s="822"/>
      <c r="M87" s="823"/>
      <c r="N87" s="58">
        <f>L84+L85+L86</f>
        <v>20393.543306471176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88372.020994708437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204</v>
      </c>
      <c r="B36" s="870" t="str">
        <f>VLOOKUP(A36,EQUIPOS!A6:D154,3,FALSE)</f>
        <v xml:space="preserve">Equipo de soldadura 250 AMP
</v>
      </c>
      <c r="C36" s="871"/>
      <c r="D36" s="871"/>
      <c r="E36" s="871"/>
      <c r="F36" s="871"/>
      <c r="G36" s="871"/>
      <c r="H36" s="872"/>
      <c r="I36" s="274"/>
      <c r="J36" s="275"/>
      <c r="K36" s="276">
        <f>VLOOKUP(A36,EQUIPOS!A6:D163,4,FALSE)</f>
        <v>13250.177987180188</v>
      </c>
      <c r="L36" s="277"/>
      <c r="M36" s="343">
        <v>10</v>
      </c>
      <c r="N36" s="279">
        <f>K36/M36</f>
        <v>1325.0177987180189</v>
      </c>
    </row>
    <row r="37" spans="1:14">
      <c r="A37" s="119" t="s">
        <v>320</v>
      </c>
      <c r="B37" s="870" t="str">
        <f>VLOOKUP(A37,EQUIPOS!A7:D154,3,FALSE)</f>
        <v>Retroexcavadora sobre llantas, motor 62HP, Profundidad de excavación de 5.41 metros.</v>
      </c>
      <c r="C37" s="871"/>
      <c r="D37" s="871"/>
      <c r="E37" s="871"/>
      <c r="F37" s="871"/>
      <c r="G37" s="871"/>
      <c r="H37" s="872"/>
      <c r="I37" s="428"/>
      <c r="J37" s="429"/>
      <c r="K37" s="276">
        <f>VLOOKUP(A37,EQUIPOS!A7:D164,4,FALSE)</f>
        <v>55725.047609636305</v>
      </c>
      <c r="L37" s="342"/>
      <c r="M37" s="343">
        <v>10</v>
      </c>
      <c r="N37" s="279">
        <f>K37/M37</f>
        <v>5572.5047609636304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402.04310903601998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7299.5656687176688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12051.083116081863</v>
      </c>
      <c r="N48" s="279">
        <f>K48*M48</f>
        <v>397.68574283070149</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67009.463555199647</v>
      </c>
      <c r="N49" s="279">
        <f>K49*M49</f>
        <v>201028.39066559894</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895.91334115093662</v>
      </c>
      <c r="N50" s="279">
        <f>K50*M50</f>
        <v>8959.1334115093669</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210385.20981993902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38">
        <v>80</v>
      </c>
      <c r="N71" s="402">
        <f>K71/M71</f>
        <v>1353.2750000000001</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4020.4310903601995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221705.20657901687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44341.041315803377</v>
      </c>
      <c r="M84" s="857"/>
      <c r="N84" s="57"/>
    </row>
    <row r="85" spans="1:14">
      <c r="B85" s="95" t="s">
        <v>973</v>
      </c>
      <c r="C85" s="96"/>
      <c r="D85" s="96"/>
      <c r="E85" s="96"/>
      <c r="F85" s="96"/>
      <c r="G85" s="96"/>
      <c r="H85" s="96"/>
      <c r="I85" s="93"/>
      <c r="J85" s="94"/>
      <c r="K85" s="311">
        <v>0.05</v>
      </c>
      <c r="L85" s="856">
        <f>N79*K85</f>
        <v>11085.260328950844</v>
      </c>
      <c r="M85" s="857"/>
      <c r="N85" s="57"/>
    </row>
    <row r="86" spans="1:14" ht="15.75" thickBot="1">
      <c r="B86" s="97" t="s">
        <v>974</v>
      </c>
      <c r="C86" s="98"/>
      <c r="D86" s="98"/>
      <c r="E86" s="98"/>
      <c r="F86" s="98"/>
      <c r="G86" s="98"/>
      <c r="H86" s="98"/>
      <c r="I86" s="99"/>
      <c r="J86" s="100"/>
      <c r="K86" s="312">
        <v>0.05</v>
      </c>
      <c r="L86" s="858">
        <f>N79*K86</f>
        <v>11085.260328950844</v>
      </c>
      <c r="M86" s="859"/>
      <c r="N86" s="57"/>
    </row>
    <row r="87" spans="1:14" ht="15.75" thickBot="1">
      <c r="B87" s="821" t="s">
        <v>953</v>
      </c>
      <c r="C87" s="822"/>
      <c r="D87" s="822"/>
      <c r="E87" s="822"/>
      <c r="F87" s="822"/>
      <c r="G87" s="822"/>
      <c r="H87" s="822"/>
      <c r="I87" s="822"/>
      <c r="J87" s="822"/>
      <c r="K87" s="822"/>
      <c r="L87" s="822"/>
      <c r="M87" s="823"/>
      <c r="N87" s="58">
        <f>L84+L85+L86</f>
        <v>66511.561973705058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288216.76855272194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282</v>
      </c>
      <c r="B36" s="870" t="str">
        <f>VLOOKUP(A36,EQUIPOS!A6:D154,3,FALSE)</f>
        <v>Piloteadora potencia 250KW, RPM 1800, fuerza elevadora 200KN</v>
      </c>
      <c r="C36" s="871"/>
      <c r="D36" s="871"/>
      <c r="E36" s="871"/>
      <c r="F36" s="871"/>
      <c r="G36" s="871"/>
      <c r="H36" s="872"/>
      <c r="I36" s="274"/>
      <c r="J36" s="275"/>
      <c r="K36" s="276">
        <f>VLOOKUP(A36,EQUIPOS!A6:D163,4,FALSE)</f>
        <v>577450.49096453108</v>
      </c>
      <c r="L36" s="277"/>
      <c r="M36" s="343">
        <v>2</v>
      </c>
      <c r="N36" s="279">
        <f>K36/M36</f>
        <v>288725.24548226554</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4716.7655451800993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293442.01102744567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3636.4322576551081</v>
      </c>
      <c r="N48" s="279">
        <f>K48*M48</f>
        <v>101820.10321434302</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428447.57410341949</v>
      </c>
      <c r="N49" s="279">
        <f>K49*M49</f>
        <v>149956.65093619682</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16016.274859714276</v>
      </c>
      <c r="N50" s="279">
        <f>K50*M50</f>
        <v>48048.824579142827</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299825.57872968266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08">
        <f>VLOOKUP(A60,TRANSPORTE!A2:D117,4,FALSE)</f>
        <v>987.37470166413027</v>
      </c>
      <c r="M60" s="909"/>
      <c r="N60" s="294">
        <f>K60*L60</f>
        <v>345.58114558244557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345.58114558244557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47167.655451800994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640780.8263545119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128156.16527090239</v>
      </c>
      <c r="M84" s="857"/>
      <c r="N84" s="57"/>
    </row>
    <row r="85" spans="1:14">
      <c r="B85" s="95" t="s">
        <v>973</v>
      </c>
      <c r="C85" s="96"/>
      <c r="D85" s="96"/>
      <c r="E85" s="96"/>
      <c r="F85" s="96"/>
      <c r="G85" s="96"/>
      <c r="H85" s="96"/>
      <c r="I85" s="93"/>
      <c r="J85" s="94"/>
      <c r="K85" s="311">
        <v>0.05</v>
      </c>
      <c r="L85" s="856">
        <f>N79*K85</f>
        <v>32039.041317725598</v>
      </c>
      <c r="M85" s="857"/>
      <c r="N85" s="57"/>
    </row>
    <row r="86" spans="1:14" ht="15.75" thickBot="1">
      <c r="B86" s="97" t="s">
        <v>974</v>
      </c>
      <c r="C86" s="98"/>
      <c r="D86" s="98"/>
      <c r="E86" s="98"/>
      <c r="F86" s="98"/>
      <c r="G86" s="98"/>
      <c r="H86" s="98"/>
      <c r="I86" s="99"/>
      <c r="J86" s="100"/>
      <c r="K86" s="312">
        <v>0.05</v>
      </c>
      <c r="L86" s="858">
        <f>N79*K86</f>
        <v>32039.041317725598</v>
      </c>
      <c r="M86" s="859"/>
      <c r="N86" s="57"/>
    </row>
    <row r="87" spans="1:14" ht="15.75" thickBot="1">
      <c r="B87" s="821" t="s">
        <v>953</v>
      </c>
      <c r="C87" s="822"/>
      <c r="D87" s="822"/>
      <c r="E87" s="822"/>
      <c r="F87" s="822"/>
      <c r="G87" s="822"/>
      <c r="H87" s="822"/>
      <c r="I87" s="822"/>
      <c r="J87" s="822"/>
      <c r="K87" s="822"/>
      <c r="L87" s="822"/>
      <c r="M87" s="823"/>
      <c r="N87" s="58">
        <f>L84+L85+L86</f>
        <v>192234.24790635362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833015.07426086557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282</v>
      </c>
      <c r="B36" s="870" t="str">
        <f>VLOOKUP(A36,EQUIPOS!A6:D154,3,FALSE)</f>
        <v>Piloteadora potencia 250KW, RPM 1800, fuerza elevadora 200KN</v>
      </c>
      <c r="C36" s="871"/>
      <c r="D36" s="871"/>
      <c r="E36" s="871"/>
      <c r="F36" s="871"/>
      <c r="G36" s="871"/>
      <c r="H36" s="872"/>
      <c r="I36" s="274"/>
      <c r="J36" s="275"/>
      <c r="K36" s="276">
        <f>VLOOKUP(A36,EQUIPOS!A6:D163,4,FALSE)</f>
        <v>577450.49096453108</v>
      </c>
      <c r="L36" s="277"/>
      <c r="M36" s="343">
        <v>2</v>
      </c>
      <c r="N36" s="279">
        <f>K36/M36</f>
        <v>288725.24548226554</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4716.7655451800993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293442.01102744567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3636.4322576551081</v>
      </c>
      <c r="N48" s="279">
        <f>K48*M48</f>
        <v>101820.10321434302</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621110.32514508581</v>
      </c>
      <c r="N49" s="279">
        <f>K49*M49</f>
        <v>217388.61380078003</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16016.274859714276</v>
      </c>
      <c r="N50" s="279">
        <f>K50*M50</f>
        <v>32032.549719428553</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351241.26673455158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08">
        <f>VLOOKUP(A60,TRANSPORTE!A2:D117,4,FALSE)</f>
        <v>987.37470166413027</v>
      </c>
      <c r="M60" s="909"/>
      <c r="N60" s="294">
        <f>K60*L60</f>
        <v>345.58114558244557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345.58114558244557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47167.655451800994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692196.5143593807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138439.30287187613</v>
      </c>
      <c r="M84" s="857"/>
      <c r="N84" s="57"/>
    </row>
    <row r="85" spans="1:14">
      <c r="B85" s="95" t="s">
        <v>973</v>
      </c>
      <c r="C85" s="96"/>
      <c r="D85" s="96"/>
      <c r="E85" s="96"/>
      <c r="F85" s="96"/>
      <c r="G85" s="96"/>
      <c r="H85" s="96"/>
      <c r="I85" s="93"/>
      <c r="J85" s="94"/>
      <c r="K85" s="311">
        <v>0.05</v>
      </c>
      <c r="L85" s="856">
        <f>N79*K85</f>
        <v>34609.825717969034</v>
      </c>
      <c r="M85" s="857"/>
      <c r="N85" s="57"/>
    </row>
    <row r="86" spans="1:14" ht="15.75" thickBot="1">
      <c r="B86" s="97" t="s">
        <v>974</v>
      </c>
      <c r="C86" s="98"/>
      <c r="D86" s="98"/>
      <c r="E86" s="98"/>
      <c r="F86" s="98"/>
      <c r="G86" s="98"/>
      <c r="H86" s="98"/>
      <c r="I86" s="99"/>
      <c r="J86" s="100"/>
      <c r="K86" s="312">
        <v>0.05</v>
      </c>
      <c r="L86" s="858">
        <f>N79*K86</f>
        <v>34609.825717969034</v>
      </c>
      <c r="M86" s="859"/>
      <c r="N86" s="57"/>
    </row>
    <row r="87" spans="1:14" ht="15.75" thickBot="1">
      <c r="B87" s="821" t="s">
        <v>953</v>
      </c>
      <c r="C87" s="822"/>
      <c r="D87" s="822"/>
      <c r="E87" s="822"/>
      <c r="F87" s="822"/>
      <c r="G87" s="822"/>
      <c r="H87" s="822"/>
      <c r="I87" s="822"/>
      <c r="J87" s="822"/>
      <c r="K87" s="822"/>
      <c r="L87" s="822"/>
      <c r="M87" s="823"/>
      <c r="N87" s="58">
        <f>L84+L85+L86</f>
        <v>207658.95430781422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899855.46866719495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195</v>
      </c>
      <c r="B36" s="870" t="str">
        <f>VLOOKUP(A36,EQUIPOS!A6:D154,3,FALSE)</f>
        <v xml:space="preserve">Equipo de oxicorte, Capacidad de corte: hasta 6´´ (152mm) </v>
      </c>
      <c r="C36" s="871"/>
      <c r="D36" s="871"/>
      <c r="E36" s="871"/>
      <c r="F36" s="871"/>
      <c r="G36" s="871"/>
      <c r="H36" s="872"/>
      <c r="I36" s="274"/>
      <c r="J36" s="275"/>
      <c r="K36" s="276">
        <f>VLOOKUP(A36,EQUIPOS!A6:D163,4,FALSE)</f>
        <v>9355.9380349707844</v>
      </c>
      <c r="L36" s="277"/>
      <c r="M36" s="343">
        <v>1.1299999999999999</v>
      </c>
      <c r="N36" s="279">
        <f>K36/M36</f>
        <v>8279.5911813900748</v>
      </c>
    </row>
    <row r="37" spans="1:14">
      <c r="A37" s="119" t="s">
        <v>332</v>
      </c>
      <c r="B37" s="870" t="str">
        <f>VLOOKUP(A37,EQUIPOS!A7:D154,3,FALSE)</f>
        <v xml:space="preserve">Taladro de 1/2´´, pulidora, lijadora y circular
</v>
      </c>
      <c r="C37" s="871"/>
      <c r="D37" s="871"/>
      <c r="E37" s="871"/>
      <c r="F37" s="871"/>
      <c r="G37" s="871"/>
      <c r="H37" s="872"/>
      <c r="I37" s="428"/>
      <c r="J37" s="429"/>
      <c r="K37" s="276">
        <f>VLOOKUP(A37,EQUIPOS!A7:D164,4,FALSE)</f>
        <v>2524.7023755164901</v>
      </c>
      <c r="L37" s="342"/>
      <c r="M37" s="343">
        <v>0.53</v>
      </c>
      <c r="N37" s="279">
        <f>K37/M37</f>
        <v>4763.5893877669623</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2680.2873935734665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15723.467962730503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61024.808030566579</v>
      </c>
      <c r="N48" s="279">
        <f>K48*M48</f>
        <v>1220.4961606113316</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12069.908219911871</v>
      </c>
      <c r="N49" s="279">
        <f>K49*M49</f>
        <v>6034.9541099559356</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55609.381087888563</v>
      </c>
      <c r="N50" s="279">
        <f>K50*M50</f>
        <v>4448.750487031085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11704.200757598352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6</v>
      </c>
      <c r="N71" s="402">
        <f>K71/M71</f>
        <v>9021.8333333333339</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26802.873935734664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54230.542656063517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10846.108531212703</v>
      </c>
      <c r="M84" s="857"/>
      <c r="N84" s="57"/>
    </row>
    <row r="85" spans="1:14">
      <c r="B85" s="95" t="s">
        <v>973</v>
      </c>
      <c r="C85" s="96"/>
      <c r="D85" s="96"/>
      <c r="E85" s="96"/>
      <c r="F85" s="96"/>
      <c r="G85" s="96"/>
      <c r="H85" s="96"/>
      <c r="I85" s="93"/>
      <c r="J85" s="94"/>
      <c r="K85" s="311">
        <v>0.05</v>
      </c>
      <c r="L85" s="856">
        <f>N79*K85</f>
        <v>2711.5271328031758</v>
      </c>
      <c r="M85" s="857"/>
      <c r="N85" s="57"/>
    </row>
    <row r="86" spans="1:14" ht="15.75" thickBot="1">
      <c r="B86" s="97" t="s">
        <v>974</v>
      </c>
      <c r="C86" s="98"/>
      <c r="D86" s="98"/>
      <c r="E86" s="98"/>
      <c r="F86" s="98"/>
      <c r="G86" s="98"/>
      <c r="H86" s="98"/>
      <c r="I86" s="99"/>
      <c r="J86" s="100"/>
      <c r="K86" s="312">
        <v>0.05</v>
      </c>
      <c r="L86" s="858">
        <f>N79*K86</f>
        <v>2711.5271328031758</v>
      </c>
      <c r="M86" s="859"/>
      <c r="N86" s="57"/>
    </row>
    <row r="87" spans="1:14" ht="15.75" thickBot="1">
      <c r="B87" s="821" t="s">
        <v>953</v>
      </c>
      <c r="C87" s="822"/>
      <c r="D87" s="822"/>
      <c r="E87" s="822"/>
      <c r="F87" s="822"/>
      <c r="G87" s="822"/>
      <c r="H87" s="822"/>
      <c r="I87" s="822"/>
      <c r="J87" s="822"/>
      <c r="K87" s="822"/>
      <c r="L87" s="822"/>
      <c r="M87" s="823"/>
      <c r="N87" s="58">
        <f>L84+L85+L86</f>
        <v>16269.162796819055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70499.705452882568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123</v>
      </c>
      <c r="B36" s="870" t="str">
        <f>VLOOKUP(A36,EQUIPOS!A6:D154,3,FALSE)</f>
        <v>Bomba de inyección de lechada</v>
      </c>
      <c r="C36" s="871"/>
      <c r="D36" s="871"/>
      <c r="E36" s="871"/>
      <c r="F36" s="871"/>
      <c r="G36" s="871"/>
      <c r="H36" s="872"/>
      <c r="I36" s="274"/>
      <c r="J36" s="275"/>
      <c r="K36" s="276">
        <f>VLOOKUP(A36,EQUIPOS!A6:D163,4,FALSE)</f>
        <v>20017.484091025774</v>
      </c>
      <c r="L36" s="277"/>
      <c r="M36" s="343">
        <v>12</v>
      </c>
      <c r="N36" s="279">
        <f t="shared" ref="N36:N42" si="0">K36/M36</f>
        <v>1668.1236742521478</v>
      </c>
    </row>
    <row r="37" spans="1:14">
      <c r="A37" s="119" t="s">
        <v>288</v>
      </c>
      <c r="B37" s="870" t="str">
        <f>VLOOKUP(A37,EQUIPOS!A7:D154,3,FALSE)</f>
        <v xml:space="preserve">Planta eléctrica </v>
      </c>
      <c r="C37" s="871"/>
      <c r="D37" s="871"/>
      <c r="E37" s="871"/>
      <c r="F37" s="871"/>
      <c r="G37" s="871"/>
      <c r="H37" s="872"/>
      <c r="I37" s="274"/>
      <c r="J37" s="275"/>
      <c r="K37" s="276">
        <f>VLOOKUP(A37,EQUIPOS!A7:D164,4,FALSE)</f>
        <v>10945.298035224185</v>
      </c>
      <c r="L37" s="277"/>
      <c r="M37" s="343">
        <v>1.3</v>
      </c>
      <c r="N37" s="279">
        <f t="shared" si="0"/>
        <v>8419.460027095527</v>
      </c>
    </row>
    <row r="38" spans="1:14">
      <c r="A38" s="119" t="s">
        <v>125</v>
      </c>
      <c r="B38" s="870" t="str">
        <f>VLOOKUP(A38,EQUIPOS!A8:D154,3,FALSE)</f>
        <v>Bomba para gato de tensionamiento</v>
      </c>
      <c r="C38" s="871"/>
      <c r="D38" s="871"/>
      <c r="E38" s="871"/>
      <c r="F38" s="871"/>
      <c r="G38" s="871"/>
      <c r="H38" s="872"/>
      <c r="I38" s="274"/>
      <c r="J38" s="275"/>
      <c r="K38" s="276">
        <f>VLOOKUP(A38,EQUIPOS!A8:D165,4,FALSE)</f>
        <v>49963.73559385963</v>
      </c>
      <c r="L38" s="277"/>
      <c r="M38" s="343">
        <v>12</v>
      </c>
      <c r="N38" s="279">
        <f t="shared" si="0"/>
        <v>4163.6446328216362</v>
      </c>
    </row>
    <row r="39" spans="1:14">
      <c r="A39" s="119" t="s">
        <v>180</v>
      </c>
      <c r="B39" s="870" t="str">
        <f>VLOOKUP(A39,EQUIPOS!A9:D154,3,FALSE)</f>
        <v>Compresor 120 HP, con martillo.</v>
      </c>
      <c r="C39" s="871"/>
      <c r="D39" s="871"/>
      <c r="E39" s="871"/>
      <c r="F39" s="871"/>
      <c r="G39" s="871"/>
      <c r="H39" s="872"/>
      <c r="I39" s="274"/>
      <c r="J39" s="275"/>
      <c r="K39" s="276">
        <f>VLOOKUP(A39,EQUIPOS!A9:D166,4,FALSE)</f>
        <v>79441.029766210428</v>
      </c>
      <c r="L39" s="277"/>
      <c r="M39" s="343">
        <v>1.3</v>
      </c>
      <c r="N39" s="279">
        <f t="shared" si="0"/>
        <v>61108.484435546481</v>
      </c>
    </row>
    <row r="40" spans="1:14">
      <c r="A40" s="119" t="s">
        <v>197</v>
      </c>
      <c r="B40" s="870" t="str">
        <f>VLOOKUP(A40,EQUIPOS!A10:D154,3,FALSE)</f>
        <v>Equipo de perforación (TRACKDRILL), potencia 40 HP, 2100 golpes / minuto</v>
      </c>
      <c r="C40" s="871"/>
      <c r="D40" s="871"/>
      <c r="E40" s="871"/>
      <c r="F40" s="871"/>
      <c r="G40" s="871"/>
      <c r="H40" s="872"/>
      <c r="I40" s="274"/>
      <c r="J40" s="275"/>
      <c r="K40" s="276">
        <f>VLOOKUP(A40,EQUIPOS!A10:D167,4,FALSE)</f>
        <v>125137.86585141603</v>
      </c>
      <c r="L40" s="277"/>
      <c r="M40" s="343">
        <v>1.3</v>
      </c>
      <c r="N40" s="279">
        <f t="shared" si="0"/>
        <v>96259.896808781559</v>
      </c>
    </row>
    <row r="41" spans="1:14">
      <c r="A41" s="119" t="s">
        <v>195</v>
      </c>
      <c r="B41" s="870" t="str">
        <f>VLOOKUP(A41,EQUIPOS!A11:D155,3,FALSE)</f>
        <v xml:space="preserve">Equipo de oxicorte, Capacidad de corte: hasta 6´´ (152mm) </v>
      </c>
      <c r="C41" s="871"/>
      <c r="D41" s="871"/>
      <c r="E41" s="871"/>
      <c r="F41" s="871"/>
      <c r="G41" s="871"/>
      <c r="H41" s="872"/>
      <c r="I41" s="274"/>
      <c r="J41" s="275"/>
      <c r="K41" s="276">
        <f>VLOOKUP(A41,EQUIPOS!A11:D168,4,FALSE)</f>
        <v>9355.9380349707844</v>
      </c>
      <c r="L41" s="277"/>
      <c r="M41" s="343">
        <v>15</v>
      </c>
      <c r="N41" s="279">
        <f t="shared" si="0"/>
        <v>623.72920233138564</v>
      </c>
    </row>
    <row r="42" spans="1:14">
      <c r="A42" s="119" t="s">
        <v>240</v>
      </c>
      <c r="B42" s="870" t="str">
        <f>VLOOKUP(A42,EQUIPOS!A12:D156,3,FALSE)</f>
        <v>Gato para tensionamiento, fuerza Max 200 ton, área de tensión 314 cm2.</v>
      </c>
      <c r="C42" s="871"/>
      <c r="D42" s="871"/>
      <c r="E42" s="871"/>
      <c r="F42" s="871"/>
      <c r="G42" s="871"/>
      <c r="H42" s="872"/>
      <c r="I42" s="274"/>
      <c r="J42" s="275"/>
      <c r="K42" s="276">
        <f>VLOOKUP(A42,EQUIPOS!A12:D169,4,FALSE)</f>
        <v>124020.7601074182</v>
      </c>
      <c r="L42" s="277"/>
      <c r="M42" s="343">
        <v>12</v>
      </c>
      <c r="N42" s="279">
        <f t="shared" si="0"/>
        <v>10335.06334228485</v>
      </c>
    </row>
    <row r="43" spans="1:14">
      <c r="A43" s="119"/>
      <c r="B43" s="870"/>
      <c r="C43" s="871"/>
      <c r="D43" s="871"/>
      <c r="E43" s="871"/>
      <c r="F43" s="871"/>
      <c r="G43" s="871"/>
      <c r="H43" s="872"/>
      <c r="I43" s="428"/>
      <c r="J43" s="429"/>
      <c r="K43" s="276"/>
      <c r="L43" s="342"/>
      <c r="M43" s="343"/>
      <c r="N43" s="279"/>
    </row>
    <row r="44" spans="1:14">
      <c r="A44" s="119"/>
      <c r="B44" s="870"/>
      <c r="C44" s="871"/>
      <c r="D44" s="871"/>
      <c r="E44" s="871"/>
      <c r="F44" s="871"/>
      <c r="G44" s="871"/>
      <c r="H44" s="872"/>
      <c r="I44" s="335"/>
      <c r="J44" s="337"/>
      <c r="K44" s="276"/>
      <c r="L44" s="430"/>
      <c r="M44" s="431"/>
      <c r="N44" s="279"/>
    </row>
    <row r="45" spans="1:14">
      <c r="B45" s="870"/>
      <c r="C45" s="871"/>
      <c r="D45" s="871"/>
      <c r="E45" s="871"/>
      <c r="F45" s="871"/>
      <c r="G45" s="871"/>
      <c r="H45" s="872"/>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4133.620069507846</v>
      </c>
    </row>
    <row r="48" spans="1:14" ht="15.75" thickBot="1">
      <c r="B48" s="870"/>
      <c r="C48" s="871"/>
      <c r="D48" s="871"/>
      <c r="E48" s="871"/>
      <c r="F48" s="871"/>
      <c r="G48" s="871"/>
      <c r="H48" s="872"/>
      <c r="I48" s="880"/>
      <c r="J48" s="881"/>
      <c r="K48" s="47"/>
      <c r="L48" s="882"/>
      <c r="M48" s="883"/>
      <c r="N48" s="111"/>
    </row>
    <row r="49" spans="1:14" ht="15.75" thickBot="1">
      <c r="B49" s="821" t="s">
        <v>953</v>
      </c>
      <c r="C49" s="822"/>
      <c r="D49" s="822"/>
      <c r="E49" s="822"/>
      <c r="F49" s="822"/>
      <c r="G49" s="822"/>
      <c r="H49" s="822"/>
      <c r="I49" s="822"/>
      <c r="J49" s="822"/>
      <c r="K49" s="822"/>
      <c r="L49" s="822"/>
      <c r="M49" s="823"/>
      <c r="N49" s="401">
        <f>SUM(N36:N48)</f>
        <v>186712.02219262146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6" t="s">
        <v>944</v>
      </c>
      <c r="C53" s="867"/>
      <c r="D53" s="867"/>
      <c r="E53" s="867"/>
      <c r="F53" s="867"/>
      <c r="G53" s="867"/>
      <c r="H53" s="867"/>
      <c r="I53" s="901"/>
      <c r="J53" s="322" t="s">
        <v>945</v>
      </c>
      <c r="K53" s="91" t="s">
        <v>946</v>
      </c>
      <c r="L53" s="902" t="s">
        <v>955</v>
      </c>
      <c r="M53" s="901"/>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4888.1645308545549</v>
      </c>
      <c r="N54" s="279">
        <f>K54*M54</f>
        <v>977.63290617091104</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4441.018977071034</v>
      </c>
      <c r="N55" s="279">
        <f t="shared" ref="N55:N67" si="1">K55*M55</f>
        <v>24558.834943202819</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24279.062865060336</v>
      </c>
      <c r="N56" s="279">
        <f t="shared" si="1"/>
        <v>194.23250292048269</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41926.509624447237</v>
      </c>
      <c r="N57" s="279">
        <f t="shared" si="1"/>
        <v>922.38321173783913</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834.17171797533979</v>
      </c>
      <c r="N58" s="279">
        <f t="shared" si="1"/>
        <v>250.25151539260193</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1276.3246283997296</v>
      </c>
      <c r="N59" s="279">
        <f t="shared" si="1"/>
        <v>127.63246283997296</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11158.804213098345</v>
      </c>
      <c r="N60" s="279">
        <f t="shared" si="1"/>
        <v>5579.4021065491725</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53246.981526407522</v>
      </c>
      <c r="N61" s="279">
        <f t="shared" si="1"/>
        <v>5324.6981526407526</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1081.5547480361604</v>
      </c>
      <c r="N62" s="279">
        <f t="shared" si="1"/>
        <v>10815.547480361603</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11462.636385529695</v>
      </c>
      <c r="N63" s="279">
        <f t="shared" si="1"/>
        <v>11462.636385529695</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10407.266067627796</v>
      </c>
      <c r="N64" s="279">
        <f t="shared" si="1"/>
        <v>5203.6330338138978</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5555.7774469685874</v>
      </c>
      <c r="N65" s="279">
        <f t="shared" si="1"/>
        <v>3055.6775958327235</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3270.8788897254803</v>
      </c>
      <c r="N66" s="279">
        <f t="shared" si="1"/>
        <v>163.54394448627403</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3583.4005546204298</v>
      </c>
      <c r="N67" s="279">
        <f t="shared" si="1"/>
        <v>3583.4005546204298</v>
      </c>
    </row>
    <row r="68" spans="1:14" ht="15.75" thickBot="1">
      <c r="B68" s="49"/>
      <c r="C68" s="317"/>
      <c r="D68" s="317"/>
      <c r="E68" s="317"/>
      <c r="F68" s="317"/>
      <c r="G68" s="317"/>
      <c r="H68" s="317"/>
      <c r="I68" s="317"/>
      <c r="J68" s="442"/>
      <c r="K68" s="132"/>
      <c r="L68" s="332"/>
      <c r="M68" s="409"/>
      <c r="N68" s="279"/>
    </row>
    <row r="69" spans="1:14" ht="15.75" thickBot="1">
      <c r="B69" s="821" t="s">
        <v>953</v>
      </c>
      <c r="C69" s="822"/>
      <c r="D69" s="822"/>
      <c r="E69" s="822"/>
      <c r="F69" s="822"/>
      <c r="G69" s="822"/>
      <c r="H69" s="822"/>
      <c r="I69" s="822"/>
      <c r="J69" s="822"/>
      <c r="K69" s="822"/>
      <c r="L69" s="822"/>
      <c r="M69" s="823"/>
      <c r="N69" s="401">
        <f>SUM(N54:N68)</f>
        <v>72219.506796099173</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907" t="s">
        <v>961</v>
      </c>
      <c r="M73" s="886"/>
      <c r="N73" s="82" t="s">
        <v>951</v>
      </c>
    </row>
    <row r="74" spans="1:14">
      <c r="B74" s="52"/>
      <c r="C74" s="324"/>
      <c r="D74" s="324"/>
      <c r="E74" s="324"/>
      <c r="F74" s="324"/>
      <c r="G74" s="324"/>
      <c r="H74" s="318"/>
      <c r="I74" s="286"/>
      <c r="J74" s="293"/>
      <c r="K74" s="286"/>
      <c r="L74" s="908"/>
      <c r="M74" s="909"/>
      <c r="N74" s="294"/>
    </row>
    <row r="75" spans="1:14">
      <c r="B75" s="52"/>
      <c r="C75" s="53"/>
      <c r="D75" s="53"/>
      <c r="E75" s="53"/>
      <c r="F75" s="53"/>
      <c r="G75" s="53"/>
      <c r="H75" s="318"/>
      <c r="I75" s="286"/>
      <c r="J75" s="293"/>
      <c r="K75" s="286"/>
      <c r="L75" s="908"/>
      <c r="M75" s="909"/>
      <c r="N75" s="294"/>
    </row>
    <row r="76" spans="1:14">
      <c r="B76" s="52"/>
      <c r="C76" s="53"/>
      <c r="D76" s="53"/>
      <c r="E76" s="53"/>
      <c r="F76" s="53"/>
      <c r="G76" s="53"/>
      <c r="H76" s="318"/>
      <c r="I76" s="286"/>
      <c r="J76" s="293"/>
      <c r="K76" s="286"/>
      <c r="L76" s="908"/>
      <c r="M76" s="909"/>
      <c r="N76" s="294"/>
    </row>
    <row r="77" spans="1:14">
      <c r="B77" s="52"/>
      <c r="C77" s="53"/>
      <c r="D77" s="53"/>
      <c r="E77" s="53"/>
      <c r="F77" s="53"/>
      <c r="G77" s="53"/>
      <c r="H77" s="318"/>
      <c r="I77" s="286"/>
      <c r="J77" s="293"/>
      <c r="K77" s="286"/>
      <c r="L77" s="908"/>
      <c r="M77" s="909"/>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899"/>
      <c r="M79" s="900"/>
      <c r="N79" s="133"/>
    </row>
    <row r="80" spans="1:14" ht="15.75" thickBot="1">
      <c r="B80" s="910" t="s">
        <v>953</v>
      </c>
      <c r="C80" s="864"/>
      <c r="D80" s="864"/>
      <c r="E80" s="864"/>
      <c r="F80" s="864"/>
      <c r="G80" s="864"/>
      <c r="H80" s="864"/>
      <c r="I80" s="864"/>
      <c r="J80" s="864"/>
      <c r="K80" s="864"/>
      <c r="L80" s="864"/>
      <c r="M80" s="865"/>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60" t="s">
        <v>963</v>
      </c>
      <c r="C84" s="861"/>
      <c r="D84" s="861"/>
      <c r="E84" s="861"/>
      <c r="F84" s="861"/>
      <c r="G84" s="861"/>
      <c r="H84" s="861"/>
      <c r="I84" s="79" t="s">
        <v>964</v>
      </c>
      <c r="J84" s="81" t="s">
        <v>1410</v>
      </c>
      <c r="K84" s="80" t="s">
        <v>966</v>
      </c>
      <c r="L84" s="862" t="s">
        <v>950</v>
      </c>
      <c r="M84" s="863"/>
      <c r="N84" s="104" t="s">
        <v>951</v>
      </c>
    </row>
    <row r="85" spans="1:15">
      <c r="A85" s="168" t="s">
        <v>11</v>
      </c>
      <c r="B85" s="55" t="str">
        <f>VLOOKUP(A85,'MANO DE OBRA'!A8:D68,3,FALSE)</f>
        <v>Obrero (4)</v>
      </c>
      <c r="C85" s="53"/>
      <c r="D85" s="53"/>
      <c r="E85" s="53"/>
      <c r="F85" s="53"/>
      <c r="G85" s="53"/>
      <c r="H85" s="53"/>
      <c r="I85" s="299">
        <f>K85/J85*100</f>
        <v>117040.00000000001</v>
      </c>
      <c r="J85" s="300">
        <v>185</v>
      </c>
      <c r="K85" s="301">
        <f>VLOOKUP(A85,'MANO DE OBRA'!A8:D99,4,FALSE)</f>
        <v>216524</v>
      </c>
      <c r="L85" s="56"/>
      <c r="M85" s="441">
        <v>10.4</v>
      </c>
      <c r="N85" s="402">
        <f>K85/M85</f>
        <v>20819.615384615383</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97"/>
      <c r="C90" s="898"/>
      <c r="D90" s="898"/>
      <c r="E90" s="898"/>
      <c r="F90" s="898"/>
      <c r="G90" s="898"/>
      <c r="H90" s="898"/>
      <c r="I90" s="132"/>
      <c r="J90" s="132"/>
      <c r="K90" s="132"/>
      <c r="L90" s="911"/>
      <c r="M90" s="911"/>
      <c r="N90" s="51"/>
    </row>
    <row r="91" spans="1:15" ht="15.75" thickBot="1">
      <c r="B91" s="910" t="s">
        <v>953</v>
      </c>
      <c r="C91" s="864"/>
      <c r="D91" s="864"/>
      <c r="E91" s="864"/>
      <c r="F91" s="864"/>
      <c r="G91" s="864"/>
      <c r="H91" s="864"/>
      <c r="I91" s="864"/>
      <c r="J91" s="864"/>
      <c r="K91" s="864"/>
      <c r="L91" s="864"/>
      <c r="M91" s="865"/>
      <c r="N91" s="308">
        <f>SUM(N85:N90)</f>
        <v>41336.200695078456</v>
      </c>
    </row>
    <row r="92" spans="1:15" ht="15.75" thickBot="1">
      <c r="B92" s="39"/>
      <c r="C92" s="40"/>
      <c r="D92" s="40"/>
      <c r="E92" s="40"/>
      <c r="F92" s="40"/>
      <c r="G92" s="40"/>
      <c r="H92" s="40"/>
      <c r="I92" s="40"/>
      <c r="J92" s="40"/>
      <c r="K92" s="40"/>
      <c r="L92" s="40"/>
      <c r="M92" s="40"/>
      <c r="N92" s="41"/>
    </row>
    <row r="93" spans="1:15" ht="15.75" thickBot="1">
      <c r="B93" s="821" t="s">
        <v>967</v>
      </c>
      <c r="C93" s="822"/>
      <c r="D93" s="822"/>
      <c r="E93" s="822"/>
      <c r="F93" s="822"/>
      <c r="G93" s="822"/>
      <c r="H93" s="822"/>
      <c r="I93" s="822"/>
      <c r="J93" s="822"/>
      <c r="K93" s="822"/>
      <c r="L93" s="822"/>
      <c r="M93" s="823"/>
      <c r="N93" s="105">
        <f>N49+N69+N80+N91</f>
        <v>300267.72968379909</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6" t="s">
        <v>969</v>
      </c>
      <c r="C97" s="867"/>
      <c r="D97" s="867"/>
      <c r="E97" s="867"/>
      <c r="F97" s="867"/>
      <c r="G97" s="867"/>
      <c r="H97" s="867"/>
      <c r="I97" s="321"/>
      <c r="J97" s="341"/>
      <c r="K97" s="309" t="s">
        <v>970</v>
      </c>
      <c r="L97" s="868" t="s">
        <v>971</v>
      </c>
      <c r="M97" s="869"/>
      <c r="N97" s="310"/>
    </row>
    <row r="98" spans="1:14">
      <c r="B98" s="854" t="s">
        <v>972</v>
      </c>
      <c r="C98" s="855"/>
      <c r="D98" s="855"/>
      <c r="E98" s="855"/>
      <c r="F98" s="855"/>
      <c r="G98" s="855"/>
      <c r="H98" s="855"/>
      <c r="I98" s="93"/>
      <c r="J98" s="94"/>
      <c r="K98" s="311">
        <v>0.2</v>
      </c>
      <c r="L98" s="856">
        <f>N93*K98</f>
        <v>60053.545936759823</v>
      </c>
      <c r="M98" s="857"/>
      <c r="N98" s="57"/>
    </row>
    <row r="99" spans="1:14">
      <c r="B99" s="95" t="s">
        <v>973</v>
      </c>
      <c r="C99" s="96"/>
      <c r="D99" s="96"/>
      <c r="E99" s="96"/>
      <c r="F99" s="96"/>
      <c r="G99" s="96"/>
      <c r="H99" s="96"/>
      <c r="I99" s="93"/>
      <c r="J99" s="94"/>
      <c r="K99" s="311">
        <v>0.05</v>
      </c>
      <c r="L99" s="856">
        <f>N93*K99</f>
        <v>15013.386484189956</v>
      </c>
      <c r="M99" s="857"/>
      <c r="N99" s="57"/>
    </row>
    <row r="100" spans="1:14" ht="15.75" thickBot="1">
      <c r="B100" s="97" t="s">
        <v>974</v>
      </c>
      <c r="C100" s="98"/>
      <c r="D100" s="98"/>
      <c r="E100" s="98"/>
      <c r="F100" s="98"/>
      <c r="G100" s="98"/>
      <c r="H100" s="98"/>
      <c r="I100" s="99"/>
      <c r="J100" s="100"/>
      <c r="K100" s="312">
        <v>0.05</v>
      </c>
      <c r="L100" s="858">
        <f>N93*K100</f>
        <v>15013.386484189956</v>
      </c>
      <c r="M100" s="859"/>
      <c r="N100" s="57"/>
    </row>
    <row r="101" spans="1:14" ht="15.75" thickBot="1">
      <c r="B101" s="821" t="s">
        <v>953</v>
      </c>
      <c r="C101" s="822"/>
      <c r="D101" s="822"/>
      <c r="E101" s="822"/>
      <c r="F101" s="822"/>
      <c r="G101" s="822"/>
      <c r="H101" s="822"/>
      <c r="I101" s="822"/>
      <c r="J101" s="822"/>
      <c r="K101" s="822"/>
      <c r="L101" s="822"/>
      <c r="M101" s="823"/>
      <c r="N101" s="58">
        <f>L98+L99+L100</f>
        <v>90080.31890513972</v>
      </c>
    </row>
    <row r="102" spans="1:14" ht="15.75" thickBot="1">
      <c r="B102" s="39"/>
      <c r="C102" s="40"/>
      <c r="D102" s="40"/>
      <c r="E102" s="40"/>
      <c r="F102" s="40"/>
      <c r="G102" s="40"/>
      <c r="H102" s="40"/>
      <c r="I102" s="40"/>
      <c r="J102" s="40"/>
      <c r="K102" s="40"/>
      <c r="L102" s="40"/>
      <c r="M102" s="40"/>
      <c r="N102" s="41"/>
    </row>
    <row r="103" spans="1:14" ht="15.75" thickBot="1">
      <c r="A103" t="s">
        <v>2016</v>
      </c>
      <c r="B103" s="821" t="s">
        <v>975</v>
      </c>
      <c r="C103" s="822"/>
      <c r="D103" s="822"/>
      <c r="E103" s="822"/>
      <c r="F103" s="822"/>
      <c r="G103" s="822"/>
      <c r="H103" s="822"/>
      <c r="I103" s="822"/>
      <c r="J103" s="822"/>
      <c r="K103" s="822"/>
      <c r="L103" s="822"/>
      <c r="M103" s="823"/>
      <c r="N103" s="195">
        <f>N93+N101</f>
        <v>390348.04858893878</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1"/>
      <c r="K133" s="971"/>
      <c r="L133" s="971"/>
      <c r="M133" s="971"/>
      <c r="N133" s="972"/>
    </row>
    <row r="134" spans="2:14" ht="15.75" thickBot="1">
      <c r="B134" s="426" t="s">
        <v>2221</v>
      </c>
      <c r="C134" s="427"/>
      <c r="D134" s="427"/>
      <c r="E134" s="266"/>
      <c r="F134" s="266"/>
      <c r="G134" s="266"/>
      <c r="H134" s="266"/>
      <c r="I134" s="266"/>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224</v>
      </c>
      <c r="B36" s="870" t="str">
        <f>VLOOKUP(A36,EQUIPOS!A6:D154,3,FALSE)</f>
        <v>Equipo de Medición (Deformimetros Eléctricos, Mecánicos, Celdas de Carga,  Etc.)</v>
      </c>
      <c r="C36" s="871"/>
      <c r="D36" s="871"/>
      <c r="E36" s="871"/>
      <c r="F36" s="871"/>
      <c r="G36" s="871"/>
      <c r="H36" s="872"/>
      <c r="I36" s="274"/>
      <c r="J36" s="275"/>
      <c r="K36" s="276">
        <f>VLOOKUP(A36,EQUIPOS!A6:D163,4,FALSE)</f>
        <v>162685.65554868302</v>
      </c>
      <c r="L36" s="277"/>
      <c r="M36" s="343">
        <v>3.3333333330000001</v>
      </c>
      <c r="N36" s="279">
        <f>K36/M36</f>
        <v>48805.696669485471</v>
      </c>
    </row>
    <row r="37" spans="1:14">
      <c r="A37" s="119" t="s">
        <v>125</v>
      </c>
      <c r="B37" s="870" t="str">
        <f>VLOOKUP(A37,EQUIPOS!A7:D154,3,FALSE)</f>
        <v>Bomba para gato de tensionamiento</v>
      </c>
      <c r="C37" s="871"/>
      <c r="D37" s="871"/>
      <c r="E37" s="871"/>
      <c r="F37" s="871"/>
      <c r="G37" s="871"/>
      <c r="H37" s="872"/>
      <c r="I37" s="428"/>
      <c r="J37" s="429"/>
      <c r="K37" s="276">
        <f>VLOOKUP(A37,EQUIPOS!A7:D164,4,FALSE)</f>
        <v>49963.73559385963</v>
      </c>
      <c r="L37" s="342"/>
      <c r="M37" s="343">
        <v>0.1</v>
      </c>
      <c r="N37" s="279">
        <f>K37/M37</f>
        <v>499637.3559385963</v>
      </c>
    </row>
    <row r="38" spans="1:14">
      <c r="A38" s="119" t="s">
        <v>240</v>
      </c>
      <c r="B38" s="870" t="str">
        <f>VLOOKUP(A38,EQUIPOS!A8:D154,3,FALSE)</f>
        <v>Gato para tensionamiento, fuerza Max 200 ton, área de tensión 314 cm2.</v>
      </c>
      <c r="C38" s="871"/>
      <c r="D38" s="871"/>
      <c r="E38" s="871"/>
      <c r="F38" s="871"/>
      <c r="G38" s="871"/>
      <c r="H38" s="872"/>
      <c r="I38" s="335"/>
      <c r="J38" s="337"/>
      <c r="K38" s="276">
        <f>VLOOKUP(A38,EQUIPOS!A8:D165,4,FALSE)</f>
        <v>124020.7601074182</v>
      </c>
      <c r="L38" s="430"/>
      <c r="M38" s="431">
        <v>0.1</v>
      </c>
      <c r="N38" s="279">
        <f>K38/M38</f>
        <v>1240207.601074182</v>
      </c>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1788650.6536822636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908">
        <f>VLOOKUP(A60,TRANSPORTE!A2:D117,4,FALSE)</f>
        <v>3757.5592772422551</v>
      </c>
      <c r="M60" s="909"/>
      <c r="N60" s="294">
        <f>K60*L60</f>
        <v>56363.389158633829</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56363.389158633829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6101.0196361652497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1851115.0624770627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370223.01249541255</v>
      </c>
      <c r="M84" s="857"/>
      <c r="N84" s="57"/>
    </row>
    <row r="85" spans="1:14">
      <c r="B85" s="95" t="s">
        <v>973</v>
      </c>
      <c r="C85" s="96"/>
      <c r="D85" s="96"/>
      <c r="E85" s="96"/>
      <c r="F85" s="96"/>
      <c r="G85" s="96"/>
      <c r="H85" s="96"/>
      <c r="I85" s="93"/>
      <c r="J85" s="94"/>
      <c r="K85" s="311">
        <v>0.05</v>
      </c>
      <c r="L85" s="856">
        <f>N79*K85</f>
        <v>92555.753123853137</v>
      </c>
      <c r="M85" s="857"/>
      <c r="N85" s="57"/>
    </row>
    <row r="86" spans="1:14" ht="15.75" thickBot="1">
      <c r="B86" s="97" t="s">
        <v>974</v>
      </c>
      <c r="C86" s="98"/>
      <c r="D86" s="98"/>
      <c r="E86" s="98"/>
      <c r="F86" s="98"/>
      <c r="G86" s="98"/>
      <c r="H86" s="98"/>
      <c r="I86" s="99"/>
      <c r="J86" s="100"/>
      <c r="K86" s="312">
        <v>0.05</v>
      </c>
      <c r="L86" s="858">
        <f>N79*K86</f>
        <v>92555.753123853137</v>
      </c>
      <c r="M86" s="859"/>
      <c r="N86" s="57"/>
    </row>
    <row r="87" spans="1:14" ht="15.75" thickBot="1">
      <c r="B87" s="821" t="s">
        <v>953</v>
      </c>
      <c r="C87" s="822"/>
      <c r="D87" s="822"/>
      <c r="E87" s="822"/>
      <c r="F87" s="822"/>
      <c r="G87" s="822"/>
      <c r="H87" s="822"/>
      <c r="I87" s="822"/>
      <c r="J87" s="822"/>
      <c r="K87" s="822"/>
      <c r="L87" s="822"/>
      <c r="M87" s="823"/>
      <c r="N87" s="58">
        <f>L84+L85+L86</f>
        <v>555334.51874311885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2406449.5812201817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343">
        <v>2</v>
      </c>
      <c r="N36" s="279">
        <f>K36/M36</f>
        <v>974.17701893935418</v>
      </c>
    </row>
    <row r="37" spans="1:14">
      <c r="A37" s="119" t="s">
        <v>363</v>
      </c>
      <c r="B37" s="870" t="str">
        <f>VLOOKUP(A37,EQUIPOS!A7:D154,3,FALSE)</f>
        <v>Vibrador de concreto, Motor de 3 hp a 18.000 rpm Mangueras de 4 mt</v>
      </c>
      <c r="C37" s="871"/>
      <c r="D37" s="871"/>
      <c r="E37" s="871"/>
      <c r="F37" s="871"/>
      <c r="G37" s="871"/>
      <c r="H37" s="872"/>
      <c r="I37" s="428"/>
      <c r="J37" s="429"/>
      <c r="K37" s="276">
        <f>VLOOKUP(A37,EQUIPOS!A7:D164,4,FALSE)</f>
        <v>5820.1716392286808</v>
      </c>
      <c r="L37" s="342"/>
      <c r="M37" s="343">
        <v>2</v>
      </c>
      <c r="N37" s="279">
        <f>K37/M37</f>
        <v>2910.0858196143404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1681.7452725900498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5566.0081111437448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35228.231774897962</v>
      </c>
      <c r="N48" s="279">
        <f>K48*M48</f>
        <v>162049.86616453063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5348.9119372113801</v>
      </c>
      <c r="N49" s="279">
        <f>K49*M49</f>
        <v>5348.9119372113801</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621110.32514508581</v>
      </c>
      <c r="N50" s="279">
        <f>K50*M50</f>
        <v>621110.32514508581</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11145.601772472826</v>
      </c>
      <c r="N51" s="279">
        <f>K51*M51</f>
        <v>51269.768153375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839778.87140020286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08">
        <f>VLOOKUP(A60,TRANSPORTE!A2:D117,4,FALSE)</f>
        <v>987.37470166413027</v>
      </c>
      <c r="M60" s="909"/>
      <c r="N60" s="294">
        <f>K60*L60</f>
        <v>987.37470166413027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987.37470166413027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33634.905451800994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879967.15966481168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175993.43193296235</v>
      </c>
      <c r="M84" s="857"/>
      <c r="N84" s="57"/>
    </row>
    <row r="85" spans="1:14">
      <c r="B85" s="95" t="s">
        <v>973</v>
      </c>
      <c r="C85" s="96"/>
      <c r="D85" s="96"/>
      <c r="E85" s="96"/>
      <c r="F85" s="96"/>
      <c r="G85" s="96"/>
      <c r="H85" s="96"/>
      <c r="I85" s="93"/>
      <c r="J85" s="94"/>
      <c r="K85" s="311">
        <v>0.05</v>
      </c>
      <c r="L85" s="856">
        <f>N79*K85</f>
        <v>43998.357983240589</v>
      </c>
      <c r="M85" s="857"/>
      <c r="N85" s="57"/>
    </row>
    <row r="86" spans="1:14" ht="15.75" thickBot="1">
      <c r="B86" s="97" t="s">
        <v>974</v>
      </c>
      <c r="C86" s="98"/>
      <c r="D86" s="98"/>
      <c r="E86" s="98"/>
      <c r="F86" s="98"/>
      <c r="G86" s="98"/>
      <c r="H86" s="98"/>
      <c r="I86" s="99"/>
      <c r="J86" s="100"/>
      <c r="K86" s="312">
        <v>0.05</v>
      </c>
      <c r="L86" s="858">
        <f>N79*K86</f>
        <v>43998.357983240589</v>
      </c>
      <c r="M86" s="859"/>
      <c r="N86" s="57"/>
    </row>
    <row r="87" spans="1:14" ht="15.75" thickBot="1">
      <c r="B87" s="821" t="s">
        <v>953</v>
      </c>
      <c r="C87" s="822"/>
      <c r="D87" s="822"/>
      <c r="E87" s="822"/>
      <c r="F87" s="822"/>
      <c r="G87" s="822"/>
      <c r="H87" s="822"/>
      <c r="I87" s="822"/>
      <c r="J87" s="822"/>
      <c r="K87" s="822"/>
      <c r="L87" s="822"/>
      <c r="M87" s="823"/>
      <c r="N87" s="58">
        <f>L84+L85+L86</f>
        <v>263990.14789944352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1143957.3075642553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343">
        <v>2</v>
      </c>
      <c r="N36" s="279">
        <f>K36/M36</f>
        <v>974.17701893935418</v>
      </c>
    </row>
    <row r="37" spans="1:14">
      <c r="A37" s="119" t="s">
        <v>363</v>
      </c>
      <c r="B37" s="870" t="str">
        <f>VLOOKUP(A37,EQUIPOS!A7:D154,3,FALSE)</f>
        <v>Vibrador de concreto, Motor de 3 hp a 18.000 rpm Mangueras de 4 mt</v>
      </c>
      <c r="C37" s="871"/>
      <c r="D37" s="871"/>
      <c r="E37" s="871"/>
      <c r="F37" s="871"/>
      <c r="G37" s="871"/>
      <c r="H37" s="872"/>
      <c r="I37" s="428"/>
      <c r="J37" s="429"/>
      <c r="K37" s="276">
        <f>VLOOKUP(A37,EQUIPOS!A7:D164,4,FALSE)</f>
        <v>5820.1716392286808</v>
      </c>
      <c r="L37" s="342"/>
      <c r="M37" s="343">
        <v>2</v>
      </c>
      <c r="N37" s="279">
        <f>K37/M37</f>
        <v>2910.0858196143404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1348.350761295025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5232.6135998487198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35228.231774897962</v>
      </c>
      <c r="N48" s="279">
        <f>K48*M48</f>
        <v>162049.86616453063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5348.9119372113801</v>
      </c>
      <c r="N49" s="279">
        <f>K49*M49</f>
        <v>5348.9119372113801</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348254.18997565366</v>
      </c>
      <c r="N50" s="279">
        <f>K50*M50</f>
        <v>348254.18997565366</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11145.601772472826</v>
      </c>
      <c r="N51" s="279">
        <f>K51*M51</f>
        <v>51269.768153375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566922.73623077071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08">
        <f>VLOOKUP(A60,TRANSPORTE!A2:D117,4,FALSE)</f>
        <v>987.37470166413027</v>
      </c>
      <c r="M60" s="909"/>
      <c r="N60" s="294">
        <f>K60*L60</f>
        <v>987.37470166413027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987.37470166413027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26967.015225900497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600109.73975818395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120021.9479516368</v>
      </c>
      <c r="M84" s="857"/>
      <c r="N84" s="57"/>
    </row>
    <row r="85" spans="1:14">
      <c r="B85" s="95" t="s">
        <v>973</v>
      </c>
      <c r="C85" s="96"/>
      <c r="D85" s="96"/>
      <c r="E85" s="96"/>
      <c r="F85" s="96"/>
      <c r="G85" s="96"/>
      <c r="H85" s="96"/>
      <c r="I85" s="93"/>
      <c r="J85" s="94"/>
      <c r="K85" s="311">
        <v>0.05</v>
      </c>
      <c r="L85" s="856">
        <f>N79*K85</f>
        <v>30005.4869879092</v>
      </c>
      <c r="M85" s="857"/>
      <c r="N85" s="57"/>
    </row>
    <row r="86" spans="1:14" ht="15.75" thickBot="1">
      <c r="B86" s="97" t="s">
        <v>974</v>
      </c>
      <c r="C86" s="98"/>
      <c r="D86" s="98"/>
      <c r="E86" s="98"/>
      <c r="F86" s="98"/>
      <c r="G86" s="98"/>
      <c r="H86" s="98"/>
      <c r="I86" s="99"/>
      <c r="J86" s="100"/>
      <c r="K86" s="312">
        <v>0.05</v>
      </c>
      <c r="L86" s="858">
        <f>N79*K86</f>
        <v>30005.4869879092</v>
      </c>
      <c r="M86" s="859"/>
      <c r="N86" s="57"/>
    </row>
    <row r="87" spans="1:14" ht="15.75" thickBot="1">
      <c r="B87" s="821" t="s">
        <v>953</v>
      </c>
      <c r="C87" s="822"/>
      <c r="D87" s="822"/>
      <c r="E87" s="822"/>
      <c r="F87" s="822"/>
      <c r="G87" s="822"/>
      <c r="H87" s="822"/>
      <c r="I87" s="822"/>
      <c r="J87" s="822"/>
      <c r="K87" s="822"/>
      <c r="L87" s="822"/>
      <c r="M87" s="823"/>
      <c r="N87" s="58">
        <f>L84+L85+L86</f>
        <v>180032.92192745517</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780142.66168563906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343">
        <v>2</v>
      </c>
      <c r="N36" s="279">
        <f>K36/M36</f>
        <v>974.17701893935418</v>
      </c>
    </row>
    <row r="37" spans="1:14">
      <c r="A37" s="119" t="s">
        <v>363</v>
      </c>
      <c r="B37" s="870" t="str">
        <f>VLOOKUP(A37,EQUIPOS!A7:D154,3,FALSE)</f>
        <v>Vibrador de concreto, Motor de 3 hp a 18.000 rpm Mangueras de 4 mt</v>
      </c>
      <c r="C37" s="871"/>
      <c r="D37" s="871"/>
      <c r="E37" s="871"/>
      <c r="F37" s="871"/>
      <c r="G37" s="871"/>
      <c r="H37" s="872"/>
      <c r="I37" s="428"/>
      <c r="J37" s="429"/>
      <c r="K37" s="276">
        <f>VLOOKUP(A37,EQUIPOS!A7:D164,4,FALSE)</f>
        <v>5820.1716392286808</v>
      </c>
      <c r="L37" s="342"/>
      <c r="M37" s="343">
        <v>2</v>
      </c>
      <c r="N37" s="279">
        <f>K37/M37</f>
        <v>2910.0858196143404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1348.350761295025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5232.6135998487198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428447.57410341949</v>
      </c>
      <c r="N48" s="279">
        <f>K48*M48</f>
        <v>428447.57410341949</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5348.9119372113801</v>
      </c>
      <c r="N49" s="279">
        <f>K49*M49</f>
        <v>5348.9119372113801</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11145.601772472826</v>
      </c>
      <c r="N50" s="279">
        <f>K50*M50</f>
        <v>51269.768153375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485066.25419400592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08">
        <f>VLOOKUP(A60,TRANSPORTE!A2:D117,4,FALSE)</f>
        <v>987.37470166413027</v>
      </c>
      <c r="M60" s="909"/>
      <c r="N60" s="294">
        <f>K60*L60</f>
        <v>987.37470166413027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987.37470166413027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26967.015225900497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518253.25772141927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103650.65154428386</v>
      </c>
      <c r="M84" s="857"/>
      <c r="N84" s="57"/>
    </row>
    <row r="85" spans="1:14">
      <c r="B85" s="95" t="s">
        <v>973</v>
      </c>
      <c r="C85" s="96"/>
      <c r="D85" s="96"/>
      <c r="E85" s="96"/>
      <c r="F85" s="96"/>
      <c r="G85" s="96"/>
      <c r="H85" s="96"/>
      <c r="I85" s="93"/>
      <c r="J85" s="94"/>
      <c r="K85" s="311">
        <v>0.05</v>
      </c>
      <c r="L85" s="856">
        <f>N79*K85</f>
        <v>25912.662886070964</v>
      </c>
      <c r="M85" s="857"/>
      <c r="N85" s="57"/>
    </row>
    <row r="86" spans="1:14" ht="15.75" thickBot="1">
      <c r="B86" s="97" t="s">
        <v>974</v>
      </c>
      <c r="C86" s="98"/>
      <c r="D86" s="98"/>
      <c r="E86" s="98"/>
      <c r="F86" s="98"/>
      <c r="G86" s="98"/>
      <c r="H86" s="98"/>
      <c r="I86" s="99"/>
      <c r="J86" s="100"/>
      <c r="K86" s="312">
        <v>0.05</v>
      </c>
      <c r="L86" s="858">
        <f>N79*K86</f>
        <v>25912.662886070964</v>
      </c>
      <c r="M86" s="859"/>
      <c r="N86" s="57"/>
    </row>
    <row r="87" spans="1:14" ht="15.75" thickBot="1">
      <c r="B87" s="821" t="s">
        <v>953</v>
      </c>
      <c r="C87" s="822"/>
      <c r="D87" s="822"/>
      <c r="E87" s="822"/>
      <c r="F87" s="822"/>
      <c r="G87" s="822"/>
      <c r="H87" s="822"/>
      <c r="I87" s="822"/>
      <c r="J87" s="822"/>
      <c r="K87" s="822"/>
      <c r="L87" s="822"/>
      <c r="M87" s="823"/>
      <c r="N87" s="58">
        <f>L84+L85+L86</f>
        <v>155475.97731642579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673729.23503784509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112</v>
      </c>
      <c r="B36" s="870" t="str">
        <f>VLOOKUP(A36,EQUIPOS!A6:D154,3,FALSE)</f>
        <v xml:space="preserve">Aspersor manual
</v>
      </c>
      <c r="C36" s="871"/>
      <c r="D36" s="871"/>
      <c r="E36" s="871"/>
      <c r="F36" s="871"/>
      <c r="G36" s="871"/>
      <c r="H36" s="872"/>
      <c r="I36" s="274"/>
      <c r="J36" s="275"/>
      <c r="K36" s="276">
        <f>VLOOKUP(A36,EQUIPOS!A6:D163,4,FALSE)</f>
        <v>1948.3540378787084</v>
      </c>
      <c r="L36" s="277"/>
      <c r="M36" s="343">
        <v>2</v>
      </c>
      <c r="N36" s="279">
        <f>K36/M36</f>
        <v>974.17701893935418</v>
      </c>
    </row>
    <row r="37" spans="1:14">
      <c r="A37" s="119" t="s">
        <v>363</v>
      </c>
      <c r="B37" s="870" t="str">
        <f>VLOOKUP(A37,EQUIPOS!A7:D154,3,FALSE)</f>
        <v>Vibrador de concreto, Motor de 3 hp a 18.000 rpm Mangueras de 4 mt</v>
      </c>
      <c r="C37" s="871"/>
      <c r="D37" s="871"/>
      <c r="E37" s="871"/>
      <c r="F37" s="871"/>
      <c r="G37" s="871"/>
      <c r="H37" s="872"/>
      <c r="I37" s="428"/>
      <c r="J37" s="429"/>
      <c r="K37" s="276">
        <f>VLOOKUP(A37,EQUIPOS!A7:D164,4,FALSE)</f>
        <v>5820.1716392286808</v>
      </c>
      <c r="L37" s="342"/>
      <c r="M37" s="343">
        <v>2</v>
      </c>
      <c r="N37" s="279">
        <f>K37/M37</f>
        <v>2910.0858196143404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1348.350761295025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5232.6135998487198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443192.35331120121</v>
      </c>
      <c r="N48" s="279">
        <f>K48*M48</f>
        <v>443192.35331120121</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5348.9119372113801</v>
      </c>
      <c r="N49" s="279">
        <f>K49*M49</f>
        <v>5348.9119372113801</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4882.6144186592619</v>
      </c>
      <c r="N50" s="279">
        <f>K50*M50</f>
        <v>22460.026325832601</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1" t="s">
        <v>953</v>
      </c>
      <c r="C55" s="822"/>
      <c r="D55" s="822"/>
      <c r="E55" s="822"/>
      <c r="F55" s="822"/>
      <c r="G55" s="822"/>
      <c r="H55" s="822"/>
      <c r="I55" s="822"/>
      <c r="J55" s="822"/>
      <c r="K55" s="822"/>
      <c r="L55" s="822"/>
      <c r="M55" s="823"/>
      <c r="N55" s="401">
        <f>SUM(N48:N54)</f>
        <v>471001.2915742452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08">
        <f>VLOOKUP(A60,TRANSPORTE!A2:D117,4,FALSE)</f>
        <v>987.37470166413027</v>
      </c>
      <c r="M60" s="909"/>
      <c r="N60" s="294">
        <f>K60*L60</f>
        <v>987.37470166413027</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987.37470166413027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26967.015225900497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504188.29510165856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100837.65902033172</v>
      </c>
      <c r="M84" s="857"/>
      <c r="N84" s="57"/>
    </row>
    <row r="85" spans="1:14">
      <c r="B85" s="95" t="s">
        <v>973</v>
      </c>
      <c r="C85" s="96"/>
      <c r="D85" s="96"/>
      <c r="E85" s="96"/>
      <c r="F85" s="96"/>
      <c r="G85" s="96"/>
      <c r="H85" s="96"/>
      <c r="I85" s="93"/>
      <c r="J85" s="94"/>
      <c r="K85" s="311">
        <v>0.05</v>
      </c>
      <c r="L85" s="856">
        <f>N79*K85</f>
        <v>25209.414755082929</v>
      </c>
      <c r="M85" s="857"/>
      <c r="N85" s="57"/>
    </row>
    <row r="86" spans="1:14" ht="15.75" thickBot="1">
      <c r="B86" s="97" t="s">
        <v>974</v>
      </c>
      <c r="C86" s="98"/>
      <c r="D86" s="98"/>
      <c r="E86" s="98"/>
      <c r="F86" s="98"/>
      <c r="G86" s="98"/>
      <c r="H86" s="98"/>
      <c r="I86" s="99"/>
      <c r="J86" s="100"/>
      <c r="K86" s="312">
        <v>0.05</v>
      </c>
      <c r="L86" s="858">
        <f>N79*K86</f>
        <v>25209.414755082929</v>
      </c>
      <c r="M86" s="859"/>
      <c r="N86" s="57"/>
    </row>
    <row r="87" spans="1:14" ht="15.75" thickBot="1">
      <c r="B87" s="821" t="s">
        <v>953</v>
      </c>
      <c r="C87" s="822"/>
      <c r="D87" s="822"/>
      <c r="E87" s="822"/>
      <c r="F87" s="822"/>
      <c r="G87" s="822"/>
      <c r="H87" s="822"/>
      <c r="I87" s="822"/>
      <c r="J87" s="822"/>
      <c r="K87" s="822"/>
      <c r="L87" s="822"/>
      <c r="M87" s="823"/>
      <c r="N87" s="58">
        <f>L84+L85+L86</f>
        <v>151256.48853049756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655444.78363215609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5.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257</v>
      </c>
      <c r="B36" s="870" t="str">
        <f>VLOOKUP(A36,EQUIPOS!A6:D154,3,FALSE)</f>
        <v>Mezcladora de concreto 1 bulto</v>
      </c>
      <c r="C36" s="871"/>
      <c r="D36" s="871"/>
      <c r="E36" s="871"/>
      <c r="F36" s="871"/>
      <c r="G36" s="871"/>
      <c r="H36" s="872"/>
      <c r="I36" s="274"/>
      <c r="J36" s="275"/>
      <c r="K36" s="276">
        <f>VLOOKUP(A36,EQUIPOS!A6:D163,4,FALSE)</f>
        <v>2600.5022217830278</v>
      </c>
      <c r="L36" s="277"/>
      <c r="M36" s="343">
        <v>1</v>
      </c>
      <c r="N36" s="279">
        <f>K36/M36</f>
        <v>2600.5022217830278</v>
      </c>
    </row>
    <row r="37" spans="1:14">
      <c r="A37" s="119" t="s">
        <v>363</v>
      </c>
      <c r="B37" s="870" t="str">
        <f>VLOOKUP(A37,EQUIPOS!A7:D154,3,FALSE)</f>
        <v>Vibrador de concreto, Motor de 3 hp a 18.000 rpm Mangueras de 4 mt</v>
      </c>
      <c r="C37" s="871"/>
      <c r="D37" s="871"/>
      <c r="E37" s="871"/>
      <c r="F37" s="871"/>
      <c r="G37" s="871"/>
      <c r="H37" s="872"/>
      <c r="I37" s="428"/>
      <c r="J37" s="429"/>
      <c r="K37" s="276">
        <f>VLOOKUP(A37,EQUIPOS!A7:D164,4,FALSE)</f>
        <v>5820.1716392286808</v>
      </c>
      <c r="L37" s="342"/>
      <c r="M37" s="343">
        <v>1</v>
      </c>
      <c r="N37" s="279">
        <f>K37/M37</f>
        <v>5820.1716392286808</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N81*M41</f>
        <v>3373.3390225900498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11794.012883601757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76482.983083061496</v>
      </c>
      <c r="N48" s="279">
        <f>K48*M48</f>
        <v>72658.833928908411</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40.673038277185327</v>
      </c>
      <c r="N49" s="279">
        <f>K49*M49</f>
        <v>6914.4165071215057</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67130.920659109193</v>
      </c>
      <c r="N50" s="279">
        <f>K50*M50</f>
        <v>36922.006362510059</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580.44207669201626</v>
      </c>
      <c r="N51" s="279">
        <f>K51*M51</f>
        <v>174132.62300760488</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4882.6144186592619</v>
      </c>
      <c r="N52" s="279">
        <f>K52*M52</f>
        <v>15136.104697843712</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1" t="s">
        <v>953</v>
      </c>
      <c r="C59" s="822"/>
      <c r="D59" s="822"/>
      <c r="E59" s="822"/>
      <c r="F59" s="822"/>
      <c r="G59" s="822"/>
      <c r="H59" s="822"/>
      <c r="I59" s="822"/>
      <c r="J59" s="822"/>
      <c r="K59" s="822"/>
      <c r="L59" s="822"/>
      <c r="M59" s="823"/>
      <c r="N59" s="401">
        <f>SUM(N48:N58)</f>
        <v>305763.98450398858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908">
        <f>VLOOKUP(A64,TRANSPORTE!A2:D117,4,FALSE)</f>
        <v>1290.8255786072161</v>
      </c>
      <c r="M64" s="909"/>
      <c r="N64" s="294">
        <f>K64*L64</f>
        <v>709.95406823396888</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908">
        <f>VLOOKUP(A65,TRANSPORTE!A3:D117,4,FALSE)</f>
        <v>1337.591059876785</v>
      </c>
      <c r="M65" s="909"/>
      <c r="N65" s="294">
        <f>K65*L65</f>
        <v>1270.7115068829457</v>
      </c>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1980.6655751169146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67466.780451800994</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N43+N59+N70+N81</f>
        <v>387005.44341450825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77401.088682901653</v>
      </c>
      <c r="M88" s="857"/>
      <c r="N88" s="57"/>
    </row>
    <row r="89" spans="1:14">
      <c r="B89" s="95" t="s">
        <v>973</v>
      </c>
      <c r="C89" s="96"/>
      <c r="D89" s="96"/>
      <c r="E89" s="96"/>
      <c r="F89" s="96"/>
      <c r="G89" s="96"/>
      <c r="H89" s="96"/>
      <c r="I89" s="93"/>
      <c r="J89" s="94"/>
      <c r="K89" s="311">
        <v>0.05</v>
      </c>
      <c r="L89" s="856">
        <f>N83*K89</f>
        <v>19350.272170725413</v>
      </c>
      <c r="M89" s="857"/>
      <c r="N89" s="57"/>
    </row>
    <row r="90" spans="1:14" ht="15.75" thickBot="1">
      <c r="B90" s="97" t="s">
        <v>974</v>
      </c>
      <c r="C90" s="98"/>
      <c r="D90" s="98"/>
      <c r="E90" s="98"/>
      <c r="F90" s="98"/>
      <c r="G90" s="98"/>
      <c r="H90" s="98"/>
      <c r="I90" s="99"/>
      <c r="J90" s="100"/>
      <c r="K90" s="312">
        <v>0.05</v>
      </c>
      <c r="L90" s="858">
        <f>N83*K90</f>
        <v>19350.272170725413</v>
      </c>
      <c r="M90" s="859"/>
      <c r="N90" s="57"/>
    </row>
    <row r="91" spans="1:14" ht="15.75" thickBot="1">
      <c r="B91" s="821" t="s">
        <v>953</v>
      </c>
      <c r="C91" s="822"/>
      <c r="D91" s="822"/>
      <c r="E91" s="822"/>
      <c r="F91" s="822"/>
      <c r="G91" s="822"/>
      <c r="H91" s="822"/>
      <c r="I91" s="822"/>
      <c r="J91" s="822"/>
      <c r="K91" s="822"/>
      <c r="L91" s="822"/>
      <c r="M91" s="823"/>
      <c r="N91" s="58">
        <f>L88+L89+L90</f>
        <v>116101.63302435247</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503107.07643886073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257</v>
      </c>
      <c r="B36" s="870" t="str">
        <f>VLOOKUP(A36,EQUIPOS!A6:D154,3,FALSE)</f>
        <v>Mezcladora de concreto 1 bulto</v>
      </c>
      <c r="C36" s="871"/>
      <c r="D36" s="871"/>
      <c r="E36" s="871"/>
      <c r="F36" s="871"/>
      <c r="G36" s="871"/>
      <c r="H36" s="872"/>
      <c r="I36" s="274"/>
      <c r="J36" s="275"/>
      <c r="K36" s="276">
        <f>VLOOKUP(A36,EQUIPOS!A6:D163,4,FALSE)</f>
        <v>2600.5022217830278</v>
      </c>
      <c r="L36" s="277"/>
      <c r="M36" s="343">
        <v>1</v>
      </c>
      <c r="N36" s="279">
        <f>K36/M36</f>
        <v>2600.5022217830278</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N81*M41</f>
        <v>3373.3390225900498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5973.8412443730776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76482.983083061496</v>
      </c>
      <c r="N48" s="279">
        <f>K48*M48</f>
        <v>64245.705789771651</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40.673038277185327</v>
      </c>
      <c r="N49" s="279">
        <f>K49*M49</f>
        <v>7524.5120812792857</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67130.920659109193</v>
      </c>
      <c r="N50" s="279">
        <f>K50*M50</f>
        <v>42292.480015238791</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580.44207669201626</v>
      </c>
      <c r="N51" s="279">
        <f>K51*M51</f>
        <v>150914.93993992422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1" t="s">
        <v>953</v>
      </c>
      <c r="C59" s="822"/>
      <c r="D59" s="822"/>
      <c r="E59" s="822"/>
      <c r="F59" s="822"/>
      <c r="G59" s="822"/>
      <c r="H59" s="822"/>
      <c r="I59" s="822"/>
      <c r="J59" s="822"/>
      <c r="K59" s="822"/>
      <c r="L59" s="822"/>
      <c r="M59" s="823"/>
      <c r="N59" s="401">
        <f>SUM(N48:N58)</f>
        <v>264977.63782621396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908">
        <f>VLOOKUP(A64,TRANSPORTE!A2:D117,4,FALSE)</f>
        <v>1290.8255786072161</v>
      </c>
      <c r="M64" s="909"/>
      <c r="N64" s="294">
        <f>K64*L64</f>
        <v>813.22011452254617</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908">
        <f>VLOOKUP(A65,TRANSPORTE!A3:D117,4,FALSE)</f>
        <v>1337.591059876785</v>
      </c>
      <c r="M65" s="909"/>
      <c r="N65" s="294">
        <f>K65*L65</f>
        <v>1123.5764902964993</v>
      </c>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1936.7966048190456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67466.780451800994</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N43+N59+N70+N81</f>
        <v>340355.05612720712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68071.011225441427</v>
      </c>
      <c r="M88" s="857"/>
      <c r="N88" s="57"/>
    </row>
    <row r="89" spans="1:14">
      <c r="B89" s="95" t="s">
        <v>973</v>
      </c>
      <c r="C89" s="96"/>
      <c r="D89" s="96"/>
      <c r="E89" s="96"/>
      <c r="F89" s="96"/>
      <c r="G89" s="96"/>
      <c r="H89" s="96"/>
      <c r="I89" s="93"/>
      <c r="J89" s="94"/>
      <c r="K89" s="311">
        <v>0.05</v>
      </c>
      <c r="L89" s="856">
        <f>N83*K89</f>
        <v>17017.752806360357</v>
      </c>
      <c r="M89" s="857"/>
      <c r="N89" s="57"/>
    </row>
    <row r="90" spans="1:14" ht="15.75" thickBot="1">
      <c r="B90" s="97" t="s">
        <v>974</v>
      </c>
      <c r="C90" s="98"/>
      <c r="D90" s="98"/>
      <c r="E90" s="98"/>
      <c r="F90" s="98"/>
      <c r="G90" s="98"/>
      <c r="H90" s="98"/>
      <c r="I90" s="99"/>
      <c r="J90" s="100"/>
      <c r="K90" s="312">
        <v>0.05</v>
      </c>
      <c r="L90" s="858">
        <f>N83*K90</f>
        <v>17017.752806360357</v>
      </c>
      <c r="M90" s="859"/>
      <c r="N90" s="57"/>
    </row>
    <row r="91" spans="1:14" ht="15.75" thickBot="1">
      <c r="B91" s="821" t="s">
        <v>953</v>
      </c>
      <c r="C91" s="822"/>
      <c r="D91" s="822"/>
      <c r="E91" s="822"/>
      <c r="F91" s="822"/>
      <c r="G91" s="822"/>
      <c r="H91" s="822"/>
      <c r="I91" s="822"/>
      <c r="J91" s="822"/>
      <c r="K91" s="822"/>
      <c r="L91" s="822"/>
      <c r="M91" s="823"/>
      <c r="N91" s="58">
        <f>L88+L89+L90</f>
        <v>102106.51683816213</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442461.57296536927</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257</v>
      </c>
      <c r="B36" s="870" t="str">
        <f>VLOOKUP(A36,EQUIPOS!A6:D154,3,FALSE)</f>
        <v>Mezcladora de concreto 1 bulto</v>
      </c>
      <c r="C36" s="871"/>
      <c r="D36" s="871"/>
      <c r="E36" s="871"/>
      <c r="F36" s="871"/>
      <c r="G36" s="871"/>
      <c r="H36" s="872"/>
      <c r="I36" s="274"/>
      <c r="J36" s="275"/>
      <c r="K36" s="276">
        <f>VLOOKUP(A36,EQUIPOS!A6:D163,4,FALSE)</f>
        <v>2600.5022217830278</v>
      </c>
      <c r="L36" s="277"/>
      <c r="M36" s="343">
        <v>1</v>
      </c>
      <c r="N36" s="279">
        <f>K36/M36</f>
        <v>2600.5022217830278</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N81*M41</f>
        <v>2698.6712180720406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5299.1734398550689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76482.983083061496</v>
      </c>
      <c r="N48" s="279">
        <f>K48*M48</f>
        <v>38547.423473862997</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40.673038277185327</v>
      </c>
      <c r="N49" s="279">
        <f>K49*M49</f>
        <v>4514.7072487675714</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54191.569016289308</v>
      </c>
      <c r="N50" s="279">
        <f>K50*M50</f>
        <v>21676.627606515725</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67130.920659109193</v>
      </c>
      <c r="N51" s="279">
        <f>K51*M51</f>
        <v>25375.488009143275</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580.44207669201626</v>
      </c>
      <c r="N52" s="279">
        <f>K52*M52</f>
        <v>90548.963963954535</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1" t="s">
        <v>953</v>
      </c>
      <c r="C59" s="822"/>
      <c r="D59" s="822"/>
      <c r="E59" s="822"/>
      <c r="F59" s="822"/>
      <c r="G59" s="822"/>
      <c r="H59" s="822"/>
      <c r="I59" s="822"/>
      <c r="J59" s="822"/>
      <c r="K59" s="822"/>
      <c r="L59" s="822"/>
      <c r="M59" s="823"/>
      <c r="N59" s="401">
        <f>SUM(N48:N58)</f>
        <v>180663.21030224412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908">
        <f>VLOOKUP(A64,TRANSPORTE!A2:D117,4,FALSE)</f>
        <v>1290.8255786072161</v>
      </c>
      <c r="M64" s="909"/>
      <c r="N64" s="294">
        <f>K64*L64</f>
        <v>487.93206871352771</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908">
        <f>VLOOKUP(A65,TRANSPORTE!A3:D117,4,FALSE)</f>
        <v>1337.591059876785</v>
      </c>
      <c r="M65" s="909"/>
      <c r="N65" s="294">
        <f>K65*L65</f>
        <v>674.14589417789966</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908">
        <f>VLOOKUP(A66,TRANSPORTE!A3:D117,4,FALSE)</f>
        <v>1366.43125231058</v>
      </c>
      <c r="M66" s="909"/>
      <c r="N66" s="294">
        <f>K66*L66</f>
        <v>546.57250092423203</v>
      </c>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f>N64+N65+N66+N67+N68</f>
        <v>1708.6504638156594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10</v>
      </c>
      <c r="N75" s="402">
        <f>K75/M75</f>
        <v>43304.800000000003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7"/>
      <c r="C80" s="898"/>
      <c r="D80" s="898"/>
      <c r="E80" s="898"/>
      <c r="F80" s="898"/>
      <c r="G80" s="898"/>
      <c r="H80" s="898"/>
      <c r="I80" s="132"/>
      <c r="J80" s="132"/>
      <c r="K80" s="132"/>
      <c r="L80" s="911"/>
      <c r="M80" s="911"/>
      <c r="N80" s="51"/>
    </row>
    <row r="81" spans="1:14" ht="15.75" thickBot="1">
      <c r="B81" s="910" t="s">
        <v>953</v>
      </c>
      <c r="C81" s="864"/>
      <c r="D81" s="864"/>
      <c r="E81" s="864"/>
      <c r="F81" s="864"/>
      <c r="G81" s="864"/>
      <c r="H81" s="864"/>
      <c r="I81" s="864"/>
      <c r="J81" s="864"/>
      <c r="K81" s="864"/>
      <c r="L81" s="864"/>
      <c r="M81" s="865"/>
      <c r="N81" s="308">
        <f>SUM(N75:N80)</f>
        <v>53973.424361440804</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N43+N59+N70+N81</f>
        <v>241644.45856735564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48328.89171347113</v>
      </c>
      <c r="M88" s="857"/>
      <c r="N88" s="57"/>
    </row>
    <row r="89" spans="1:14">
      <c r="B89" s="95" t="s">
        <v>973</v>
      </c>
      <c r="C89" s="96"/>
      <c r="D89" s="96"/>
      <c r="E89" s="96"/>
      <c r="F89" s="96"/>
      <c r="G89" s="96"/>
      <c r="H89" s="96"/>
      <c r="I89" s="93"/>
      <c r="J89" s="94"/>
      <c r="K89" s="311">
        <v>0.05</v>
      </c>
      <c r="L89" s="856">
        <f>N83*K89</f>
        <v>12082.222928367783</v>
      </c>
      <c r="M89" s="857"/>
      <c r="N89" s="57"/>
    </row>
    <row r="90" spans="1:14" ht="15.75" thickBot="1">
      <c r="B90" s="97" t="s">
        <v>974</v>
      </c>
      <c r="C90" s="98"/>
      <c r="D90" s="98"/>
      <c r="E90" s="98"/>
      <c r="F90" s="98"/>
      <c r="G90" s="98"/>
      <c r="H90" s="98"/>
      <c r="I90" s="99"/>
      <c r="J90" s="100"/>
      <c r="K90" s="312">
        <v>0.05</v>
      </c>
      <c r="L90" s="858">
        <f>N83*K90</f>
        <v>12082.222928367783</v>
      </c>
      <c r="M90" s="859"/>
      <c r="N90" s="57"/>
    </row>
    <row r="91" spans="1:14" ht="15.75" thickBot="1">
      <c r="B91" s="821" t="s">
        <v>953</v>
      </c>
      <c r="C91" s="822"/>
      <c r="D91" s="822"/>
      <c r="E91" s="822"/>
      <c r="F91" s="822"/>
      <c r="G91" s="822"/>
      <c r="H91" s="822"/>
      <c r="I91" s="822"/>
      <c r="J91" s="822"/>
      <c r="K91" s="822"/>
      <c r="L91" s="822"/>
      <c r="M91" s="823"/>
      <c r="N91" s="58">
        <f>L88+L89+L90</f>
        <v>72493.337570206699</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314137.79613756237</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363</v>
      </c>
      <c r="B36" s="870" t="str">
        <f>VLOOKUP(A36,EQUIPOS!A6:D154,3,FALSE)</f>
        <v>Vibrador de concreto, Motor de 3 hp a 18.000 rpm Mangueras de 4 mt</v>
      </c>
      <c r="C36" s="871"/>
      <c r="D36" s="871"/>
      <c r="E36" s="871"/>
      <c r="F36" s="871"/>
      <c r="G36" s="871"/>
      <c r="H36" s="872"/>
      <c r="I36" s="274"/>
      <c r="J36" s="275"/>
      <c r="K36" s="276">
        <f>VLOOKUP(A36,EQUIPOS!A6:D163,4,FALSE)</f>
        <v>5820.1716392286808</v>
      </c>
      <c r="L36" s="277"/>
      <c r="M36" s="343">
        <v>1</v>
      </c>
      <c r="N36" s="279">
        <f>K36/M36</f>
        <v>5820.1716392286808</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1582.8190800847531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7402.9907193134341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3636.4322576551081</v>
      </c>
      <c r="N48" s="279">
        <f>K48*M48</f>
        <v>124045.97717313105</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33897.817278813753</v>
      </c>
      <c r="N49" s="279">
        <f>K49*M49</f>
        <v>5084.6725918220627</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443192.35331120121</v>
      </c>
      <c r="N50" s="279">
        <f>K50*M50</f>
        <v>55842.23651721135</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19269.427910779312</v>
      </c>
      <c r="N51" s="279">
        <f>K51*M51</f>
        <v>19269.427910779312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204242.31419294377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908">
        <f>VLOOKUP(A61,TRANSPORTE!A3:D117,4,FALSE)</f>
        <v>987.37470166413027</v>
      </c>
      <c r="M61" s="909"/>
      <c r="N61" s="294">
        <f>K61*L61</f>
        <v>124.40921240968042</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124.40921240968042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975"/>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79140.954004237647</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290910.66812890454</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58182.133625780909</v>
      </c>
      <c r="M85" s="857"/>
      <c r="N85" s="57"/>
    </row>
    <row r="86" spans="1:14">
      <c r="B86" s="95" t="s">
        <v>973</v>
      </c>
      <c r="C86" s="96"/>
      <c r="D86" s="96"/>
      <c r="E86" s="96"/>
      <c r="F86" s="96"/>
      <c r="G86" s="96"/>
      <c r="H86" s="96"/>
      <c r="I86" s="93"/>
      <c r="J86" s="94"/>
      <c r="K86" s="311">
        <v>0.05</v>
      </c>
      <c r="L86" s="856">
        <f>N80*K86</f>
        <v>14545.533406445227</v>
      </c>
      <c r="M86" s="857"/>
      <c r="N86" s="57"/>
    </row>
    <row r="87" spans="1:14" ht="15.75" thickBot="1">
      <c r="B87" s="97" t="s">
        <v>974</v>
      </c>
      <c r="C87" s="98"/>
      <c r="D87" s="98"/>
      <c r="E87" s="98"/>
      <c r="F87" s="98"/>
      <c r="G87" s="98"/>
      <c r="H87" s="98"/>
      <c r="I87" s="99"/>
      <c r="J87" s="100"/>
      <c r="K87" s="312">
        <v>0.05</v>
      </c>
      <c r="L87" s="858">
        <f>N80*K87</f>
        <v>14545.533406445227</v>
      </c>
      <c r="M87" s="859"/>
      <c r="N87" s="57"/>
    </row>
    <row r="88" spans="1:14" ht="15.75" thickBot="1">
      <c r="B88" s="821" t="s">
        <v>953</v>
      </c>
      <c r="C88" s="822"/>
      <c r="D88" s="822"/>
      <c r="E88" s="822"/>
      <c r="F88" s="822"/>
      <c r="G88" s="822"/>
      <c r="H88" s="822"/>
      <c r="I88" s="822"/>
      <c r="J88" s="822"/>
      <c r="K88" s="822"/>
      <c r="L88" s="822"/>
      <c r="M88" s="823"/>
      <c r="N88" s="58">
        <f>L85+L86+L87</f>
        <v>87273.200438671367</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378183.86856757593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363</v>
      </c>
      <c r="B36" s="870" t="str">
        <f>VLOOKUP(A36,EQUIPOS!A6:D154,3,FALSE)</f>
        <v>Vibrador de concreto, Motor de 3 hp a 18.000 rpm Mangueras de 4 mt</v>
      </c>
      <c r="C36" s="871"/>
      <c r="D36" s="871"/>
      <c r="E36" s="871"/>
      <c r="F36" s="871"/>
      <c r="G36" s="871"/>
      <c r="H36" s="872"/>
      <c r="I36" s="274"/>
      <c r="J36" s="275"/>
      <c r="K36" s="276">
        <f>VLOOKUP(A36,EQUIPOS!A6:D163,4,FALSE)</f>
        <v>5820.1716392286808</v>
      </c>
      <c r="L36" s="277"/>
      <c r="M36" s="343">
        <v>1</v>
      </c>
      <c r="N36" s="279">
        <f>K36/M36</f>
        <v>5820.1716392286808</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1582.8190800847531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7402.9907193134341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3636.4322576551081</v>
      </c>
      <c r="N48" s="279">
        <f>K48*M48</f>
        <v>124045.97717313105</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33897.817278813753</v>
      </c>
      <c r="N49" s="279">
        <f>K49*M49</f>
        <v>5084.6725918220627</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417800.18188426102</v>
      </c>
      <c r="N50" s="279">
        <f>K50*M50</f>
        <v>52642.822917416888</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19269.427910779312</v>
      </c>
      <c r="N51" s="279">
        <f>K51*M51</f>
        <v>19269.427910779312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201042.9005931493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908">
        <f>VLOOKUP(A61,TRANSPORTE!A3:D117,4,FALSE)</f>
        <v>987.37470166413027</v>
      </c>
      <c r="M61" s="909"/>
      <c r="N61" s="294">
        <f>K61*L61</f>
        <v>124.40921240968042</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124.40921240968042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975"/>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133"/>
    </row>
    <row r="78" spans="1:15" ht="15.75" thickBot="1">
      <c r="B78" s="910" t="s">
        <v>953</v>
      </c>
      <c r="C78" s="864"/>
      <c r="D78" s="864"/>
      <c r="E78" s="864"/>
      <c r="F78" s="864"/>
      <c r="G78" s="864"/>
      <c r="H78" s="864"/>
      <c r="I78" s="864"/>
      <c r="J78" s="864"/>
      <c r="K78" s="864"/>
      <c r="L78" s="864"/>
      <c r="M78" s="865"/>
      <c r="N78" s="467">
        <f>SUM(N72:N77)</f>
        <v>79140.954004237647</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287711.2545291101</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57542.250905822024</v>
      </c>
      <c r="M85" s="857"/>
      <c r="N85" s="57"/>
    </row>
    <row r="86" spans="1:14">
      <c r="B86" s="95" t="s">
        <v>973</v>
      </c>
      <c r="C86" s="96"/>
      <c r="D86" s="96"/>
      <c r="E86" s="96"/>
      <c r="F86" s="96"/>
      <c r="G86" s="96"/>
      <c r="H86" s="96"/>
      <c r="I86" s="93"/>
      <c r="J86" s="94"/>
      <c r="K86" s="311">
        <v>0.05</v>
      </c>
      <c r="L86" s="856">
        <f>N80*K86</f>
        <v>14385.562726455506</v>
      </c>
      <c r="M86" s="857"/>
      <c r="N86" s="57"/>
    </row>
    <row r="87" spans="1:14" ht="15.75" thickBot="1">
      <c r="B87" s="97" t="s">
        <v>974</v>
      </c>
      <c r="C87" s="98"/>
      <c r="D87" s="98"/>
      <c r="E87" s="98"/>
      <c r="F87" s="98"/>
      <c r="G87" s="98"/>
      <c r="H87" s="98"/>
      <c r="I87" s="99"/>
      <c r="J87" s="100"/>
      <c r="K87" s="312">
        <v>0.05</v>
      </c>
      <c r="L87" s="858">
        <f>N80*K87</f>
        <v>14385.562726455506</v>
      </c>
      <c r="M87" s="859"/>
      <c r="N87" s="57"/>
    </row>
    <row r="88" spans="1:14" ht="15.75" thickBot="1">
      <c r="B88" s="821" t="s">
        <v>953</v>
      </c>
      <c r="C88" s="822"/>
      <c r="D88" s="822"/>
      <c r="E88" s="822"/>
      <c r="F88" s="822"/>
      <c r="G88" s="822"/>
      <c r="H88" s="822"/>
      <c r="I88" s="822"/>
      <c r="J88" s="822"/>
      <c r="K88" s="822"/>
      <c r="L88" s="822"/>
      <c r="M88" s="823"/>
      <c r="N88" s="58">
        <f>L85+L86+L87</f>
        <v>86313.376358733032</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374024.63088784314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156</v>
      </c>
      <c r="B36" s="870" t="str">
        <f>VLOOKUP(A36,EQUIPOS!A6:D154,3,FALSE)</f>
        <v>Cizalla manual de 90 cm.</v>
      </c>
      <c r="C36" s="871"/>
      <c r="D36" s="871"/>
      <c r="E36" s="871"/>
      <c r="F36" s="871"/>
      <c r="G36" s="871"/>
      <c r="H36" s="872"/>
      <c r="I36" s="274"/>
      <c r="J36" s="275"/>
      <c r="K36" s="276">
        <f>VLOOKUP(A36,EQUIPOS!A6:D163,4,FALSE)</f>
        <v>1182.1564029562903</v>
      </c>
      <c r="L36" s="277"/>
      <c r="M36" s="343">
        <v>37.5</v>
      </c>
      <c r="N36" s="279">
        <f>K36/M36</f>
        <v>31.524170745501074</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16.081724361440799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47.605895106941873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3636.4322576551081</v>
      </c>
      <c r="N48" s="279">
        <f>K48*M48</f>
        <v>3818.2538705378638</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3270.8788897254803</v>
      </c>
      <c r="N49" s="279">
        <f>K49*M49</f>
        <v>98.126366691764403</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3916.3802372296282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08">
        <f>VLOOKUP(A61,TRANSPORTE!A3:D117,4,FALSE)</f>
        <v>0.30961138997784476</v>
      </c>
      <c r="M61" s="909"/>
      <c r="N61" s="294">
        <f>K61*L61</f>
        <v>0.32509195947673702</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0.32509195947673702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804.08621807203986</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4768.3974423680866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953.67948847361731</v>
      </c>
      <c r="M85" s="857"/>
      <c r="N85" s="57"/>
    </row>
    <row r="86" spans="1:14">
      <c r="B86" s="95" t="s">
        <v>973</v>
      </c>
      <c r="C86" s="96"/>
      <c r="D86" s="96"/>
      <c r="E86" s="96"/>
      <c r="F86" s="96"/>
      <c r="G86" s="96"/>
      <c r="H86" s="96"/>
      <c r="I86" s="93"/>
      <c r="J86" s="94"/>
      <c r="K86" s="311">
        <v>0.05</v>
      </c>
      <c r="L86" s="856">
        <f>N80*K86</f>
        <v>238.41987211840433</v>
      </c>
      <c r="M86" s="857"/>
      <c r="N86" s="57"/>
    </row>
    <row r="87" spans="1:14" ht="15.75" thickBot="1">
      <c r="B87" s="97" t="s">
        <v>974</v>
      </c>
      <c r="C87" s="98"/>
      <c r="D87" s="98"/>
      <c r="E87" s="98"/>
      <c r="F87" s="98"/>
      <c r="G87" s="98"/>
      <c r="H87" s="98"/>
      <c r="I87" s="99"/>
      <c r="J87" s="100"/>
      <c r="K87" s="312">
        <v>0.05</v>
      </c>
      <c r="L87" s="858">
        <f>N80*K87</f>
        <v>238.41987211840433</v>
      </c>
      <c r="M87" s="859"/>
      <c r="N87" s="57"/>
    </row>
    <row r="88" spans="1:14" ht="15.75" thickBot="1">
      <c r="B88" s="821" t="s">
        <v>953</v>
      </c>
      <c r="C88" s="822"/>
      <c r="D88" s="822"/>
      <c r="E88" s="822"/>
      <c r="F88" s="822"/>
      <c r="G88" s="822"/>
      <c r="H88" s="822"/>
      <c r="I88" s="822"/>
      <c r="J88" s="822"/>
      <c r="K88" s="822"/>
      <c r="L88" s="822"/>
      <c r="M88" s="823"/>
      <c r="N88" s="58">
        <f>L85+L86+L87</f>
        <v>1430.519232710426</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6198.9166750785125</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156</v>
      </c>
      <c r="B36" s="870" t="str">
        <f>VLOOKUP(A36,EQUIPOS!A6:D154,3,FALSE)</f>
        <v>Cizalla manual de 90 cm.</v>
      </c>
      <c r="C36" s="871"/>
      <c r="D36" s="871"/>
      <c r="E36" s="871"/>
      <c r="F36" s="871"/>
      <c r="G36" s="871"/>
      <c r="H36" s="872"/>
      <c r="I36" s="274"/>
      <c r="J36" s="275"/>
      <c r="K36" s="276">
        <f>VLOOKUP(A36,EQUIPOS!A6:D163,4,FALSE)</f>
        <v>1182.1564029562903</v>
      </c>
      <c r="L36" s="277"/>
      <c r="M36" s="343">
        <v>37.5</v>
      </c>
      <c r="N36" s="279">
        <f>K36/M36</f>
        <v>31.524170745501074</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16.081724361440799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47.605895106941873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4192.0309293044957</v>
      </c>
      <c r="N48" s="279">
        <f>K48*M48</f>
        <v>4401.6324757697203</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3270.8788897254803</v>
      </c>
      <c r="N49" s="279">
        <f>K49*M49</f>
        <v>98.126366691764403</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4499.7588424614851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08">
        <f>VLOOKUP(A61,TRANSPORTE!A3:D117,4,FALSE)</f>
        <v>0.30961138997784476</v>
      </c>
      <c r="M61" s="909"/>
      <c r="N61" s="294">
        <f>K61*L61</f>
        <v>0.32509195947673702</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0.32509195947673702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804.08621807203986</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5351.776047599943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1070.3552095199886</v>
      </c>
      <c r="M85" s="857"/>
      <c r="N85" s="57"/>
    </row>
    <row r="86" spans="1:14">
      <c r="B86" s="95" t="s">
        <v>973</v>
      </c>
      <c r="C86" s="96"/>
      <c r="D86" s="96"/>
      <c r="E86" s="96"/>
      <c r="F86" s="96"/>
      <c r="G86" s="96"/>
      <c r="H86" s="96"/>
      <c r="I86" s="93"/>
      <c r="J86" s="94"/>
      <c r="K86" s="311">
        <v>0.05</v>
      </c>
      <c r="L86" s="856">
        <f>N80*K86</f>
        <v>267.58880237999716</v>
      </c>
      <c r="M86" s="857"/>
      <c r="N86" s="57"/>
    </row>
    <row r="87" spans="1:14" ht="15.75" thickBot="1">
      <c r="B87" s="97" t="s">
        <v>974</v>
      </c>
      <c r="C87" s="98"/>
      <c r="D87" s="98"/>
      <c r="E87" s="98"/>
      <c r="F87" s="98"/>
      <c r="G87" s="98"/>
      <c r="H87" s="98"/>
      <c r="I87" s="99"/>
      <c r="J87" s="100"/>
      <c r="K87" s="312">
        <v>0.05</v>
      </c>
      <c r="L87" s="858">
        <f>N80*K87</f>
        <v>267.58880237999716</v>
      </c>
      <c r="M87" s="859"/>
      <c r="N87" s="57"/>
    </row>
    <row r="88" spans="1:14" ht="15.75" thickBot="1">
      <c r="B88" s="821" t="s">
        <v>953</v>
      </c>
      <c r="C88" s="822"/>
      <c r="D88" s="822"/>
      <c r="E88" s="822"/>
      <c r="F88" s="822"/>
      <c r="G88" s="822"/>
      <c r="H88" s="822"/>
      <c r="I88" s="822"/>
      <c r="J88" s="822"/>
      <c r="K88" s="822"/>
      <c r="L88" s="822"/>
      <c r="M88" s="823"/>
      <c r="N88" s="58">
        <f>L85+L86+L87</f>
        <v>1605.5328142799829</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6957.3088618799256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123</v>
      </c>
      <c r="B36" s="870" t="str">
        <f>VLOOKUP(A36,EQUIPOS!A6:D154,3,FALSE)</f>
        <v>Bomba de inyección de lechada</v>
      </c>
      <c r="C36" s="871"/>
      <c r="D36" s="871"/>
      <c r="E36" s="871"/>
      <c r="F36" s="871"/>
      <c r="G36" s="871"/>
      <c r="H36" s="872"/>
      <c r="I36" s="274"/>
      <c r="J36" s="275"/>
      <c r="K36" s="276">
        <f>VLOOKUP(A36,EQUIPOS!A6:D163,4,FALSE)</f>
        <v>20017.484091025774</v>
      </c>
      <c r="L36" s="277"/>
      <c r="M36" s="343">
        <v>670</v>
      </c>
      <c r="N36" s="279">
        <f>K36/M36</f>
        <v>29.876841926904138</v>
      </c>
    </row>
    <row r="37" spans="1:14">
      <c r="A37" s="119" t="s">
        <v>125</v>
      </c>
      <c r="B37" s="870" t="str">
        <f>VLOOKUP(A37,EQUIPOS!A7:D154,3,FALSE)</f>
        <v>Bomba para gato de tensionamiento</v>
      </c>
      <c r="C37" s="871"/>
      <c r="D37" s="871"/>
      <c r="E37" s="871"/>
      <c r="F37" s="871"/>
      <c r="G37" s="871"/>
      <c r="H37" s="872"/>
      <c r="I37" s="428"/>
      <c r="J37" s="429"/>
      <c r="K37" s="276">
        <f>VLOOKUP(A37,EQUIPOS!A7:D164,4,FALSE)</f>
        <v>49963.73559385963</v>
      </c>
      <c r="L37" s="342"/>
      <c r="M37" s="343">
        <v>670</v>
      </c>
      <c r="N37" s="279">
        <f>K37/M37</f>
        <v>74.572739692327801</v>
      </c>
    </row>
    <row r="38" spans="1:14">
      <c r="A38" s="119" t="s">
        <v>240</v>
      </c>
      <c r="B38" s="870" t="str">
        <f>VLOOKUP(A38,EQUIPOS!A8:D154,3,FALSE)</f>
        <v>Gato para tensionamiento, fuerza Max 200 ton, área de tensión 314 cm2.</v>
      </c>
      <c r="C38" s="871"/>
      <c r="D38" s="871"/>
      <c r="E38" s="871"/>
      <c r="F38" s="871"/>
      <c r="G38" s="871"/>
      <c r="H38" s="872"/>
      <c r="I38" s="335"/>
      <c r="J38" s="337"/>
      <c r="K38" s="276">
        <f>VLOOKUP(A38,EQUIPOS!A8:D165,4,FALSE)</f>
        <v>124020.7601074182</v>
      </c>
      <c r="L38" s="430"/>
      <c r="M38" s="431">
        <v>670</v>
      </c>
      <c r="N38" s="279">
        <f>K38/M38</f>
        <v>185.10561210062417</v>
      </c>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6.4163654810271034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295.97155920088323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11158.804213098345</v>
      </c>
      <c r="N48" s="279">
        <f t="shared" ref="N48:N53" si="0">K48*M48</f>
        <v>44.635216852393384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11462.636385529695</v>
      </c>
      <c r="N49" s="279">
        <f t="shared" si="0"/>
        <v>45.85054554211878</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801.2045076253961</v>
      </c>
      <c r="N50" s="279">
        <f t="shared" si="0"/>
        <v>16.024090152507924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4441.018977071034</v>
      </c>
      <c r="N51" s="279">
        <f t="shared" si="0"/>
        <v>377.48661305103792</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53246.981526407522</v>
      </c>
      <c r="N52" s="279">
        <f t="shared" si="0"/>
        <v>53.246981526407524</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3270.8788897254803</v>
      </c>
      <c r="N53" s="279">
        <f t="shared" si="0"/>
        <v>65.417577794509612</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602.66102491897516</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B61" s="52"/>
      <c r="C61" s="324"/>
      <c r="D61" s="324"/>
      <c r="E61" s="324"/>
      <c r="F61" s="324"/>
      <c r="G61" s="324"/>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133"/>
    </row>
    <row r="78" spans="1:15" ht="15.75" thickBot="1">
      <c r="B78" s="910" t="s">
        <v>953</v>
      </c>
      <c r="C78" s="864"/>
      <c r="D78" s="864"/>
      <c r="E78" s="864"/>
      <c r="F78" s="864"/>
      <c r="G78" s="864"/>
      <c r="H78" s="864"/>
      <c r="I78" s="864"/>
      <c r="J78" s="864"/>
      <c r="K78" s="864"/>
      <c r="L78" s="864"/>
      <c r="M78" s="865"/>
      <c r="N78" s="467">
        <f>SUM(N72:N77)</f>
        <v>320.81827405135516</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1219.4508581712134</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243.89017163424271</v>
      </c>
      <c r="M85" s="857"/>
      <c r="N85" s="57"/>
    </row>
    <row r="86" spans="1:14">
      <c r="B86" s="95" t="s">
        <v>973</v>
      </c>
      <c r="C86" s="96"/>
      <c r="D86" s="96"/>
      <c r="E86" s="96"/>
      <c r="F86" s="96"/>
      <c r="G86" s="96"/>
      <c r="H86" s="96"/>
      <c r="I86" s="93"/>
      <c r="J86" s="94"/>
      <c r="K86" s="311">
        <v>0.05</v>
      </c>
      <c r="L86" s="856">
        <f>N80*K86</f>
        <v>60.972542908560676</v>
      </c>
      <c r="M86" s="857"/>
      <c r="N86" s="57"/>
    </row>
    <row r="87" spans="1:14" ht="15.75" thickBot="1">
      <c r="B87" s="97" t="s">
        <v>974</v>
      </c>
      <c r="C87" s="98"/>
      <c r="D87" s="98"/>
      <c r="E87" s="98"/>
      <c r="F87" s="98"/>
      <c r="G87" s="98"/>
      <c r="H87" s="98"/>
      <c r="I87" s="99"/>
      <c r="J87" s="100"/>
      <c r="K87" s="312">
        <v>0.05</v>
      </c>
      <c r="L87" s="858">
        <f>N80*K87</f>
        <v>60.972542908560676</v>
      </c>
      <c r="M87" s="859"/>
      <c r="N87" s="57"/>
    </row>
    <row r="88" spans="1:14" ht="15.75" thickBot="1">
      <c r="B88" s="821" t="s">
        <v>953</v>
      </c>
      <c r="C88" s="822"/>
      <c r="D88" s="822"/>
      <c r="E88" s="822"/>
      <c r="F88" s="822"/>
      <c r="G88" s="822"/>
      <c r="H88" s="822"/>
      <c r="I88" s="822"/>
      <c r="J88" s="822"/>
      <c r="K88" s="822"/>
      <c r="L88" s="822"/>
      <c r="M88" s="823"/>
      <c r="N88" s="58">
        <f>L85+L86+L87</f>
        <v>365.83525745136404</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1585.2861156225774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123</v>
      </c>
      <c r="B36" s="870" t="str">
        <f>VLOOKUP(A36,EQUIPOS!A6:D154,3,FALSE)</f>
        <v>Bomba de inyección de lechada</v>
      </c>
      <c r="C36" s="871"/>
      <c r="D36" s="871"/>
      <c r="E36" s="871"/>
      <c r="F36" s="871"/>
      <c r="G36" s="871"/>
      <c r="H36" s="872"/>
      <c r="I36" s="274"/>
      <c r="J36" s="275"/>
      <c r="K36" s="276">
        <f>VLOOKUP(A36,EQUIPOS!A6:D163,4,FALSE)</f>
        <v>20017.484091025774</v>
      </c>
      <c r="L36" s="277"/>
      <c r="M36" s="343">
        <v>670</v>
      </c>
      <c r="N36" s="279">
        <f>K36/M36</f>
        <v>29.876841926904138</v>
      </c>
    </row>
    <row r="37" spans="1:14">
      <c r="A37" s="119" t="s">
        <v>125</v>
      </c>
      <c r="B37" s="870" t="str">
        <f>VLOOKUP(A37,EQUIPOS!A7:D154,3,FALSE)</f>
        <v>Bomba para gato de tensionamiento</v>
      </c>
      <c r="C37" s="871"/>
      <c r="D37" s="871"/>
      <c r="E37" s="871"/>
      <c r="F37" s="871"/>
      <c r="G37" s="871"/>
      <c r="H37" s="872"/>
      <c r="I37" s="428"/>
      <c r="J37" s="429"/>
      <c r="K37" s="276">
        <f>VLOOKUP(A37,EQUIPOS!A7:D164,4,FALSE)</f>
        <v>49963.73559385963</v>
      </c>
      <c r="L37" s="342"/>
      <c r="M37" s="343">
        <v>670</v>
      </c>
      <c r="N37" s="279">
        <f>K37/M37</f>
        <v>74.572739692327801</v>
      </c>
    </row>
    <row r="38" spans="1:14">
      <c r="A38" s="119" t="s">
        <v>240</v>
      </c>
      <c r="B38" s="870" t="str">
        <f>VLOOKUP(A38,EQUIPOS!A8:D154,3,FALSE)</f>
        <v>Gato para tensionamiento, fuerza Max 200 ton, área de tensión 314 cm2.</v>
      </c>
      <c r="C38" s="871"/>
      <c r="D38" s="871"/>
      <c r="E38" s="871"/>
      <c r="F38" s="871"/>
      <c r="G38" s="871"/>
      <c r="H38" s="872"/>
      <c r="I38" s="335"/>
      <c r="J38" s="337"/>
      <c r="K38" s="276">
        <f>VLOOKUP(A38,EQUIPOS!A8:D165,4,FALSE)</f>
        <v>124020.7601074182</v>
      </c>
      <c r="L38" s="430"/>
      <c r="M38" s="431">
        <v>670</v>
      </c>
      <c r="N38" s="279">
        <f>K38/M38</f>
        <v>185.10561210062417</v>
      </c>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N78*M41</f>
        <v>6.4163654810271034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295.97155920088323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11158.804213098345</v>
      </c>
      <c r="N48" s="279">
        <f t="shared" ref="N48:N53" si="0">K48*M48</f>
        <v>44.635216852393384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11462.636385529695</v>
      </c>
      <c r="N49" s="279">
        <f t="shared" si="0"/>
        <v>45.85054554211878</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801.2045076253961</v>
      </c>
      <c r="N50" s="279">
        <f t="shared" si="0"/>
        <v>16.024090152507924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4441.018977071034</v>
      </c>
      <c r="N51" s="279">
        <f t="shared" si="0"/>
        <v>24558.834943202819</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53246.981526407522</v>
      </c>
      <c r="N52" s="279">
        <f t="shared" si="0"/>
        <v>53.246981526407524</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3270.8788897254803</v>
      </c>
      <c r="N53" s="279">
        <f t="shared" si="0"/>
        <v>65.417577794509612</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24784.009355070757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B61" s="52"/>
      <c r="C61" s="324"/>
      <c r="D61" s="324"/>
      <c r="E61" s="324"/>
      <c r="F61" s="324"/>
      <c r="G61" s="324"/>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320.81827405135516</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25400.799188322995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5080.1598376645998</v>
      </c>
      <c r="M85" s="857"/>
      <c r="N85" s="57"/>
    </row>
    <row r="86" spans="1:14">
      <c r="B86" s="95" t="s">
        <v>973</v>
      </c>
      <c r="C86" s="96"/>
      <c r="D86" s="96"/>
      <c r="E86" s="96"/>
      <c r="F86" s="96"/>
      <c r="G86" s="96"/>
      <c r="H86" s="96"/>
      <c r="I86" s="93"/>
      <c r="J86" s="94"/>
      <c r="K86" s="311">
        <v>0.05</v>
      </c>
      <c r="L86" s="856">
        <f>N80*K86</f>
        <v>1270.0399594161499</v>
      </c>
      <c r="M86" s="857"/>
      <c r="N86" s="57"/>
    </row>
    <row r="87" spans="1:14" ht="15.75" thickBot="1">
      <c r="B87" s="97" t="s">
        <v>974</v>
      </c>
      <c r="C87" s="98"/>
      <c r="D87" s="98"/>
      <c r="E87" s="98"/>
      <c r="F87" s="98"/>
      <c r="G87" s="98"/>
      <c r="H87" s="98"/>
      <c r="I87" s="99"/>
      <c r="J87" s="100"/>
      <c r="K87" s="312">
        <v>0.05</v>
      </c>
      <c r="L87" s="858">
        <f>N80*K87</f>
        <v>1270.0399594161499</v>
      </c>
      <c r="M87" s="859"/>
      <c r="N87" s="57"/>
    </row>
    <row r="88" spans="1:14" ht="15.75" thickBot="1">
      <c r="B88" s="821" t="s">
        <v>953</v>
      </c>
      <c r="C88" s="822"/>
      <c r="D88" s="822"/>
      <c r="E88" s="822"/>
      <c r="F88" s="822"/>
      <c r="G88" s="822"/>
      <c r="H88" s="822"/>
      <c r="I88" s="822"/>
      <c r="J88" s="822"/>
      <c r="K88" s="822"/>
      <c r="L88" s="822"/>
      <c r="M88" s="823"/>
      <c r="N88" s="58">
        <f>L85+L86+L87</f>
        <v>7620.2397564968996</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33021.038944819898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5"/>
      <c r="C1" s="927"/>
      <c r="D1" s="928"/>
      <c r="E1" s="928"/>
      <c r="F1" s="928"/>
      <c r="G1" s="928"/>
      <c r="H1" s="928"/>
      <c r="I1" s="928"/>
      <c r="J1" s="929"/>
      <c r="K1" s="980" t="s">
        <v>933</v>
      </c>
      <c r="L1" s="932" t="s">
        <v>2198</v>
      </c>
      <c r="M1" s="933"/>
      <c r="N1" s="934"/>
    </row>
    <row r="2" spans="2:14">
      <c r="B2" s="916"/>
      <c r="C2" s="938" t="s">
        <v>934</v>
      </c>
      <c r="D2" s="939"/>
      <c r="E2" s="939"/>
      <c r="F2" s="939"/>
      <c r="G2" s="939"/>
      <c r="H2" s="939"/>
      <c r="I2" s="939"/>
      <c r="J2" s="940"/>
      <c r="K2" s="979"/>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79"/>
      <c r="L4" s="935"/>
      <c r="M4" s="936"/>
      <c r="N4" s="93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981" t="s">
        <v>945</v>
      </c>
      <c r="M30" s="798"/>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6" t="s">
        <v>948</v>
      </c>
      <c r="J35" s="893"/>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956"/>
      <c r="D41" s="956"/>
      <c r="E41" s="44"/>
      <c r="F41" s="45"/>
      <c r="G41" s="45"/>
      <c r="H41" s="46"/>
      <c r="I41" s="42"/>
      <c r="J41" s="43"/>
      <c r="K41" s="286"/>
      <c r="L41" s="283"/>
      <c r="M41" s="408">
        <v>0.01</v>
      </c>
      <c r="N41" s="351">
        <f>N78*M41</f>
        <v>16.915937500000002</v>
      </c>
    </row>
    <row r="42" spans="1:14" ht="15.75" thickBot="1">
      <c r="B42" s="957"/>
      <c r="C42" s="958"/>
      <c r="D42" s="958"/>
      <c r="E42" s="958"/>
      <c r="F42" s="958"/>
      <c r="G42" s="958"/>
      <c r="H42" s="959"/>
      <c r="I42" s="880"/>
      <c r="J42" s="881"/>
      <c r="K42" s="47"/>
      <c r="L42" s="882"/>
      <c r="M42" s="960"/>
      <c r="N42" s="111"/>
    </row>
    <row r="43" spans="1:14" ht="15.75" thickBot="1">
      <c r="B43" s="821" t="s">
        <v>953</v>
      </c>
      <c r="C43" s="822"/>
      <c r="D43" s="822"/>
      <c r="E43" s="822"/>
      <c r="F43" s="822"/>
      <c r="G43" s="822"/>
      <c r="H43" s="822"/>
      <c r="I43" s="822"/>
      <c r="J43" s="822"/>
      <c r="K43" s="822"/>
      <c r="L43" s="822"/>
      <c r="M43" s="823"/>
      <c r="N43" s="401">
        <f>SUM(N36:N42)</f>
        <v>16.915937500000002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252642.86644806381</v>
      </c>
      <c r="N48" s="279">
        <f>K48*M48</f>
        <v>252642.86644806381</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252642.86644806381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B61" s="52"/>
      <c r="C61" s="324"/>
      <c r="D61" s="324"/>
      <c r="E61" s="324"/>
      <c r="F61" s="324"/>
      <c r="G61" s="324"/>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982"/>
      <c r="I71" s="79" t="s">
        <v>964</v>
      </c>
      <c r="J71" s="81" t="s">
        <v>1410</v>
      </c>
      <c r="K71" s="80" t="s">
        <v>966</v>
      </c>
      <c r="L71" s="862" t="s">
        <v>950</v>
      </c>
      <c r="M71" s="975"/>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32</v>
      </c>
      <c r="N72" s="402">
        <f>K72/M72</f>
        <v>1691.59375</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81"/>
      <c r="I77" s="132"/>
      <c r="J77" s="132"/>
      <c r="K77" s="132"/>
      <c r="L77" s="983"/>
      <c r="M77" s="883"/>
      <c r="N77" s="133"/>
    </row>
    <row r="78" spans="1:15" ht="15.75" thickBot="1">
      <c r="B78" s="910" t="s">
        <v>953</v>
      </c>
      <c r="C78" s="864"/>
      <c r="D78" s="864"/>
      <c r="E78" s="864"/>
      <c r="F78" s="864"/>
      <c r="G78" s="864"/>
      <c r="H78" s="864"/>
      <c r="I78" s="864"/>
      <c r="J78" s="864"/>
      <c r="K78" s="864"/>
      <c r="L78" s="864"/>
      <c r="M78" s="865"/>
      <c r="N78" s="467">
        <f>SUM(N72:N77)</f>
        <v>1691.59375</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254351.3761355638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50870.275227112761</v>
      </c>
      <c r="M85" s="857"/>
      <c r="N85" s="57"/>
    </row>
    <row r="86" spans="1:14">
      <c r="B86" s="95" t="s">
        <v>973</v>
      </c>
      <c r="C86" s="96"/>
      <c r="D86" s="96"/>
      <c r="E86" s="96"/>
      <c r="F86" s="96"/>
      <c r="G86" s="96"/>
      <c r="H86" s="96"/>
      <c r="I86" s="93"/>
      <c r="J86" s="94"/>
      <c r="K86" s="311">
        <v>0.05</v>
      </c>
      <c r="L86" s="856">
        <f>N80*K86</f>
        <v>12717.56880677819</v>
      </c>
      <c r="M86" s="857"/>
      <c r="N86" s="57"/>
    </row>
    <row r="87" spans="1:14" ht="15.75" thickBot="1">
      <c r="B87" s="97" t="s">
        <v>974</v>
      </c>
      <c r="C87" s="98"/>
      <c r="D87" s="98"/>
      <c r="E87" s="98"/>
      <c r="F87" s="98"/>
      <c r="G87" s="98"/>
      <c r="H87" s="98"/>
      <c r="I87" s="99"/>
      <c r="J87" s="100"/>
      <c r="K87" s="312">
        <v>0.05</v>
      </c>
      <c r="L87" s="858">
        <f>N80*K87</f>
        <v>12717.56880677819</v>
      </c>
      <c r="M87" s="859"/>
      <c r="N87" s="57"/>
    </row>
    <row r="88" spans="1:14" ht="15.75" thickBot="1">
      <c r="B88" s="821" t="s">
        <v>953</v>
      </c>
      <c r="C88" s="822"/>
      <c r="D88" s="822"/>
      <c r="E88" s="822"/>
      <c r="F88" s="822"/>
      <c r="G88" s="822"/>
      <c r="H88" s="822"/>
      <c r="I88" s="822"/>
      <c r="J88" s="822"/>
      <c r="K88" s="822"/>
      <c r="L88" s="822"/>
      <c r="M88" s="823"/>
      <c r="N88" s="58">
        <f>L85+L86+L87</f>
        <v>76305.412840669145</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330656.78897623293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N78*M41</f>
        <v>54.131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54.131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33996.967194020428</v>
      </c>
      <c r="N48" s="279">
        <f>K48*M48</f>
        <v>35696.815553721448</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f>SUM(N48:N55)</f>
        <v>35696.815553721448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B61" s="52"/>
      <c r="C61" s="324"/>
      <c r="D61" s="324"/>
      <c r="E61" s="324"/>
      <c r="F61" s="324"/>
      <c r="G61" s="324"/>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975"/>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38">
        <v>100</v>
      </c>
      <c r="N72" s="402">
        <f>K72/M72</f>
        <v>1082.6199999999999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51"/>
    </row>
    <row r="78" spans="1:15" ht="15.75" thickBot="1">
      <c r="B78" s="910" t="s">
        <v>953</v>
      </c>
      <c r="C78" s="864"/>
      <c r="D78" s="864"/>
      <c r="E78" s="864"/>
      <c r="F78" s="864"/>
      <c r="G78" s="864"/>
      <c r="H78" s="864"/>
      <c r="I78" s="864"/>
      <c r="J78" s="864"/>
      <c r="K78" s="864"/>
      <c r="L78" s="864"/>
      <c r="M78" s="865"/>
      <c r="N78" s="308">
        <f>SUM(N72:N77)</f>
        <v>1082.6199999999999</v>
      </c>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36833.566553721452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7366.7133107442905</v>
      </c>
      <c r="M85" s="857"/>
      <c r="N85" s="57"/>
    </row>
    <row r="86" spans="1:14">
      <c r="B86" s="95" t="s">
        <v>973</v>
      </c>
      <c r="C86" s="96"/>
      <c r="D86" s="96"/>
      <c r="E86" s="96"/>
      <c r="F86" s="96"/>
      <c r="G86" s="96"/>
      <c r="H86" s="96"/>
      <c r="I86" s="93"/>
      <c r="J86" s="94"/>
      <c r="K86" s="311">
        <v>0.05</v>
      </c>
      <c r="L86" s="856">
        <f>N80*K86</f>
        <v>1841.6783276860726</v>
      </c>
      <c r="M86" s="857"/>
      <c r="N86" s="57"/>
    </row>
    <row r="87" spans="1:14" ht="15.75" thickBot="1">
      <c r="B87" s="97" t="s">
        <v>974</v>
      </c>
      <c r="C87" s="98"/>
      <c r="D87" s="98"/>
      <c r="E87" s="98"/>
      <c r="F87" s="98"/>
      <c r="G87" s="98"/>
      <c r="H87" s="98"/>
      <c r="I87" s="99"/>
      <c r="J87" s="100"/>
      <c r="K87" s="312">
        <v>0.05</v>
      </c>
      <c r="L87" s="858">
        <f>N80*K87</f>
        <v>1841.6783276860726</v>
      </c>
      <c r="M87" s="859"/>
      <c r="N87" s="57"/>
    </row>
    <row r="88" spans="1:14" ht="15.75" thickBot="1">
      <c r="B88" s="821" t="s">
        <v>953</v>
      </c>
      <c r="C88" s="822"/>
      <c r="D88" s="822"/>
      <c r="E88" s="822"/>
      <c r="F88" s="822"/>
      <c r="G88" s="822"/>
      <c r="H88" s="822"/>
      <c r="I88" s="822"/>
      <c r="J88" s="822"/>
      <c r="K88" s="822"/>
      <c r="L88" s="822"/>
      <c r="M88" s="823"/>
      <c r="N88" s="58">
        <f>L85+L86+L87</f>
        <v>11050.069966116436</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195">
        <f>N80+N88</f>
        <v>47883.636519837892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5"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190</v>
      </c>
      <c r="B36" s="870" t="str">
        <f>VLOOKUP(A36,EQUIPOS!A6:D154,3,FALSE)</f>
        <v>Diferencial de 3 ton</v>
      </c>
      <c r="C36" s="871"/>
      <c r="D36" s="871"/>
      <c r="E36" s="871"/>
      <c r="F36" s="871"/>
      <c r="G36" s="871"/>
      <c r="H36" s="872"/>
      <c r="I36" s="274"/>
      <c r="J36" s="275"/>
      <c r="K36" s="276">
        <f>VLOOKUP(A36,EQUIPOS!A6:D163,4,FALSE)</f>
        <v>5039.6167207833696</v>
      </c>
      <c r="L36" s="277"/>
      <c r="M36" s="343">
        <v>40</v>
      </c>
      <c r="N36" s="279">
        <f>K36/M36</f>
        <v>125.99041801958424</v>
      </c>
    </row>
    <row r="37" spans="1:14">
      <c r="A37" s="119" t="s">
        <v>195</v>
      </c>
      <c r="B37" s="870" t="str">
        <f>VLOOKUP(A37,EQUIPOS!A7:D154,3,FALSE)</f>
        <v xml:space="preserve">Equipo de oxicorte, Capacidad de corte: hasta 6´´ (152mm) </v>
      </c>
      <c r="C37" s="871"/>
      <c r="D37" s="871"/>
      <c r="E37" s="871"/>
      <c r="F37" s="871"/>
      <c r="G37" s="871"/>
      <c r="H37" s="872"/>
      <c r="I37" s="428"/>
      <c r="J37" s="429"/>
      <c r="K37" s="276">
        <f>VLOOKUP(A37,EQUIPOS!A7:D164,4,FALSE)</f>
        <v>9355.9380349707844</v>
      </c>
      <c r="L37" s="342"/>
      <c r="M37" s="343">
        <v>40</v>
      </c>
      <c r="N37" s="279">
        <f t="shared" ref="N37:N43" si="0">K37/M37</f>
        <v>233.8984508742696</v>
      </c>
    </row>
    <row r="38" spans="1:14">
      <c r="A38" s="119" t="s">
        <v>204</v>
      </c>
      <c r="B38" s="870" t="str">
        <f>VLOOKUP(A38,EQUIPOS!A8:D154,3,FALSE)</f>
        <v xml:space="preserve">Equipo de soldadura 250 AMP
</v>
      </c>
      <c r="C38" s="871"/>
      <c r="D38" s="871"/>
      <c r="E38" s="871"/>
      <c r="F38" s="871"/>
      <c r="G38" s="871"/>
      <c r="H38" s="872"/>
      <c r="I38" s="428"/>
      <c r="J38" s="429"/>
      <c r="K38" s="276">
        <f>VLOOKUP(A38,EQUIPOS!A8:D165,4,FALSE)</f>
        <v>13250.177987180188</v>
      </c>
      <c r="L38" s="342"/>
      <c r="M38" s="343">
        <v>40</v>
      </c>
      <c r="N38" s="279">
        <f t="shared" si="0"/>
        <v>331.25444967950472</v>
      </c>
    </row>
    <row r="39" spans="1:14">
      <c r="A39" s="119" t="s">
        <v>208</v>
      </c>
      <c r="B39" s="870" t="str">
        <f>VLOOKUP(A39,EQUIPOS!A9:D154,3,FALSE)</f>
        <v>Equipo de soldadura 400</v>
      </c>
      <c r="C39" s="871"/>
      <c r="D39" s="871"/>
      <c r="E39" s="871"/>
      <c r="F39" s="871"/>
      <c r="G39" s="871"/>
      <c r="H39" s="872"/>
      <c r="I39" s="428"/>
      <c r="J39" s="429"/>
      <c r="K39" s="276">
        <f>VLOOKUP(A39,EQUIPOS!A9:D166,4,FALSE)</f>
        <v>16717.51428289089</v>
      </c>
      <c r="L39" s="342"/>
      <c r="M39" s="343">
        <v>40</v>
      </c>
      <c r="N39" s="279">
        <f t="shared" si="0"/>
        <v>417.93785707227227</v>
      </c>
    </row>
    <row r="40" spans="1:14">
      <c r="A40" s="119" t="s">
        <v>210</v>
      </c>
      <c r="B40" s="870" t="str">
        <f>VLOOKUP(A40,EQUIPOS!A10:D154,3,FALSE)</f>
        <v>Equipo de soldadura 600</v>
      </c>
      <c r="C40" s="871"/>
      <c r="D40" s="871"/>
      <c r="E40" s="871"/>
      <c r="F40" s="871"/>
      <c r="G40" s="871"/>
      <c r="H40" s="872"/>
      <c r="I40" s="428"/>
      <c r="J40" s="429"/>
      <c r="K40" s="276">
        <f>VLOOKUP(A40,EQUIPOS!A10:D167,4,FALSE)</f>
        <v>21744.136455086486</v>
      </c>
      <c r="L40" s="342"/>
      <c r="M40" s="343">
        <v>40</v>
      </c>
      <c r="N40" s="279">
        <f t="shared" si="0"/>
        <v>543.60341137716216</v>
      </c>
    </row>
    <row r="41" spans="1:14">
      <c r="A41" s="119" t="s">
        <v>202</v>
      </c>
      <c r="B41" s="870" t="str">
        <f>VLOOKUP(A41,EQUIPOS!A11:D155,3,FALSE)</f>
        <v xml:space="preserve">Equipo de rayos X y/o ultrasonido
</v>
      </c>
      <c r="C41" s="871"/>
      <c r="D41" s="871"/>
      <c r="E41" s="871"/>
      <c r="F41" s="871"/>
      <c r="G41" s="871"/>
      <c r="H41" s="872"/>
      <c r="I41" s="428"/>
      <c r="J41" s="429"/>
      <c r="K41" s="276">
        <f>VLOOKUP(A41,EQUIPOS!A11:D168,4,FALSE)</f>
        <v>92481.053559308697</v>
      </c>
      <c r="L41" s="342"/>
      <c r="M41" s="343">
        <v>4000</v>
      </c>
      <c r="N41" s="279">
        <f t="shared" si="0"/>
        <v>23.120263389827173</v>
      </c>
    </row>
    <row r="42" spans="1:14">
      <c r="A42" s="119" t="s">
        <v>294</v>
      </c>
      <c r="B42" s="870" t="str">
        <f>VLOOKUP(A42,EQUIPOS!A12:D156,3,FALSE)</f>
        <v>Puente grúa</v>
      </c>
      <c r="C42" s="871"/>
      <c r="D42" s="871"/>
      <c r="E42" s="871"/>
      <c r="F42" s="871"/>
      <c r="G42" s="871"/>
      <c r="H42" s="872"/>
      <c r="I42" s="428"/>
      <c r="J42" s="429"/>
      <c r="K42" s="276">
        <f>VLOOKUP(A42,EQUIPOS!A12:D169,4,FALSE)</f>
        <v>632871.85106682964</v>
      </c>
      <c r="L42" s="342"/>
      <c r="M42" s="343">
        <v>40000</v>
      </c>
      <c r="N42" s="279">
        <f t="shared" si="0"/>
        <v>15.821796276670741</v>
      </c>
    </row>
    <row r="43" spans="1:14">
      <c r="A43" s="119" t="s">
        <v>334</v>
      </c>
      <c r="B43" s="870" t="str">
        <f>VLOOKUP(A43,EQUIPOS!A13:D157,3,FALSE)</f>
        <v>Taladro industrial</v>
      </c>
      <c r="C43" s="871"/>
      <c r="D43" s="871"/>
      <c r="E43" s="871"/>
      <c r="F43" s="871"/>
      <c r="G43" s="871"/>
      <c r="H43" s="872"/>
      <c r="I43" s="428"/>
      <c r="J43" s="429"/>
      <c r="K43" s="276">
        <f>VLOOKUP(A43,EQUIPOS!A13:D170,4,FALSE)</f>
        <v>4682.0721423572668</v>
      </c>
      <c r="L43" s="342"/>
      <c r="M43" s="343">
        <v>40</v>
      </c>
      <c r="N43" s="279">
        <f t="shared" si="0"/>
        <v>117.05180355893167</v>
      </c>
    </row>
    <row r="44" spans="1:14">
      <c r="B44" s="870"/>
      <c r="C44" s="871"/>
      <c r="D44" s="871"/>
      <c r="E44" s="871"/>
      <c r="F44" s="871"/>
      <c r="G44" s="871"/>
      <c r="H44" s="872"/>
      <c r="I44" s="42"/>
      <c r="J44" s="43"/>
      <c r="K44" s="276"/>
      <c r="L44" s="283"/>
      <c r="M44" s="343"/>
      <c r="N44" s="279"/>
    </row>
    <row r="45" spans="1:14">
      <c r="B45" s="327"/>
      <c r="C45" s="328"/>
      <c r="D45" s="328"/>
      <c r="E45" s="328"/>
      <c r="F45" s="330"/>
      <c r="G45" s="330"/>
      <c r="H45" s="131"/>
      <c r="I45" s="42"/>
      <c r="J45" s="43"/>
      <c r="K45" s="276"/>
      <c r="L45" s="283"/>
      <c r="M45" s="284"/>
      <c r="N45" s="280"/>
    </row>
    <row r="46" spans="1:14">
      <c r="B46" s="878" t="s">
        <v>952</v>
      </c>
      <c r="C46" s="879"/>
      <c r="D46" s="879"/>
      <c r="E46" s="44"/>
      <c r="F46" s="45"/>
      <c r="G46" s="45"/>
      <c r="H46" s="46"/>
      <c r="I46" s="42"/>
      <c r="J46" s="43"/>
      <c r="K46" s="286"/>
      <c r="L46" s="283"/>
      <c r="M46" s="408">
        <v>0.1</v>
      </c>
      <c r="N46" s="351">
        <f>N83*M46</f>
        <v>201.60799618480041</v>
      </c>
    </row>
    <row r="47" spans="1:14" ht="15.75" thickBot="1">
      <c r="B47" s="870"/>
      <c r="C47" s="871"/>
      <c r="D47" s="871"/>
      <c r="E47" s="871"/>
      <c r="F47" s="871"/>
      <c r="G47" s="871"/>
      <c r="H47" s="872"/>
      <c r="I47" s="880"/>
      <c r="J47" s="881"/>
      <c r="K47" s="47"/>
      <c r="L47" s="882"/>
      <c r="M47" s="883"/>
      <c r="N47" s="111"/>
    </row>
    <row r="48" spans="1:14" ht="15.75" thickBot="1">
      <c r="B48" s="821" t="s">
        <v>953</v>
      </c>
      <c r="C48" s="822"/>
      <c r="D48" s="822"/>
      <c r="E48" s="822"/>
      <c r="F48" s="822"/>
      <c r="G48" s="822"/>
      <c r="H48" s="822"/>
      <c r="I48" s="822"/>
      <c r="J48" s="822"/>
      <c r="K48" s="822"/>
      <c r="L48" s="822"/>
      <c r="M48" s="823"/>
      <c r="N48" s="401">
        <f>SUM(N36:N46)</f>
        <v>2010.286446433023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6" t="s">
        <v>944</v>
      </c>
      <c r="C52" s="867"/>
      <c r="D52" s="867"/>
      <c r="E52" s="867"/>
      <c r="F52" s="867"/>
      <c r="G52" s="867"/>
      <c r="H52" s="867"/>
      <c r="I52" s="901"/>
      <c r="J52" s="322" t="s">
        <v>945</v>
      </c>
      <c r="K52" s="91" t="s">
        <v>946</v>
      </c>
      <c r="L52" s="902" t="s">
        <v>955</v>
      </c>
      <c r="M52" s="901"/>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23329.094117762877</v>
      </c>
      <c r="N53" s="279">
        <f t="shared" ref="N53:N58" si="1">K53*M53</f>
        <v>116.64547058881439</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2647.3455933844198</v>
      </c>
      <c r="N54" s="279">
        <f t="shared" si="1"/>
        <v>13.2367279669221</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10407.266067627796</v>
      </c>
      <c r="N55" s="279">
        <f t="shared" si="1"/>
        <v>52.036330338138981</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12051.083116081863</v>
      </c>
      <c r="N56" s="279">
        <f t="shared" si="1"/>
        <v>120.51083116081864</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20440.952014611408</v>
      </c>
      <c r="N57" s="279">
        <f t="shared" si="1"/>
        <v>204.40952014611409</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4494.4914000741292</v>
      </c>
      <c r="N58" s="279">
        <f t="shared" si="1"/>
        <v>4494.4914000741292</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1" t="s">
        <v>953</v>
      </c>
      <c r="C61" s="822"/>
      <c r="D61" s="822"/>
      <c r="E61" s="822"/>
      <c r="F61" s="822"/>
      <c r="G61" s="822"/>
      <c r="H61" s="822"/>
      <c r="I61" s="822"/>
      <c r="J61" s="822"/>
      <c r="K61" s="822"/>
      <c r="L61" s="822"/>
      <c r="M61" s="823"/>
      <c r="N61" s="401">
        <f>SUM(N53:N60)</f>
        <v>5001.3302802749376</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7" t="s">
        <v>961</v>
      </c>
      <c r="M65" s="886"/>
      <c r="N65" s="82" t="s">
        <v>951</v>
      </c>
    </row>
    <row r="66" spans="1:15">
      <c r="B66" s="52"/>
      <c r="C66" s="324"/>
      <c r="D66" s="324"/>
      <c r="E66" s="324"/>
      <c r="F66" s="324"/>
      <c r="G66" s="324"/>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318"/>
      <c r="I68" s="286"/>
      <c r="J68" s="293"/>
      <c r="K68" s="286"/>
      <c r="L68" s="908"/>
      <c r="M68" s="909"/>
      <c r="N68" s="294"/>
    </row>
    <row r="69" spans="1:15">
      <c r="B69" s="52"/>
      <c r="C69" s="53"/>
      <c r="D69" s="53"/>
      <c r="E69" s="53"/>
      <c r="F69" s="53"/>
      <c r="G69" s="53"/>
      <c r="H69" s="318"/>
      <c r="I69" s="286"/>
      <c r="J69" s="293"/>
      <c r="K69" s="286"/>
      <c r="L69" s="908"/>
      <c r="M69" s="909"/>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99"/>
      <c r="M71" s="900"/>
      <c r="N71" s="133"/>
    </row>
    <row r="72" spans="1:15" ht="15.75" thickBot="1">
      <c r="B72" s="910" t="s">
        <v>953</v>
      </c>
      <c r="C72" s="864"/>
      <c r="D72" s="864"/>
      <c r="E72" s="864"/>
      <c r="F72" s="864"/>
      <c r="G72" s="864"/>
      <c r="H72" s="864"/>
      <c r="I72" s="864"/>
      <c r="J72" s="864"/>
      <c r="K72" s="864"/>
      <c r="L72" s="864"/>
      <c r="M72" s="865"/>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0" t="s">
        <v>963</v>
      </c>
      <c r="C76" s="861"/>
      <c r="D76" s="861"/>
      <c r="E76" s="861"/>
      <c r="F76" s="861"/>
      <c r="G76" s="861"/>
      <c r="H76" s="861"/>
      <c r="I76" s="79" t="s">
        <v>964</v>
      </c>
      <c r="J76" s="81" t="s">
        <v>1410</v>
      </c>
      <c r="K76" s="80" t="s">
        <v>966</v>
      </c>
      <c r="L76" s="862" t="s">
        <v>950</v>
      </c>
      <c r="M76" s="863"/>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87780</v>
      </c>
      <c r="J79" s="300">
        <v>185</v>
      </c>
      <c r="K79" s="301">
        <f>VLOOKUP(A79,'MANO DE OBRA'!A9:D101,4,FALSE)</f>
        <v>162393</v>
      </c>
      <c r="L79" s="56"/>
      <c r="M79" s="441">
        <v>320</v>
      </c>
      <c r="N79" s="402">
        <f t="shared" si="3"/>
        <v>507.47812499999998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97"/>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77"/>
      <c r="J82" s="478"/>
      <c r="K82" s="481"/>
      <c r="L82" s="482"/>
      <c r="M82" s="483"/>
      <c r="N82" s="447"/>
    </row>
    <row r="83" spans="1:14" ht="15.75" thickBot="1">
      <c r="B83" s="910" t="s">
        <v>953</v>
      </c>
      <c r="C83" s="864"/>
      <c r="D83" s="864"/>
      <c r="E83" s="864"/>
      <c r="F83" s="864"/>
      <c r="G83" s="864"/>
      <c r="H83" s="864"/>
      <c r="I83" s="864"/>
      <c r="J83" s="864"/>
      <c r="K83" s="864"/>
      <c r="L83" s="864"/>
      <c r="M83" s="865"/>
      <c r="N83" s="467">
        <f>SUM(N77:N82)</f>
        <v>2016.0799618480041</v>
      </c>
    </row>
    <row r="84" spans="1:14" ht="15.75" thickBot="1">
      <c r="B84" s="39"/>
      <c r="C84" s="40"/>
      <c r="D84" s="40"/>
      <c r="E84" s="40"/>
      <c r="F84" s="40"/>
      <c r="G84" s="40"/>
      <c r="H84" s="40"/>
      <c r="I84" s="40"/>
      <c r="J84" s="40"/>
      <c r="K84" s="40"/>
      <c r="L84" s="40"/>
      <c r="M84" s="40"/>
      <c r="N84" s="41"/>
    </row>
    <row r="85" spans="1:14" ht="15.75" thickBot="1">
      <c r="B85" s="821" t="s">
        <v>967</v>
      </c>
      <c r="C85" s="822"/>
      <c r="D85" s="822"/>
      <c r="E85" s="822"/>
      <c r="F85" s="822"/>
      <c r="G85" s="822"/>
      <c r="H85" s="822"/>
      <c r="I85" s="822"/>
      <c r="J85" s="822"/>
      <c r="K85" s="822"/>
      <c r="L85" s="822"/>
      <c r="M85" s="823"/>
      <c r="N85" s="105">
        <f>N48+N61+N72+N83</f>
        <v>9027.696688555965</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6" t="s">
        <v>969</v>
      </c>
      <c r="C89" s="867"/>
      <c r="D89" s="867"/>
      <c r="E89" s="867"/>
      <c r="F89" s="867"/>
      <c r="G89" s="867"/>
      <c r="H89" s="867"/>
      <c r="I89" s="321"/>
      <c r="J89" s="341"/>
      <c r="K89" s="309" t="s">
        <v>970</v>
      </c>
      <c r="L89" s="868" t="s">
        <v>971</v>
      </c>
      <c r="M89" s="869"/>
      <c r="N89" s="310"/>
    </row>
    <row r="90" spans="1:14">
      <c r="B90" s="854" t="s">
        <v>972</v>
      </c>
      <c r="C90" s="855"/>
      <c r="D90" s="855"/>
      <c r="E90" s="855"/>
      <c r="F90" s="855"/>
      <c r="G90" s="855"/>
      <c r="H90" s="855"/>
      <c r="I90" s="93"/>
      <c r="J90" s="94"/>
      <c r="K90" s="311">
        <v>0.2</v>
      </c>
      <c r="L90" s="856">
        <f>N85*K90</f>
        <v>1805.5393377111932</v>
      </c>
      <c r="M90" s="857"/>
      <c r="N90" s="57"/>
    </row>
    <row r="91" spans="1:14">
      <c r="B91" s="95" t="s">
        <v>973</v>
      </c>
      <c r="C91" s="96"/>
      <c r="D91" s="96"/>
      <c r="E91" s="96"/>
      <c r="F91" s="96"/>
      <c r="G91" s="96"/>
      <c r="H91" s="96"/>
      <c r="I91" s="93"/>
      <c r="J91" s="94"/>
      <c r="K91" s="311">
        <v>0.05</v>
      </c>
      <c r="L91" s="856">
        <f>N85*K91</f>
        <v>451.3848344277983</v>
      </c>
      <c r="M91" s="857"/>
      <c r="N91" s="57"/>
    </row>
    <row r="92" spans="1:14" ht="15.75" thickBot="1">
      <c r="B92" s="97" t="s">
        <v>974</v>
      </c>
      <c r="C92" s="98"/>
      <c r="D92" s="98"/>
      <c r="E92" s="98"/>
      <c r="F92" s="98"/>
      <c r="G92" s="98"/>
      <c r="H92" s="98"/>
      <c r="I92" s="99"/>
      <c r="J92" s="100"/>
      <c r="K92" s="312">
        <v>0.05</v>
      </c>
      <c r="L92" s="858">
        <f>N85*K92</f>
        <v>451.3848344277983</v>
      </c>
      <c r="M92" s="859"/>
      <c r="N92" s="57"/>
    </row>
    <row r="93" spans="1:14" ht="15.75" thickBot="1">
      <c r="B93" s="821" t="s">
        <v>953</v>
      </c>
      <c r="C93" s="822"/>
      <c r="D93" s="822"/>
      <c r="E93" s="822"/>
      <c r="F93" s="822"/>
      <c r="G93" s="822"/>
      <c r="H93" s="822"/>
      <c r="I93" s="822"/>
      <c r="J93" s="822"/>
      <c r="K93" s="822"/>
      <c r="L93" s="822"/>
      <c r="M93" s="823"/>
      <c r="N93" s="58">
        <f>L90+L91+L92</f>
        <v>2708.3090065667902</v>
      </c>
    </row>
    <row r="94" spans="1:14" ht="15.75" thickBot="1">
      <c r="B94" s="39"/>
      <c r="C94" s="40"/>
      <c r="D94" s="40"/>
      <c r="E94" s="40"/>
      <c r="F94" s="40"/>
      <c r="G94" s="40"/>
      <c r="H94" s="40"/>
      <c r="I94" s="40"/>
      <c r="J94" s="40"/>
      <c r="K94" s="40"/>
      <c r="L94" s="40"/>
      <c r="M94" s="40"/>
      <c r="N94" s="41"/>
    </row>
    <row r="95" spans="1:14" ht="15.75" thickBot="1">
      <c r="A95" t="s">
        <v>2016</v>
      </c>
      <c r="B95" s="821" t="s">
        <v>975</v>
      </c>
      <c r="C95" s="822"/>
      <c r="D95" s="822"/>
      <c r="E95" s="822"/>
      <c r="F95" s="822"/>
      <c r="G95" s="822"/>
      <c r="H95" s="822"/>
      <c r="I95" s="822"/>
      <c r="J95" s="822"/>
      <c r="K95" s="822"/>
      <c r="L95" s="822"/>
      <c r="M95" s="823"/>
      <c r="N95" s="195">
        <f>N85+N93</f>
        <v>11736.005695122756</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1"/>
      <c r="K125" s="971"/>
      <c r="L125" s="971"/>
      <c r="M125" s="971"/>
      <c r="N125" s="972"/>
    </row>
    <row r="126" spans="2:14" ht="15.75" thickBot="1">
      <c r="B126" s="426" t="s">
        <v>2221</v>
      </c>
      <c r="C126" s="427"/>
      <c r="D126" s="427"/>
      <c r="E126" s="266"/>
      <c r="F126" s="266"/>
      <c r="G126" s="266"/>
      <c r="H126" s="266"/>
      <c r="I126" s="266"/>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190</v>
      </c>
      <c r="B36" s="870" t="str">
        <f>VLOOKUP(A36,EQUIPOS!A6:D154,3,FALSE)</f>
        <v>Diferencial de 3 ton</v>
      </c>
      <c r="C36" s="871"/>
      <c r="D36" s="871"/>
      <c r="E36" s="871"/>
      <c r="F36" s="871"/>
      <c r="G36" s="871"/>
      <c r="H36" s="872"/>
      <c r="I36" s="274"/>
      <c r="J36" s="275"/>
      <c r="K36" s="276">
        <f>VLOOKUP(A36,EQUIPOS!A6:D163,4,FALSE)</f>
        <v>5039.6167207833696</v>
      </c>
      <c r="L36" s="277"/>
      <c r="M36" s="343">
        <v>40</v>
      </c>
      <c r="N36" s="279">
        <f t="shared" ref="N36:N41" si="0">K36/M36</f>
        <v>125.99041801958424</v>
      </c>
    </row>
    <row r="37" spans="1:14">
      <c r="A37" s="119" t="s">
        <v>334</v>
      </c>
      <c r="B37" s="870" t="str">
        <f>VLOOKUP(A37,EQUIPOS!A7:D154,3,FALSE)</f>
        <v>Taladro industrial</v>
      </c>
      <c r="C37" s="871"/>
      <c r="D37" s="871"/>
      <c r="E37" s="871"/>
      <c r="F37" s="871"/>
      <c r="G37" s="871"/>
      <c r="H37" s="872"/>
      <c r="I37" s="428"/>
      <c r="J37" s="429"/>
      <c r="K37" s="276">
        <f>VLOOKUP(A37,EQUIPOS!A7:D164,4,FALSE)</f>
        <v>4682.0721423572668</v>
      </c>
      <c r="L37" s="342"/>
      <c r="M37" s="343">
        <v>40</v>
      </c>
      <c r="N37" s="279">
        <f t="shared" si="0"/>
        <v>117.05180355893167</v>
      </c>
    </row>
    <row r="38" spans="1:14">
      <c r="A38" s="119" t="s">
        <v>195</v>
      </c>
      <c r="B38" s="870" t="str">
        <f>VLOOKUP(A38,EQUIPOS!A8:D154,3,FALSE)</f>
        <v xml:space="preserve">Equipo de oxicorte, Capacidad de corte: hasta 6´´ (152mm) </v>
      </c>
      <c r="C38" s="871"/>
      <c r="D38" s="871"/>
      <c r="E38" s="871"/>
      <c r="F38" s="871"/>
      <c r="G38" s="871"/>
      <c r="H38" s="872"/>
      <c r="I38" s="428"/>
      <c r="J38" s="429"/>
      <c r="K38" s="276">
        <f>VLOOKUP(A38,EQUIPOS!A8:D165,4,FALSE)</f>
        <v>9355.9380349707844</v>
      </c>
      <c r="L38" s="342"/>
      <c r="M38" s="343">
        <v>40</v>
      </c>
      <c r="N38" s="279">
        <f t="shared" si="0"/>
        <v>233.8984508742696</v>
      </c>
    </row>
    <row r="39" spans="1:14">
      <c r="A39" s="119" t="s">
        <v>204</v>
      </c>
      <c r="B39" s="870" t="str">
        <f>VLOOKUP(A39,EQUIPOS!A9:D154,3,FALSE)</f>
        <v xml:space="preserve">Equipo de soldadura 250 AMP
</v>
      </c>
      <c r="C39" s="871"/>
      <c r="D39" s="871"/>
      <c r="E39" s="871"/>
      <c r="F39" s="871"/>
      <c r="G39" s="871"/>
      <c r="H39" s="872"/>
      <c r="I39" s="428"/>
      <c r="J39" s="429"/>
      <c r="K39" s="276">
        <f>VLOOKUP(A39,EQUIPOS!A9:D166,4,FALSE)</f>
        <v>13250.177987180188</v>
      </c>
      <c r="L39" s="342"/>
      <c r="M39" s="343">
        <v>40</v>
      </c>
      <c r="N39" s="279">
        <f t="shared" si="0"/>
        <v>331.25444967950472</v>
      </c>
    </row>
    <row r="40" spans="1:14">
      <c r="A40" s="119" t="s">
        <v>208</v>
      </c>
      <c r="B40" s="870" t="str">
        <f>VLOOKUP(A40,EQUIPOS!A10:D154,3,FALSE)</f>
        <v>Equipo de soldadura 400</v>
      </c>
      <c r="C40" s="871"/>
      <c r="D40" s="871"/>
      <c r="E40" s="871"/>
      <c r="F40" s="871"/>
      <c r="G40" s="871"/>
      <c r="H40" s="872"/>
      <c r="I40" s="428"/>
      <c r="J40" s="429"/>
      <c r="K40" s="276">
        <f>VLOOKUP(A40,EQUIPOS!A10:D167,4,FALSE)</f>
        <v>16717.51428289089</v>
      </c>
      <c r="L40" s="342"/>
      <c r="M40" s="343">
        <v>40</v>
      </c>
      <c r="N40" s="279">
        <f t="shared" si="0"/>
        <v>417.93785707227227</v>
      </c>
    </row>
    <row r="41" spans="1:14">
      <c r="A41" s="119" t="s">
        <v>210</v>
      </c>
      <c r="B41" s="870" t="str">
        <f>VLOOKUP(A41,EQUIPOS!A11:D155,3,FALSE)</f>
        <v>Equipo de soldadura 600</v>
      </c>
      <c r="C41" s="871"/>
      <c r="D41" s="871"/>
      <c r="E41" s="871"/>
      <c r="F41" s="871"/>
      <c r="G41" s="871"/>
      <c r="H41" s="872"/>
      <c r="I41" s="428"/>
      <c r="J41" s="429"/>
      <c r="K41" s="276">
        <f>VLOOKUP(A41,EQUIPOS!A11:D168,4,FALSE)</f>
        <v>21744.136455086486</v>
      </c>
      <c r="L41" s="342"/>
      <c r="M41" s="343">
        <v>40</v>
      </c>
      <c r="N41" s="279">
        <f t="shared" si="0"/>
        <v>543.60341137716216</v>
      </c>
    </row>
    <row r="42" spans="1:14">
      <c r="B42" s="870"/>
      <c r="C42" s="871"/>
      <c r="D42" s="871"/>
      <c r="E42" s="871"/>
      <c r="F42" s="871"/>
      <c r="G42" s="871"/>
      <c r="H42" s="872"/>
      <c r="I42" s="42"/>
      <c r="J42" s="43"/>
      <c r="K42" s="276"/>
      <c r="L42" s="283"/>
      <c r="M42" s="343"/>
      <c r="N42" s="279"/>
    </row>
    <row r="43" spans="1:14">
      <c r="B43" s="327"/>
      <c r="C43" s="328"/>
      <c r="D43" s="328"/>
      <c r="E43" s="328"/>
      <c r="F43" s="330"/>
      <c r="G43" s="330"/>
      <c r="H43" s="131"/>
      <c r="I43" s="42"/>
      <c r="J43" s="43"/>
      <c r="K43" s="276"/>
      <c r="L43" s="283"/>
      <c r="M43" s="284"/>
      <c r="N43" s="280"/>
    </row>
    <row r="44" spans="1:14">
      <c r="B44" s="878" t="s">
        <v>952</v>
      </c>
      <c r="C44" s="879"/>
      <c r="D44" s="879"/>
      <c r="E44" s="44"/>
      <c r="F44" s="45"/>
      <c r="G44" s="45"/>
      <c r="H44" s="46"/>
      <c r="I44" s="42"/>
      <c r="J44" s="43"/>
      <c r="K44" s="286"/>
      <c r="L44" s="283"/>
      <c r="M44" s="408">
        <v>0.05</v>
      </c>
      <c r="N44" s="351">
        <f>N81*M44</f>
        <v>100.80399809240021</v>
      </c>
    </row>
    <row r="45" spans="1:14" ht="15.75" thickBot="1">
      <c r="B45" s="870"/>
      <c r="C45" s="871"/>
      <c r="D45" s="871"/>
      <c r="E45" s="871"/>
      <c r="F45" s="871"/>
      <c r="G45" s="871"/>
      <c r="H45" s="872"/>
      <c r="I45" s="880"/>
      <c r="J45" s="881"/>
      <c r="K45" s="47"/>
      <c r="L45" s="882"/>
      <c r="M45" s="883"/>
      <c r="N45" s="111"/>
    </row>
    <row r="46" spans="1:14" ht="15.75" thickBot="1">
      <c r="B46" s="821" t="s">
        <v>953</v>
      </c>
      <c r="C46" s="822"/>
      <c r="D46" s="822"/>
      <c r="E46" s="822"/>
      <c r="F46" s="822"/>
      <c r="G46" s="822"/>
      <c r="H46" s="822"/>
      <c r="I46" s="822"/>
      <c r="J46" s="822"/>
      <c r="K46" s="822"/>
      <c r="L46" s="822"/>
      <c r="M46" s="823"/>
      <c r="N46" s="401">
        <f>SUM(N36:N44)</f>
        <v>1870.5403886741249</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6" t="s">
        <v>944</v>
      </c>
      <c r="C50" s="867"/>
      <c r="D50" s="867"/>
      <c r="E50" s="867"/>
      <c r="F50" s="867"/>
      <c r="G50" s="867"/>
      <c r="H50" s="867"/>
      <c r="I50" s="901"/>
      <c r="J50" s="322" t="s">
        <v>945</v>
      </c>
      <c r="K50" s="91" t="s">
        <v>946</v>
      </c>
      <c r="L50" s="902" t="s">
        <v>955</v>
      </c>
      <c r="M50" s="901"/>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23329.094117762877</v>
      </c>
      <c r="N51" s="279">
        <f t="shared" ref="N51:N56" si="1">K51*M51</f>
        <v>116.64547058881439</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2647.3455933844198</v>
      </c>
      <c r="N52" s="279">
        <f t="shared" si="1"/>
        <v>13.2367279669221</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10407.266067627796</v>
      </c>
      <c r="N53" s="279">
        <f t="shared" si="1"/>
        <v>52.036330338138981</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12051.083116081863</v>
      </c>
      <c r="N54" s="279">
        <f t="shared" si="1"/>
        <v>120.51083116081864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20440.952014611408</v>
      </c>
      <c r="N55" s="279">
        <f t="shared" si="1"/>
        <v>204.40952014611409</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4494.4914000741292</v>
      </c>
      <c r="N56" s="279">
        <f t="shared" si="1"/>
        <v>4494.4914000741292</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1" t="s">
        <v>953</v>
      </c>
      <c r="C59" s="822"/>
      <c r="D59" s="822"/>
      <c r="E59" s="822"/>
      <c r="F59" s="822"/>
      <c r="G59" s="822"/>
      <c r="H59" s="822"/>
      <c r="I59" s="822"/>
      <c r="J59" s="822"/>
      <c r="K59" s="822"/>
      <c r="L59" s="822"/>
      <c r="M59" s="823"/>
      <c r="N59" s="401">
        <f>SUM(N51:N58)</f>
        <v>5001.3302802749376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B64" s="52"/>
      <c r="C64" s="324"/>
      <c r="D64" s="324"/>
      <c r="E64" s="324"/>
      <c r="F64" s="324"/>
      <c r="G64" s="324"/>
      <c r="H64" s="318"/>
      <c r="I64" s="286"/>
      <c r="J64" s="293"/>
      <c r="K64" s="286"/>
      <c r="L64" s="908"/>
      <c r="M64" s="909"/>
      <c r="N64" s="294"/>
    </row>
    <row r="65" spans="1:15">
      <c r="B65" s="52"/>
      <c r="C65" s="53"/>
      <c r="D65" s="53"/>
      <c r="E65" s="53"/>
      <c r="F65" s="53"/>
      <c r="G65" s="53"/>
      <c r="H65" s="318"/>
      <c r="I65" s="286"/>
      <c r="J65" s="293"/>
      <c r="K65" s="286"/>
      <c r="L65" s="908"/>
      <c r="M65" s="909"/>
      <c r="N65" s="294"/>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97"/>
      <c r="C80" s="898"/>
      <c r="D80" s="898"/>
      <c r="E80" s="898"/>
      <c r="F80" s="898"/>
      <c r="G80" s="898"/>
      <c r="H80" s="898"/>
      <c r="I80" s="477"/>
      <c r="J80" s="478"/>
      <c r="K80" s="479"/>
      <c r="L80" s="482"/>
      <c r="M80" s="483"/>
      <c r="N80" s="447"/>
    </row>
    <row r="81" spans="1:14" ht="15.75" thickBot="1">
      <c r="B81" s="910" t="s">
        <v>953</v>
      </c>
      <c r="C81" s="864"/>
      <c r="D81" s="864"/>
      <c r="E81" s="864"/>
      <c r="F81" s="864"/>
      <c r="G81" s="864"/>
      <c r="H81" s="864"/>
      <c r="I81" s="864"/>
      <c r="J81" s="864"/>
      <c r="K81" s="864"/>
      <c r="L81" s="864"/>
      <c r="M81" s="865"/>
      <c r="N81" s="308">
        <f>SUM(N75:N80)</f>
        <v>2016.0799618480041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N46+N59+N70+N81</f>
        <v>8887.950630797066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1777.5901261594133</v>
      </c>
      <c r="M88" s="857"/>
      <c r="N88" s="57"/>
    </row>
    <row r="89" spans="1:14">
      <c r="B89" s="95" t="s">
        <v>973</v>
      </c>
      <c r="C89" s="96"/>
      <c r="D89" s="96"/>
      <c r="E89" s="96"/>
      <c r="F89" s="96"/>
      <c r="G89" s="96"/>
      <c r="H89" s="96"/>
      <c r="I89" s="93"/>
      <c r="J89" s="94"/>
      <c r="K89" s="311">
        <v>0.05</v>
      </c>
      <c r="L89" s="856">
        <f>N83*K89</f>
        <v>444.39753153985333</v>
      </c>
      <c r="M89" s="857"/>
      <c r="N89" s="57"/>
    </row>
    <row r="90" spans="1:14" ht="15.75" thickBot="1">
      <c r="B90" s="97" t="s">
        <v>974</v>
      </c>
      <c r="C90" s="98"/>
      <c r="D90" s="98"/>
      <c r="E90" s="98"/>
      <c r="F90" s="98"/>
      <c r="G90" s="98"/>
      <c r="H90" s="98"/>
      <c r="I90" s="99"/>
      <c r="J90" s="100"/>
      <c r="K90" s="312">
        <v>0.05</v>
      </c>
      <c r="L90" s="858">
        <f>N83*K90</f>
        <v>444.39753153985333</v>
      </c>
      <c r="M90" s="859"/>
      <c r="N90" s="57"/>
    </row>
    <row r="91" spans="1:14" ht="15.75" thickBot="1">
      <c r="B91" s="821" t="s">
        <v>953</v>
      </c>
      <c r="C91" s="822"/>
      <c r="D91" s="822"/>
      <c r="E91" s="822"/>
      <c r="F91" s="822"/>
      <c r="G91" s="822"/>
      <c r="H91" s="822"/>
      <c r="I91" s="822"/>
      <c r="J91" s="822"/>
      <c r="K91" s="822"/>
      <c r="L91" s="822"/>
      <c r="M91" s="823"/>
      <c r="N91" s="58">
        <f>L88+L89+L90</f>
        <v>2666.3851892391199</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11554.335820036185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1" t="s">
        <v>953</v>
      </c>
      <c r="C56" s="822"/>
      <c r="D56" s="822"/>
      <c r="E56" s="822"/>
      <c r="F56" s="822"/>
      <c r="G56" s="822"/>
      <c r="H56" s="822"/>
      <c r="I56" s="822"/>
      <c r="J56" s="822"/>
      <c r="K56" s="822"/>
      <c r="L56" s="822"/>
      <c r="M56" s="823"/>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7" t="s">
        <v>961</v>
      </c>
      <c r="M60" s="886"/>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908">
        <f>VLOOKUP(A61,TRANSPORTE!A3:D117,4,FALSE)</f>
        <v>0.30961138997784476</v>
      </c>
      <c r="M61" s="909"/>
      <c r="N61" s="294">
        <f>K61*L61</f>
        <v>0.30961138997784476</v>
      </c>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318"/>
      <c r="I64" s="286"/>
      <c r="J64" s="293"/>
      <c r="K64" s="286"/>
      <c r="L64" s="908"/>
      <c r="M64" s="909"/>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99"/>
      <c r="M66" s="900"/>
      <c r="N66" s="133"/>
    </row>
    <row r="67" spans="1:15" ht="15.75" thickBot="1">
      <c r="B67" s="910" t="s">
        <v>953</v>
      </c>
      <c r="C67" s="864"/>
      <c r="D67" s="864"/>
      <c r="E67" s="864"/>
      <c r="F67" s="864"/>
      <c r="G67" s="864"/>
      <c r="H67" s="864"/>
      <c r="I67" s="864"/>
      <c r="J67" s="864"/>
      <c r="K67" s="864"/>
      <c r="L67" s="864"/>
      <c r="M67" s="865"/>
      <c r="N67" s="110">
        <f>N61+N62+N63+N64+N65</f>
        <v>0.30961138997784476</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0" t="s">
        <v>963</v>
      </c>
      <c r="C71" s="861"/>
      <c r="D71" s="861"/>
      <c r="E71" s="861"/>
      <c r="F71" s="861"/>
      <c r="G71" s="861"/>
      <c r="H71" s="861"/>
      <c r="I71" s="79" t="s">
        <v>964</v>
      </c>
      <c r="J71" s="81" t="s">
        <v>1410</v>
      </c>
      <c r="K71" s="80" t="s">
        <v>966</v>
      </c>
      <c r="L71" s="862" t="s">
        <v>950</v>
      </c>
      <c r="M71" s="863"/>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7"/>
      <c r="C77" s="898"/>
      <c r="D77" s="898"/>
      <c r="E77" s="898"/>
      <c r="F77" s="898"/>
      <c r="G77" s="898"/>
      <c r="H77" s="898"/>
      <c r="I77" s="132"/>
      <c r="J77" s="132"/>
      <c r="K77" s="132"/>
      <c r="L77" s="911"/>
      <c r="M77" s="911"/>
      <c r="N77" s="133"/>
    </row>
    <row r="78" spans="1:15" ht="15.75" thickBot="1">
      <c r="B78" s="910" t="s">
        <v>953</v>
      </c>
      <c r="C78" s="864"/>
      <c r="D78" s="864"/>
      <c r="E78" s="864"/>
      <c r="F78" s="864"/>
      <c r="G78" s="864"/>
      <c r="H78" s="864"/>
      <c r="I78" s="864"/>
      <c r="J78" s="864"/>
      <c r="K78" s="864"/>
      <c r="L78" s="864"/>
      <c r="M78" s="865"/>
      <c r="N78" s="467"/>
    </row>
    <row r="79" spans="1:15" ht="15.75" thickBot="1">
      <c r="B79" s="39"/>
      <c r="C79" s="40"/>
      <c r="D79" s="40"/>
      <c r="E79" s="40"/>
      <c r="F79" s="40"/>
      <c r="G79" s="40"/>
      <c r="H79" s="40"/>
      <c r="I79" s="40"/>
      <c r="J79" s="40"/>
      <c r="K79" s="40"/>
      <c r="L79" s="40"/>
      <c r="M79" s="40"/>
      <c r="N79" s="41"/>
    </row>
    <row r="80" spans="1:15" ht="15.75" thickBot="1">
      <c r="B80" s="821" t="s">
        <v>967</v>
      </c>
      <c r="C80" s="822"/>
      <c r="D80" s="822"/>
      <c r="E80" s="822"/>
      <c r="F80" s="822"/>
      <c r="G80" s="822"/>
      <c r="H80" s="822"/>
      <c r="I80" s="822"/>
      <c r="J80" s="822"/>
      <c r="K80" s="822"/>
      <c r="L80" s="822"/>
      <c r="M80" s="823"/>
      <c r="N80" s="105">
        <f>N43+N56+N67+N78</f>
        <v>0.30961138997784476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6" t="s">
        <v>969</v>
      </c>
      <c r="C84" s="867"/>
      <c r="D84" s="867"/>
      <c r="E84" s="867"/>
      <c r="F84" s="867"/>
      <c r="G84" s="867"/>
      <c r="H84" s="867"/>
      <c r="I84" s="321"/>
      <c r="J84" s="341"/>
      <c r="K84" s="309" t="s">
        <v>970</v>
      </c>
      <c r="L84" s="868" t="s">
        <v>971</v>
      </c>
      <c r="M84" s="869"/>
      <c r="N84" s="310"/>
    </row>
    <row r="85" spans="1:14">
      <c r="B85" s="854" t="s">
        <v>972</v>
      </c>
      <c r="C85" s="855"/>
      <c r="D85" s="855"/>
      <c r="E85" s="855"/>
      <c r="F85" s="855"/>
      <c r="G85" s="855"/>
      <c r="H85" s="855"/>
      <c r="I85" s="93"/>
      <c r="J85" s="94"/>
      <c r="K85" s="311">
        <v>0.2</v>
      </c>
      <c r="L85" s="856">
        <f>N80*K85</f>
        <v>6.1922277995568958E-2</v>
      </c>
      <c r="M85" s="857"/>
      <c r="N85" s="57"/>
    </row>
    <row r="86" spans="1:14">
      <c r="B86" s="95" t="s">
        <v>973</v>
      </c>
      <c r="C86" s="96"/>
      <c r="D86" s="96"/>
      <c r="E86" s="96"/>
      <c r="F86" s="96"/>
      <c r="G86" s="96"/>
      <c r="H86" s="96"/>
      <c r="I86" s="93"/>
      <c r="J86" s="94"/>
      <c r="K86" s="311">
        <v>0.05</v>
      </c>
      <c r="L86" s="856">
        <f>N80*K86</f>
        <v>1.548056949889224E-2</v>
      </c>
      <c r="M86" s="857"/>
      <c r="N86" s="57"/>
    </row>
    <row r="87" spans="1:14" ht="15.75" thickBot="1">
      <c r="B87" s="97" t="s">
        <v>974</v>
      </c>
      <c r="C87" s="98"/>
      <c r="D87" s="98"/>
      <c r="E87" s="98"/>
      <c r="F87" s="98"/>
      <c r="G87" s="98"/>
      <c r="H87" s="98"/>
      <c r="I87" s="99"/>
      <c r="J87" s="100"/>
      <c r="K87" s="312">
        <v>0.05</v>
      </c>
      <c r="L87" s="858">
        <f>N80*K87</f>
        <v>1.548056949889224E-2</v>
      </c>
      <c r="M87" s="859"/>
      <c r="N87" s="57"/>
    </row>
    <row r="88" spans="1:14" ht="15.75" thickBot="1">
      <c r="B88" s="821" t="s">
        <v>953</v>
      </c>
      <c r="C88" s="822"/>
      <c r="D88" s="822"/>
      <c r="E88" s="822"/>
      <c r="F88" s="822"/>
      <c r="G88" s="822"/>
      <c r="H88" s="822"/>
      <c r="I88" s="822"/>
      <c r="J88" s="822"/>
      <c r="K88" s="822"/>
      <c r="L88" s="822"/>
      <c r="M88" s="823"/>
      <c r="N88" s="58">
        <f>L85+L86+L87</f>
        <v>9.2883416993353424E-2</v>
      </c>
    </row>
    <row r="89" spans="1:14" ht="15.75" thickBot="1">
      <c r="B89" s="39"/>
      <c r="C89" s="40"/>
      <c r="D89" s="40"/>
      <c r="E89" s="40"/>
      <c r="F89" s="40"/>
      <c r="G89" s="40"/>
      <c r="H89" s="40"/>
      <c r="I89" s="40"/>
      <c r="J89" s="40"/>
      <c r="K89" s="40"/>
      <c r="L89" s="40"/>
      <c r="M89" s="40"/>
      <c r="N89" s="41"/>
    </row>
    <row r="90" spans="1:14" ht="15.75" thickBot="1">
      <c r="A90" t="s">
        <v>2016</v>
      </c>
      <c r="B90" s="821" t="s">
        <v>975</v>
      </c>
      <c r="C90" s="822"/>
      <c r="D90" s="822"/>
      <c r="E90" s="822"/>
      <c r="F90" s="822"/>
      <c r="G90" s="822"/>
      <c r="H90" s="822"/>
      <c r="I90" s="822"/>
      <c r="J90" s="822"/>
      <c r="K90" s="822"/>
      <c r="L90" s="822"/>
      <c r="M90" s="823"/>
      <c r="N90" s="58">
        <f>N80+N88</f>
        <v>0.40249480697119822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190</v>
      </c>
      <c r="B36" s="870" t="str">
        <f>VLOOKUP(A36,EQUIPOS!A6:D154,3,FALSE)</f>
        <v>Diferencial de 3 ton</v>
      </c>
      <c r="C36" s="871"/>
      <c r="D36" s="871"/>
      <c r="E36" s="871"/>
      <c r="F36" s="871"/>
      <c r="G36" s="871"/>
      <c r="H36" s="872"/>
      <c r="I36" s="274"/>
      <c r="J36" s="275"/>
      <c r="K36" s="276">
        <f>VLOOKUP(A36,EQUIPOS!A6:D163,4,FALSE)</f>
        <v>5039.6167207833696</v>
      </c>
      <c r="L36" s="277"/>
      <c r="M36" s="343">
        <v>40</v>
      </c>
      <c r="N36" s="279">
        <f t="shared" ref="N36:N41" si="0">K36/M36</f>
        <v>125.99041801958424</v>
      </c>
    </row>
    <row r="37" spans="1:14">
      <c r="A37" s="119" t="s">
        <v>195</v>
      </c>
      <c r="B37" s="870" t="str">
        <f>VLOOKUP(A37,EQUIPOS!A7:D154,3,FALSE)</f>
        <v xml:space="preserve">Equipo de oxicorte, Capacidad de corte: hasta 6´´ (152mm) </v>
      </c>
      <c r="C37" s="871"/>
      <c r="D37" s="871"/>
      <c r="E37" s="871"/>
      <c r="F37" s="871"/>
      <c r="G37" s="871"/>
      <c r="H37" s="872"/>
      <c r="I37" s="428"/>
      <c r="J37" s="429"/>
      <c r="K37" s="276">
        <f>VLOOKUP(A37,EQUIPOS!A7:D164,4,FALSE)</f>
        <v>9355.9380349707844</v>
      </c>
      <c r="L37" s="342"/>
      <c r="M37" s="343">
        <v>400</v>
      </c>
      <c r="N37" s="279">
        <f t="shared" si="0"/>
        <v>23.389845087426963</v>
      </c>
    </row>
    <row r="38" spans="1:14">
      <c r="A38" s="119" t="s">
        <v>204</v>
      </c>
      <c r="B38" s="870" t="str">
        <f>VLOOKUP(A38,EQUIPOS!A8:D154,3,FALSE)</f>
        <v xml:space="preserve">Equipo de soldadura 250 AMP
</v>
      </c>
      <c r="C38" s="871"/>
      <c r="D38" s="871"/>
      <c r="E38" s="871"/>
      <c r="F38" s="871"/>
      <c r="G38" s="871"/>
      <c r="H38" s="872"/>
      <c r="I38" s="428"/>
      <c r="J38" s="429"/>
      <c r="K38" s="276">
        <f>VLOOKUP(A38,EQUIPOS!A8:D165,4,FALSE)</f>
        <v>13250.177987180188</v>
      </c>
      <c r="L38" s="342"/>
      <c r="M38" s="343">
        <v>400</v>
      </c>
      <c r="N38" s="279">
        <f t="shared" si="0"/>
        <v>33.125444967950472</v>
      </c>
    </row>
    <row r="39" spans="1:14">
      <c r="A39" s="119" t="s">
        <v>208</v>
      </c>
      <c r="B39" s="870" t="str">
        <f>VLOOKUP(A39,EQUIPOS!A9:D154,3,FALSE)</f>
        <v>Equipo de soldadura 400</v>
      </c>
      <c r="C39" s="871"/>
      <c r="D39" s="871"/>
      <c r="E39" s="871"/>
      <c r="F39" s="871"/>
      <c r="G39" s="871"/>
      <c r="H39" s="872"/>
      <c r="I39" s="428"/>
      <c r="J39" s="429"/>
      <c r="K39" s="276">
        <f>VLOOKUP(A39,EQUIPOS!A9:D166,4,FALSE)</f>
        <v>16717.51428289089</v>
      </c>
      <c r="L39" s="342"/>
      <c r="M39" s="343">
        <v>400</v>
      </c>
      <c r="N39" s="279">
        <f t="shared" si="0"/>
        <v>41.793785707227222</v>
      </c>
    </row>
    <row r="40" spans="1:14">
      <c r="A40" s="119" t="s">
        <v>210</v>
      </c>
      <c r="B40" s="870" t="str">
        <f>VLOOKUP(A40,EQUIPOS!A10:D154,3,FALSE)</f>
        <v>Equipo de soldadura 600</v>
      </c>
      <c r="C40" s="871"/>
      <c r="D40" s="871"/>
      <c r="E40" s="871"/>
      <c r="F40" s="871"/>
      <c r="G40" s="871"/>
      <c r="H40" s="872"/>
      <c r="I40" s="428"/>
      <c r="J40" s="429"/>
      <c r="K40" s="276">
        <f>VLOOKUP(A40,EQUIPOS!A10:D167,4,FALSE)</f>
        <v>21744.136455086486</v>
      </c>
      <c r="L40" s="342"/>
      <c r="M40" s="343">
        <v>400</v>
      </c>
      <c r="N40" s="279">
        <f t="shared" si="0"/>
        <v>54.360341137716212</v>
      </c>
    </row>
    <row r="41" spans="1:14">
      <c r="A41" s="119" t="s">
        <v>243</v>
      </c>
      <c r="B41" s="870" t="str">
        <f>VLOOKUP(A41,EQUIPOS!A11:D155,3,FALSE)</f>
        <v>Grúa 10 ton</v>
      </c>
      <c r="C41" s="871"/>
      <c r="D41" s="871"/>
      <c r="E41" s="871"/>
      <c r="F41" s="871"/>
      <c r="G41" s="871"/>
      <c r="H41" s="872"/>
      <c r="I41" s="428"/>
      <c r="J41" s="429"/>
      <c r="K41" s="276">
        <f>VLOOKUP(A41,EQUIPOS!A11:D168,4,FALSE)</f>
        <v>225488.49936746006</v>
      </c>
      <c r="L41" s="342"/>
      <c r="M41" s="343">
        <v>400</v>
      </c>
      <c r="N41" s="279">
        <f t="shared" si="0"/>
        <v>563.72124841865013</v>
      </c>
    </row>
    <row r="42" spans="1:14">
      <c r="B42" s="870"/>
      <c r="C42" s="871"/>
      <c r="D42" s="871"/>
      <c r="E42" s="871"/>
      <c r="F42" s="871"/>
      <c r="G42" s="871"/>
      <c r="H42" s="872"/>
      <c r="I42" s="42"/>
      <c r="J42" s="43"/>
      <c r="K42" s="276"/>
      <c r="L42" s="283"/>
      <c r="M42" s="343"/>
      <c r="N42" s="279"/>
    </row>
    <row r="43" spans="1:14">
      <c r="B43" s="327"/>
      <c r="C43" s="328"/>
      <c r="D43" s="328"/>
      <c r="E43" s="328"/>
      <c r="F43" s="330"/>
      <c r="G43" s="330"/>
      <c r="H43" s="131"/>
      <c r="I43" s="42"/>
      <c r="J43" s="43"/>
      <c r="K43" s="276"/>
      <c r="L43" s="283"/>
      <c r="M43" s="284"/>
      <c r="N43" s="280"/>
    </row>
    <row r="44" spans="1:14">
      <c r="B44" s="878" t="s">
        <v>952</v>
      </c>
      <c r="C44" s="879"/>
      <c r="D44" s="879"/>
      <c r="E44" s="44"/>
      <c r="F44" s="45"/>
      <c r="G44" s="45"/>
      <c r="H44" s="46"/>
      <c r="I44" s="42"/>
      <c r="J44" s="43"/>
      <c r="K44" s="286"/>
      <c r="L44" s="283"/>
      <c r="M44" s="408">
        <v>0.05</v>
      </c>
      <c r="N44" s="351">
        <f>N81*M44</f>
        <v>100.80399809240021</v>
      </c>
    </row>
    <row r="45" spans="1:14" ht="15.75" thickBot="1">
      <c r="B45" s="870"/>
      <c r="C45" s="871"/>
      <c r="D45" s="871"/>
      <c r="E45" s="871"/>
      <c r="F45" s="871"/>
      <c r="G45" s="871"/>
      <c r="H45" s="872"/>
      <c r="I45" s="880"/>
      <c r="J45" s="881"/>
      <c r="K45" s="47"/>
      <c r="L45" s="882"/>
      <c r="M45" s="883"/>
      <c r="N45" s="111"/>
    </row>
    <row r="46" spans="1:14" ht="15.75" thickBot="1">
      <c r="B46" s="821" t="s">
        <v>953</v>
      </c>
      <c r="C46" s="822"/>
      <c r="D46" s="822"/>
      <c r="E46" s="822"/>
      <c r="F46" s="822"/>
      <c r="G46" s="822"/>
      <c r="H46" s="822"/>
      <c r="I46" s="822"/>
      <c r="J46" s="822"/>
      <c r="K46" s="822"/>
      <c r="L46" s="822"/>
      <c r="M46" s="823"/>
      <c r="N46" s="401">
        <f>SUM(N36:N44)</f>
        <v>943.18508143095551</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6" t="s">
        <v>944</v>
      </c>
      <c r="C50" s="867"/>
      <c r="D50" s="867"/>
      <c r="E50" s="867"/>
      <c r="F50" s="867"/>
      <c r="G50" s="867"/>
      <c r="H50" s="867"/>
      <c r="I50" s="901"/>
      <c r="J50" s="322" t="s">
        <v>945</v>
      </c>
      <c r="K50" s="91" t="s">
        <v>946</v>
      </c>
      <c r="L50" s="902" t="s">
        <v>955</v>
      </c>
      <c r="M50" s="901"/>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23329.094117762877</v>
      </c>
      <c r="N51" s="279">
        <f>K51*M51</f>
        <v>116.64547058881439</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2647.3455933844198</v>
      </c>
      <c r="N52" s="279">
        <f t="shared" ref="N52:N58" si="1">K52*M52</f>
        <v>13.2367279669221</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10407.266067627796</v>
      </c>
      <c r="N53" s="279">
        <f t="shared" si="1"/>
        <v>52.036330338138981</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12051.083116081863</v>
      </c>
      <c r="N54" s="279">
        <f t="shared" si="1"/>
        <v>120.51083116081864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20440.952014611408</v>
      </c>
      <c r="N55" s="279">
        <f t="shared" si="1"/>
        <v>204.40952014611409</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33897.817278813753</v>
      </c>
      <c r="N56" s="279">
        <f t="shared" si="1"/>
        <v>16.948908639406877</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42239.599123844724</v>
      </c>
      <c r="N57" s="279">
        <f t="shared" si="1"/>
        <v>42.239599123844727</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17683.029665927821</v>
      </c>
      <c r="N58" s="279">
        <f t="shared" si="1"/>
        <v>17.683029665927823</v>
      </c>
    </row>
    <row r="59" spans="1:14" ht="15.75" thickBot="1">
      <c r="B59" s="821" t="s">
        <v>953</v>
      </c>
      <c r="C59" s="822"/>
      <c r="D59" s="822"/>
      <c r="E59" s="822"/>
      <c r="F59" s="822"/>
      <c r="G59" s="822"/>
      <c r="H59" s="822"/>
      <c r="I59" s="822"/>
      <c r="J59" s="822"/>
      <c r="K59" s="822"/>
      <c r="L59" s="822"/>
      <c r="M59" s="823"/>
      <c r="N59" s="401">
        <f>SUM(N51:N58)</f>
        <v>583.71041762998777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7" t="s">
        <v>961</v>
      </c>
      <c r="M63" s="886"/>
      <c r="N63" s="82" t="s">
        <v>951</v>
      </c>
    </row>
    <row r="64" spans="1:14">
      <c r="B64" s="52"/>
      <c r="C64" s="324"/>
      <c r="D64" s="324"/>
      <c r="E64" s="324"/>
      <c r="F64" s="324"/>
      <c r="G64" s="324"/>
      <c r="H64" s="318"/>
      <c r="I64" s="286"/>
      <c r="J64" s="293"/>
      <c r="K64" s="286"/>
      <c r="L64" s="908"/>
      <c r="M64" s="909"/>
      <c r="N64" s="294"/>
    </row>
    <row r="65" spans="1:15">
      <c r="B65" s="52"/>
      <c r="C65" s="53"/>
      <c r="D65" s="53"/>
      <c r="E65" s="53"/>
      <c r="F65" s="53"/>
      <c r="G65" s="53"/>
      <c r="H65" s="318"/>
      <c r="I65" s="286"/>
      <c r="J65" s="293"/>
      <c r="K65" s="286"/>
      <c r="L65" s="908"/>
      <c r="M65" s="909"/>
      <c r="N65" s="294"/>
    </row>
    <row r="66" spans="1:15">
      <c r="B66" s="52"/>
      <c r="C66" s="53"/>
      <c r="D66" s="53"/>
      <c r="E66" s="53"/>
      <c r="F66" s="53"/>
      <c r="G66" s="53"/>
      <c r="H66" s="318"/>
      <c r="I66" s="286"/>
      <c r="J66" s="293"/>
      <c r="K66" s="286"/>
      <c r="L66" s="908"/>
      <c r="M66" s="909"/>
      <c r="N66" s="294"/>
    </row>
    <row r="67" spans="1:15">
      <c r="B67" s="52"/>
      <c r="C67" s="53"/>
      <c r="D67" s="53"/>
      <c r="E67" s="53"/>
      <c r="F67" s="53"/>
      <c r="G67" s="53"/>
      <c r="H67" s="318"/>
      <c r="I67" s="286"/>
      <c r="J67" s="293"/>
      <c r="K67" s="286"/>
      <c r="L67" s="908"/>
      <c r="M67" s="909"/>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99"/>
      <c r="M69" s="900"/>
      <c r="N69" s="133"/>
    </row>
    <row r="70" spans="1:15" ht="15.75" thickBot="1">
      <c r="B70" s="910" t="s">
        <v>953</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0" t="s">
        <v>963</v>
      </c>
      <c r="C74" s="861"/>
      <c r="D74" s="861"/>
      <c r="E74" s="861"/>
      <c r="F74" s="861"/>
      <c r="G74" s="861"/>
      <c r="H74" s="861"/>
      <c r="I74" s="79" t="s">
        <v>964</v>
      </c>
      <c r="J74" s="81" t="s">
        <v>1410</v>
      </c>
      <c r="K74" s="80" t="s">
        <v>966</v>
      </c>
      <c r="L74" s="862" t="s">
        <v>950</v>
      </c>
      <c r="M74" s="863"/>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97"/>
      <c r="C80" s="898"/>
      <c r="D80" s="898"/>
      <c r="E80" s="898"/>
      <c r="F80" s="898"/>
      <c r="G80" s="898"/>
      <c r="H80" s="898"/>
      <c r="I80" s="477"/>
      <c r="J80" s="478"/>
      <c r="K80" s="481"/>
      <c r="L80" s="482"/>
      <c r="M80" s="483"/>
      <c r="N80" s="402"/>
    </row>
    <row r="81" spans="1:14" ht="15.75" thickBot="1">
      <c r="B81" s="910" t="s">
        <v>953</v>
      </c>
      <c r="C81" s="864"/>
      <c r="D81" s="864"/>
      <c r="E81" s="864"/>
      <c r="F81" s="864"/>
      <c r="G81" s="864"/>
      <c r="H81" s="864"/>
      <c r="I81" s="864"/>
      <c r="J81" s="864"/>
      <c r="K81" s="864"/>
      <c r="L81" s="864"/>
      <c r="M81" s="865"/>
      <c r="N81" s="308">
        <f>SUM(N75:N80)</f>
        <v>2016.0799618480041</v>
      </c>
    </row>
    <row r="82" spans="1:14" ht="15.75" thickBot="1">
      <c r="B82" s="39"/>
      <c r="C82" s="40"/>
      <c r="D82" s="40"/>
      <c r="E82" s="40"/>
      <c r="F82" s="40"/>
      <c r="G82" s="40"/>
      <c r="H82" s="40"/>
      <c r="I82" s="40"/>
      <c r="J82" s="40"/>
      <c r="K82" s="40"/>
      <c r="L82" s="40"/>
      <c r="M82" s="40"/>
      <c r="N82" s="41"/>
    </row>
    <row r="83" spans="1:14" ht="15.75" thickBot="1">
      <c r="B83" s="821" t="s">
        <v>967</v>
      </c>
      <c r="C83" s="822"/>
      <c r="D83" s="822"/>
      <c r="E83" s="822"/>
      <c r="F83" s="822"/>
      <c r="G83" s="822"/>
      <c r="H83" s="822"/>
      <c r="I83" s="822"/>
      <c r="J83" s="822"/>
      <c r="K83" s="822"/>
      <c r="L83" s="822"/>
      <c r="M83" s="823"/>
      <c r="N83" s="105">
        <f>N46+N59+N70+N81</f>
        <v>3542.9754609089473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6" t="s">
        <v>969</v>
      </c>
      <c r="C87" s="867"/>
      <c r="D87" s="867"/>
      <c r="E87" s="867"/>
      <c r="F87" s="867"/>
      <c r="G87" s="867"/>
      <c r="H87" s="867"/>
      <c r="I87" s="321"/>
      <c r="J87" s="341"/>
      <c r="K87" s="309" t="s">
        <v>970</v>
      </c>
      <c r="L87" s="868" t="s">
        <v>971</v>
      </c>
      <c r="M87" s="869"/>
      <c r="N87" s="310"/>
    </row>
    <row r="88" spans="1:14">
      <c r="B88" s="854" t="s">
        <v>972</v>
      </c>
      <c r="C88" s="855"/>
      <c r="D88" s="855"/>
      <c r="E88" s="855"/>
      <c r="F88" s="855"/>
      <c r="G88" s="855"/>
      <c r="H88" s="855"/>
      <c r="I88" s="93"/>
      <c r="J88" s="94"/>
      <c r="K88" s="311">
        <v>0.2</v>
      </c>
      <c r="L88" s="856">
        <f>N83*K88</f>
        <v>708.59509218178948</v>
      </c>
      <c r="M88" s="857"/>
      <c r="N88" s="57"/>
    </row>
    <row r="89" spans="1:14">
      <c r="B89" s="95" t="s">
        <v>973</v>
      </c>
      <c r="C89" s="96"/>
      <c r="D89" s="96"/>
      <c r="E89" s="96"/>
      <c r="F89" s="96"/>
      <c r="G89" s="96"/>
      <c r="H89" s="96"/>
      <c r="I89" s="93"/>
      <c r="J89" s="94"/>
      <c r="K89" s="311">
        <v>0.05</v>
      </c>
      <c r="L89" s="856">
        <f>N83*K89</f>
        <v>177.14877304544737</v>
      </c>
      <c r="M89" s="857"/>
      <c r="N89" s="57"/>
    </row>
    <row r="90" spans="1:14" ht="15.75" thickBot="1">
      <c r="B90" s="97" t="s">
        <v>974</v>
      </c>
      <c r="C90" s="98"/>
      <c r="D90" s="98"/>
      <c r="E90" s="98"/>
      <c r="F90" s="98"/>
      <c r="G90" s="98"/>
      <c r="H90" s="98"/>
      <c r="I90" s="99"/>
      <c r="J90" s="100"/>
      <c r="K90" s="312">
        <v>0.05</v>
      </c>
      <c r="L90" s="858">
        <f>N83*K90</f>
        <v>177.14877304544737</v>
      </c>
      <c r="M90" s="859"/>
      <c r="N90" s="57"/>
    </row>
    <row r="91" spans="1:14" ht="15.75" thickBot="1">
      <c r="B91" s="821" t="s">
        <v>953</v>
      </c>
      <c r="C91" s="822"/>
      <c r="D91" s="822"/>
      <c r="E91" s="822"/>
      <c r="F91" s="822"/>
      <c r="G91" s="822"/>
      <c r="H91" s="822"/>
      <c r="I91" s="822"/>
      <c r="J91" s="822"/>
      <c r="K91" s="822"/>
      <c r="L91" s="822"/>
      <c r="M91" s="823"/>
      <c r="N91" s="58">
        <f>L88+L89+L90</f>
        <v>1062.8926382726843</v>
      </c>
    </row>
    <row r="92" spans="1:14" ht="15.75" thickBot="1">
      <c r="B92" s="39"/>
      <c r="C92" s="40"/>
      <c r="D92" s="40"/>
      <c r="E92" s="40"/>
      <c r="F92" s="40"/>
      <c r="G92" s="40"/>
      <c r="H92" s="40"/>
      <c r="I92" s="40"/>
      <c r="J92" s="40"/>
      <c r="K92" s="40"/>
      <c r="L92" s="40"/>
      <c r="M92" s="40"/>
      <c r="N92" s="41"/>
    </row>
    <row r="93" spans="1:14" ht="15.75" thickBot="1">
      <c r="A93" t="s">
        <v>2016</v>
      </c>
      <c r="B93" s="821" t="s">
        <v>975</v>
      </c>
      <c r="C93" s="822"/>
      <c r="D93" s="822"/>
      <c r="E93" s="822"/>
      <c r="F93" s="822"/>
      <c r="G93" s="822"/>
      <c r="H93" s="822"/>
      <c r="I93" s="822"/>
      <c r="J93" s="822"/>
      <c r="K93" s="822"/>
      <c r="L93" s="822"/>
      <c r="M93" s="823"/>
      <c r="N93" s="195">
        <f>N83+N91</f>
        <v>4605.8680991816318</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42.75" customHeight="1" thickBot="1">
      <c r="A31" t="s">
        <v>1845</v>
      </c>
      <c r="B31" s="86" t="s">
        <v>1128</v>
      </c>
      <c r="C31" s="963" t="s">
        <v>2132</v>
      </c>
      <c r="D31" s="964"/>
      <c r="E31" s="964"/>
      <c r="F31" s="964"/>
      <c r="G31" s="964"/>
      <c r="H31" s="964"/>
      <c r="I31" s="964"/>
      <c r="J31" s="964"/>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188</v>
      </c>
      <c r="B36" s="870" t="str">
        <f>VLOOKUP(A36,EQUIPOS!A6:D154,3,FALSE)</f>
        <v>Diferencial</v>
      </c>
      <c r="C36" s="871"/>
      <c r="D36" s="871"/>
      <c r="E36" s="871"/>
      <c r="F36" s="871"/>
      <c r="G36" s="871"/>
      <c r="H36" s="872"/>
      <c r="I36" s="274"/>
      <c r="J36" s="275"/>
      <c r="K36" s="276">
        <f>VLOOKUP(A36,EQUIPOS!A6:D163,4,FALSE)</f>
        <v>2502.1855113782217</v>
      </c>
      <c r="L36" s="277"/>
      <c r="M36" s="343">
        <v>4</v>
      </c>
      <c r="N36" s="279">
        <f>K36/M36</f>
        <v>625.54637784455542</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1010.0320112950249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1635.5783891395804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313139.86386807286</v>
      </c>
      <c r="N48" s="279">
        <f>K48*M48</f>
        <v>3131.3986386807287</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103318.6714700313</v>
      </c>
      <c r="N49" s="279">
        <f>K49*M49</f>
        <v>103318.6714700313</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417658.96843154548</v>
      </c>
      <c r="N50" s="279">
        <f>K50*M50</f>
        <v>152445.5234775141</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258895.59358622611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08">
        <f>VLOOKUP(A58,TRANSPORTE!A1:D117,4,FALSE)</f>
        <v>2.0920395809394612</v>
      </c>
      <c r="M58" s="909"/>
      <c r="N58" s="294">
        <f>K58*L58</f>
        <v>0.58577108266304923</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f>
        <v>0.58577108266304923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10100.320112950249</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270632.07785939862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54126.415571879726</v>
      </c>
      <c r="M82" s="857"/>
      <c r="N82" s="57"/>
    </row>
    <row r="83" spans="1:14">
      <c r="B83" s="95" t="s">
        <v>973</v>
      </c>
      <c r="C83" s="96"/>
      <c r="D83" s="96"/>
      <c r="E83" s="96"/>
      <c r="F83" s="96"/>
      <c r="G83" s="96"/>
      <c r="H83" s="96"/>
      <c r="I83" s="93"/>
      <c r="J83" s="94"/>
      <c r="K83" s="311">
        <v>0.05</v>
      </c>
      <c r="L83" s="856">
        <f>N77*K83</f>
        <v>13531.603892969932</v>
      </c>
      <c r="M83" s="857"/>
      <c r="N83" s="57"/>
    </row>
    <row r="84" spans="1:14" ht="15.75" thickBot="1">
      <c r="B84" s="97" t="s">
        <v>974</v>
      </c>
      <c r="C84" s="98"/>
      <c r="D84" s="98"/>
      <c r="E84" s="98"/>
      <c r="F84" s="98"/>
      <c r="G84" s="98"/>
      <c r="H84" s="98"/>
      <c r="I84" s="99"/>
      <c r="J84" s="100"/>
      <c r="K84" s="312">
        <v>0.05</v>
      </c>
      <c r="L84" s="858">
        <f>N77*K84</f>
        <v>13531.603892969932</v>
      </c>
      <c r="M84" s="859"/>
      <c r="N84" s="57"/>
    </row>
    <row r="85" spans="1:14" ht="15.75" thickBot="1">
      <c r="B85" s="821" t="s">
        <v>953</v>
      </c>
      <c r="C85" s="822"/>
      <c r="D85" s="822"/>
      <c r="E85" s="822"/>
      <c r="F85" s="822"/>
      <c r="G85" s="822"/>
      <c r="H85" s="822"/>
      <c r="I85" s="822"/>
      <c r="J85" s="822"/>
      <c r="K85" s="822"/>
      <c r="L85" s="822"/>
      <c r="M85" s="823"/>
      <c r="N85" s="58">
        <f>L82+L83+L84</f>
        <v>81189.623357819582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351821.70121721819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45" customHeight="1" thickBot="1">
      <c r="A31" t="s">
        <v>1845</v>
      </c>
      <c r="B31" s="86" t="s">
        <v>1129</v>
      </c>
      <c r="C31" s="984" t="s">
        <v>2133</v>
      </c>
      <c r="D31" s="985"/>
      <c r="E31" s="985"/>
      <c r="F31" s="985"/>
      <c r="G31" s="985"/>
      <c r="H31" s="985"/>
      <c r="I31" s="985"/>
      <c r="J31" s="985"/>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188</v>
      </c>
      <c r="B36" s="870" t="str">
        <f>VLOOKUP(A36,EQUIPOS!A6:D154,3,FALSE)</f>
        <v>Diferencial</v>
      </c>
      <c r="C36" s="871"/>
      <c r="D36" s="871"/>
      <c r="E36" s="871"/>
      <c r="F36" s="871"/>
      <c r="G36" s="871"/>
      <c r="H36" s="872"/>
      <c r="I36" s="274"/>
      <c r="J36" s="275"/>
      <c r="K36" s="276">
        <f>VLOOKUP(A36,EQUIPOS!A6:D163,4,FALSE)</f>
        <v>2502.1855113782217</v>
      </c>
      <c r="L36" s="277"/>
      <c r="M36" s="448">
        <v>4</v>
      </c>
      <c r="N36" s="279">
        <f>K36/M36</f>
        <v>625.54637784455542</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1010.0320112950249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1635.5783891395804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313139.86386807286</v>
      </c>
      <c r="N48" s="279">
        <f>K48*M48</f>
        <v>6262.7972773614574</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103318.6714700313</v>
      </c>
      <c r="N49" s="279">
        <f>K49*M49</f>
        <v>103318.6714700313</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417658.96843154548</v>
      </c>
      <c r="N50" s="279">
        <f>K50*M50</f>
        <v>192123.12547851092</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301704.59422590368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08">
        <f>VLOOKUP(A58,TRANSPORTE!A1:D117,4,FALSE)</f>
        <v>2.0920395809394612</v>
      </c>
      <c r="M58" s="909"/>
      <c r="N58" s="294">
        <f>K58*L58</f>
        <v>0.58577108266304923</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f>
        <v>0.58577108266304923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10100.320112950249</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313441.07849907613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62688.215699815228</v>
      </c>
      <c r="M82" s="857"/>
      <c r="N82" s="57"/>
    </row>
    <row r="83" spans="1:14">
      <c r="B83" s="95" t="s">
        <v>973</v>
      </c>
      <c r="C83" s="96"/>
      <c r="D83" s="96"/>
      <c r="E83" s="96"/>
      <c r="F83" s="96"/>
      <c r="G83" s="96"/>
      <c r="H83" s="96"/>
      <c r="I83" s="93"/>
      <c r="J83" s="94"/>
      <c r="K83" s="311">
        <v>0.05</v>
      </c>
      <c r="L83" s="856">
        <f>N77*K83</f>
        <v>15672.053924953807</v>
      </c>
      <c r="M83" s="857"/>
      <c r="N83" s="57"/>
    </row>
    <row r="84" spans="1:14" ht="15.75" thickBot="1">
      <c r="B84" s="97" t="s">
        <v>974</v>
      </c>
      <c r="C84" s="98"/>
      <c r="D84" s="98"/>
      <c r="E84" s="98"/>
      <c r="F84" s="98"/>
      <c r="G84" s="98"/>
      <c r="H84" s="98"/>
      <c r="I84" s="99"/>
      <c r="J84" s="100"/>
      <c r="K84" s="312">
        <v>0.05</v>
      </c>
      <c r="L84" s="858">
        <f>N77*K84</f>
        <v>15672.053924953807</v>
      </c>
      <c r="M84" s="859"/>
      <c r="N84" s="57"/>
    </row>
    <row r="85" spans="1:14" ht="15.75" thickBot="1">
      <c r="B85" s="821" t="s">
        <v>953</v>
      </c>
      <c r="C85" s="822"/>
      <c r="D85" s="822"/>
      <c r="E85" s="822"/>
      <c r="F85" s="822"/>
      <c r="G85" s="822"/>
      <c r="H85" s="822"/>
      <c r="I85" s="822"/>
      <c r="J85" s="822"/>
      <c r="K85" s="822"/>
      <c r="L85" s="822"/>
      <c r="M85" s="823"/>
      <c r="N85" s="58">
        <f>L82+L83+L84</f>
        <v>94032.323549722845</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407473.40204879898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310</v>
      </c>
      <c r="B36" s="870" t="str">
        <f>VLOOKUP(A36,EQUIPOS!A6:D154,3,FALSE)</f>
        <v>Retroexcavadora A25C</v>
      </c>
      <c r="C36" s="871"/>
      <c r="D36" s="871"/>
      <c r="E36" s="871"/>
      <c r="F36" s="871"/>
      <c r="G36" s="871"/>
      <c r="H36" s="872"/>
      <c r="I36" s="274"/>
      <c r="J36" s="275"/>
      <c r="K36" s="276">
        <f>VLOOKUP(A36,EQUIPOS!A6:D163,4,FALSE)</f>
        <v>114874.14207322994</v>
      </c>
      <c r="L36" s="277"/>
      <c r="M36" s="343">
        <v>3</v>
      </c>
      <c r="N36" s="279">
        <f>K36/M36</f>
        <v>38291.380691076651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1346.7093483933668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39638.090039470015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313139.86386807286</v>
      </c>
      <c r="N48" s="279">
        <f>K48*M48</f>
        <v>6262.7972773614574</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36487.255592548114</v>
      </c>
      <c r="N49" s="279">
        <f>K49*M49</f>
        <v>16784.137572572134</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278443.19257973047</v>
      </c>
      <c r="N50" s="279">
        <f>K50*M50</f>
        <v>278443.19257973047</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301490.12742966408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08">
        <f>VLOOKUP(A58,TRANSPORTE!A1:D117,4,FALSE)</f>
        <v>2.0920395809394612</v>
      </c>
      <c r="M58" s="909"/>
      <c r="N58" s="294">
        <f>K58*L58</f>
        <v>0.58577108266304923</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908">
        <f>VLOOKUP(A59,TRANSPORTE!A1:D117,4,FALSE)</f>
        <v>1346.1236611885588</v>
      </c>
      <c r="M59" s="909"/>
      <c r="N59" s="294">
        <f>K59*L59</f>
        <v>619.21688414673713</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619.80265522940022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24</v>
      </c>
      <c r="N69" s="402">
        <f>K69/M69</f>
        <v>9021.8333333333339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13467.093483933666</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355215.11360829714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71043.022721659436</v>
      </c>
      <c r="M82" s="857"/>
      <c r="N82" s="57"/>
    </row>
    <row r="83" spans="1:14">
      <c r="B83" s="95" t="s">
        <v>973</v>
      </c>
      <c r="C83" s="96"/>
      <c r="D83" s="96"/>
      <c r="E83" s="96"/>
      <c r="F83" s="96"/>
      <c r="G83" s="96"/>
      <c r="H83" s="96"/>
      <c r="I83" s="93"/>
      <c r="J83" s="94"/>
      <c r="K83" s="311">
        <v>0.05</v>
      </c>
      <c r="L83" s="856">
        <f>N77*K83</f>
        <v>17760.755680414859</v>
      </c>
      <c r="M83" s="857"/>
      <c r="N83" s="57"/>
    </row>
    <row r="84" spans="1:14" ht="15.75" thickBot="1">
      <c r="B84" s="97" t="s">
        <v>974</v>
      </c>
      <c r="C84" s="98"/>
      <c r="D84" s="98"/>
      <c r="E84" s="98"/>
      <c r="F84" s="98"/>
      <c r="G84" s="98"/>
      <c r="H84" s="98"/>
      <c r="I84" s="99"/>
      <c r="J84" s="100"/>
      <c r="K84" s="312">
        <v>0.05</v>
      </c>
      <c r="L84" s="858">
        <f>N77*K84</f>
        <v>17760.755680414859</v>
      </c>
      <c r="M84" s="859"/>
      <c r="N84" s="57"/>
    </row>
    <row r="85" spans="1:14" ht="15.75" thickBot="1">
      <c r="B85" s="821" t="s">
        <v>953</v>
      </c>
      <c r="C85" s="822"/>
      <c r="D85" s="822"/>
      <c r="E85" s="822"/>
      <c r="F85" s="822"/>
      <c r="G85" s="822"/>
      <c r="H85" s="822"/>
      <c r="I85" s="822"/>
      <c r="J85" s="822"/>
      <c r="K85" s="822"/>
      <c r="L85" s="822"/>
      <c r="M85" s="823"/>
      <c r="N85" s="58">
        <f>L82+L83+L84</f>
        <v>106564.53408248916</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461779.64769078628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343">
        <v>0.5</v>
      </c>
      <c r="N36" s="279">
        <f>K36/M36</f>
        <v>10526.882943400204</v>
      </c>
    </row>
    <row r="37" spans="1:14">
      <c r="A37" s="119" t="s">
        <v>320</v>
      </c>
      <c r="B37" s="870" t="str">
        <f>VLOOKUP(A37,EQUIPOS!A7:D154,3,FALSE)</f>
        <v>Retroexcavadora sobre llantas, motor 62HP, Profundidad de excavación de 5.41 metros.</v>
      </c>
      <c r="C37" s="871"/>
      <c r="D37" s="871"/>
      <c r="E37" s="871"/>
      <c r="F37" s="871"/>
      <c r="G37" s="871"/>
      <c r="H37" s="872"/>
      <c r="I37" s="428"/>
      <c r="J37" s="429"/>
      <c r="K37" s="276">
        <f>VLOOKUP(A37,EQUIPOS!A7:D164,4,FALSE)</f>
        <v>55725.047609636305</v>
      </c>
      <c r="L37" s="342"/>
      <c r="M37" s="343">
        <v>1.5</v>
      </c>
      <c r="N37" s="279">
        <f>K37/M37</f>
        <v>37150.031739757535</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2693.4186967867336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50370.333379944474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36487.255592548114</v>
      </c>
      <c r="N48" s="279">
        <f>K48*M48</f>
        <v>21162.608243677903</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144233.7159182505</v>
      </c>
      <c r="N49" s="279">
        <f>K49*M49</f>
        <v>144233.7159182505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165396.32416192841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08">
        <f>VLOOKUP(A58,TRANSPORTE!A1:D117,4,FALSE)</f>
        <v>834.13414796585732</v>
      </c>
      <c r="M58" s="909"/>
      <c r="N58" s="294">
        <f>K58*L58</f>
        <v>834.13414796585732</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08">
        <f>VLOOKUP(A59,TRANSPORTE!A1:D117,4,FALSE)</f>
        <v>1346.1236611885588</v>
      </c>
      <c r="M59" s="909"/>
      <c r="N59" s="294">
        <f>K59*L59</f>
        <v>780.75172348936405</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f>
        <v>1614.8858714552214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26934.186967867332</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244315.73038119543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48863.146076239093</v>
      </c>
      <c r="M82" s="857"/>
      <c r="N82" s="57"/>
    </row>
    <row r="83" spans="1:14">
      <c r="B83" s="95" t="s">
        <v>973</v>
      </c>
      <c r="C83" s="96"/>
      <c r="D83" s="96"/>
      <c r="E83" s="96"/>
      <c r="F83" s="96"/>
      <c r="G83" s="96"/>
      <c r="H83" s="96"/>
      <c r="I83" s="93"/>
      <c r="J83" s="94"/>
      <c r="K83" s="311">
        <v>0.05</v>
      </c>
      <c r="L83" s="856">
        <f>N77*K83</f>
        <v>12215.786519059773</v>
      </c>
      <c r="M83" s="857"/>
      <c r="N83" s="57"/>
    </row>
    <row r="84" spans="1:14" ht="15.75" thickBot="1">
      <c r="B84" s="97" t="s">
        <v>974</v>
      </c>
      <c r="C84" s="98"/>
      <c r="D84" s="98"/>
      <c r="E84" s="98"/>
      <c r="F84" s="98"/>
      <c r="G84" s="98"/>
      <c r="H84" s="98"/>
      <c r="I84" s="99"/>
      <c r="J84" s="100"/>
      <c r="K84" s="312">
        <v>0.05</v>
      </c>
      <c r="L84" s="858">
        <f>N77*K84</f>
        <v>12215.786519059773</v>
      </c>
      <c r="M84" s="859"/>
      <c r="N84" s="57"/>
    </row>
    <row r="85" spans="1:14" ht="15.75" thickBot="1">
      <c r="B85" s="821" t="s">
        <v>953</v>
      </c>
      <c r="C85" s="822"/>
      <c r="D85" s="822"/>
      <c r="E85" s="822"/>
      <c r="F85" s="822"/>
      <c r="G85" s="822"/>
      <c r="H85" s="822"/>
      <c r="I85" s="822"/>
      <c r="J85" s="822"/>
      <c r="K85" s="822"/>
      <c r="L85" s="822"/>
      <c r="M85" s="823"/>
      <c r="N85" s="58">
        <f>L82+L83+L84</f>
        <v>73294.719114358639</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317610.44949555409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343">
        <v>0.5</v>
      </c>
      <c r="N36" s="279">
        <f>K36/M36</f>
        <v>10526.882943400204</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428"/>
      <c r="J37" s="429"/>
      <c r="K37" s="276">
        <f>VLOOKUP(A37,EQUIPOS!A7:D164,4,FALSE)</f>
        <v>142227.70096410706</v>
      </c>
      <c r="L37" s="342"/>
      <c r="M37" s="343">
        <v>1.5</v>
      </c>
      <c r="N37" s="279">
        <f>K37/M37</f>
        <v>94818.467309404703</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2693.4186967867336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108038.76894959163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36487.255592548114</v>
      </c>
      <c r="N48" s="279">
        <f>K48*M48</f>
        <v>21162.608243677903</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144233.7159182505</v>
      </c>
      <c r="N49" s="279">
        <f>K49*M49</f>
        <v>144233.7159182505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165396.32416192841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08">
        <f>VLOOKUP(A58,TRANSPORTE!A1:D117,4,FALSE)</f>
        <v>834.13414796585732</v>
      </c>
      <c r="M58" s="909"/>
      <c r="N58" s="294">
        <f>K58*L58</f>
        <v>834.13414796585732</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08">
        <f>VLOOKUP(A59,TRANSPORTE!A1:D117,4,FALSE)</f>
        <v>1346.1236611885588</v>
      </c>
      <c r="M59" s="909"/>
      <c r="N59" s="294">
        <f>K59*L59</f>
        <v>780.75172348936405</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1614.8858714552214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26934.186967867332</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301984.16595084261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60396.833190168523</v>
      </c>
      <c r="M82" s="857"/>
      <c r="N82" s="57"/>
    </row>
    <row r="83" spans="1:14">
      <c r="B83" s="95" t="s">
        <v>973</v>
      </c>
      <c r="C83" s="96"/>
      <c r="D83" s="96"/>
      <c r="E83" s="96"/>
      <c r="F83" s="96"/>
      <c r="G83" s="96"/>
      <c r="H83" s="96"/>
      <c r="I83" s="93"/>
      <c r="J83" s="94"/>
      <c r="K83" s="311">
        <v>0.05</v>
      </c>
      <c r="L83" s="856">
        <f>N77*K83</f>
        <v>15099.208297542131</v>
      </c>
      <c r="M83" s="857"/>
      <c r="N83" s="57"/>
    </row>
    <row r="84" spans="1:14" ht="15.75" thickBot="1">
      <c r="B84" s="97" t="s">
        <v>974</v>
      </c>
      <c r="C84" s="98"/>
      <c r="D84" s="98"/>
      <c r="E84" s="98"/>
      <c r="F84" s="98"/>
      <c r="G84" s="98"/>
      <c r="H84" s="98"/>
      <c r="I84" s="99"/>
      <c r="J84" s="100"/>
      <c r="K84" s="312">
        <v>0.05</v>
      </c>
      <c r="L84" s="858">
        <f>N77*K84</f>
        <v>15099.208297542131</v>
      </c>
      <c r="M84" s="859"/>
      <c r="N84" s="57"/>
    </row>
    <row r="85" spans="1:14" ht="15.75" thickBot="1">
      <c r="B85" s="821" t="s">
        <v>953</v>
      </c>
      <c r="C85" s="822"/>
      <c r="D85" s="822"/>
      <c r="E85" s="822"/>
      <c r="F85" s="822"/>
      <c r="G85" s="822"/>
      <c r="H85" s="822"/>
      <c r="I85" s="822"/>
      <c r="J85" s="822"/>
      <c r="K85" s="822"/>
      <c r="L85" s="822"/>
      <c r="M85" s="823"/>
      <c r="N85" s="58">
        <f>L82+L83+L84</f>
        <v>90595.249785252789</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392579.4157360954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134.53962180720401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11569.989713213845</v>
      </c>
      <c r="N48" s="279">
        <f>K48*M48</f>
        <v>11569.989713213845</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11569.989713213845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2690.7924361440801</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14395.321771165129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2879.0643542330258</v>
      </c>
      <c r="M82" s="857"/>
      <c r="N82" s="57"/>
    </row>
    <row r="83" spans="1:14">
      <c r="B83" s="95" t="s">
        <v>973</v>
      </c>
      <c r="C83" s="96"/>
      <c r="D83" s="96"/>
      <c r="E83" s="96"/>
      <c r="F83" s="96"/>
      <c r="G83" s="96"/>
      <c r="H83" s="96"/>
      <c r="I83" s="93"/>
      <c r="J83" s="94"/>
      <c r="K83" s="311">
        <v>0.05</v>
      </c>
      <c r="L83" s="856">
        <f>N77*K83</f>
        <v>719.76608855825646</v>
      </c>
      <c r="M83" s="857"/>
      <c r="N83" s="57"/>
    </row>
    <row r="84" spans="1:14" ht="15.75" thickBot="1">
      <c r="B84" s="97" t="s">
        <v>974</v>
      </c>
      <c r="C84" s="98"/>
      <c r="D84" s="98"/>
      <c r="E84" s="98"/>
      <c r="F84" s="98"/>
      <c r="G84" s="98"/>
      <c r="H84" s="98"/>
      <c r="I84" s="99"/>
      <c r="J84" s="100"/>
      <c r="K84" s="312">
        <v>0.05</v>
      </c>
      <c r="L84" s="858">
        <f>N77*K84</f>
        <v>719.76608855825646</v>
      </c>
      <c r="M84" s="859"/>
      <c r="N84" s="57"/>
    </row>
    <row r="85" spans="1:14" ht="15.75" thickBot="1">
      <c r="B85" s="821" t="s">
        <v>953</v>
      </c>
      <c r="C85" s="822"/>
      <c r="D85" s="822"/>
      <c r="E85" s="822"/>
      <c r="F85" s="822"/>
      <c r="G85" s="822"/>
      <c r="H85" s="822"/>
      <c r="I85" s="822"/>
      <c r="J85" s="822"/>
      <c r="K85" s="822"/>
      <c r="L85" s="822"/>
      <c r="M85" s="823"/>
      <c r="N85" s="58">
        <f>L82+L83+L84</f>
        <v>4318.596531349539</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18713.918302514667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986" t="s">
        <v>944</v>
      </c>
      <c r="D30" s="987"/>
      <c r="E30" s="987"/>
      <c r="F30" s="987"/>
      <c r="G30" s="987"/>
      <c r="H30" s="987"/>
      <c r="I30" s="987"/>
      <c r="J30" s="461"/>
      <c r="K30" s="314"/>
      <c r="L30" s="797" t="s">
        <v>945</v>
      </c>
      <c r="M30" s="798"/>
      <c r="N30" s="77" t="s">
        <v>946</v>
      </c>
    </row>
    <row r="31" spans="1:14" ht="30" customHeight="1" thickBot="1">
      <c r="A31" t="s">
        <v>1845</v>
      </c>
      <c r="B31" s="86" t="s">
        <v>1132</v>
      </c>
      <c r="C31" s="988" t="s">
        <v>2137</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2020.0640225900497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310950.0502016659</v>
      </c>
      <c r="N50" s="279">
        <f>K50*M50</f>
        <v>37314.006024199909</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4882.6144186592619</v>
      </c>
      <c r="N51" s="279">
        <f>K51*M51</f>
        <v>9765.2288373185238</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132610.21073892104</v>
      </c>
      <c r="N52" s="279">
        <f>K52*M52</f>
        <v>66305.105369460522</v>
      </c>
    </row>
    <row r="53" spans="1:14" ht="15.75" thickBot="1">
      <c r="B53" s="821" t="s">
        <v>953</v>
      </c>
      <c r="C53" s="822"/>
      <c r="D53" s="822"/>
      <c r="E53" s="822"/>
      <c r="F53" s="822"/>
      <c r="G53" s="822"/>
      <c r="H53" s="822"/>
      <c r="I53" s="822"/>
      <c r="J53" s="822"/>
      <c r="K53" s="822"/>
      <c r="L53" s="822"/>
      <c r="M53" s="823"/>
      <c r="N53" s="401">
        <f>SUM(N48:N52)</f>
        <v>178689.52220120124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08">
        <f>VLOOKUP(A58,TRANSPORTE!A1:D117,4,FALSE)</f>
        <v>1366.43125231058</v>
      </c>
      <c r="M58" s="909"/>
      <c r="N58" s="294">
        <f>K58*L58</f>
        <v>1503.0743775416381</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1503.0743775416381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40401.280451800994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222613.94105313392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44522.788210626786</v>
      </c>
      <c r="M82" s="857"/>
      <c r="N82" s="57"/>
    </row>
    <row r="83" spans="1:14">
      <c r="B83" s="95" t="s">
        <v>973</v>
      </c>
      <c r="C83" s="96"/>
      <c r="D83" s="96"/>
      <c r="E83" s="96"/>
      <c r="F83" s="96"/>
      <c r="G83" s="96"/>
      <c r="H83" s="96"/>
      <c r="I83" s="93"/>
      <c r="J83" s="94"/>
      <c r="K83" s="311">
        <v>0.05</v>
      </c>
      <c r="L83" s="856">
        <f>N77*K83</f>
        <v>11130.697052656697</v>
      </c>
      <c r="M83" s="857"/>
      <c r="N83" s="57"/>
    </row>
    <row r="84" spans="1:14" ht="15.75" thickBot="1">
      <c r="B84" s="97" t="s">
        <v>974</v>
      </c>
      <c r="C84" s="98"/>
      <c r="D84" s="98"/>
      <c r="E84" s="98"/>
      <c r="F84" s="98"/>
      <c r="G84" s="98"/>
      <c r="H84" s="98"/>
      <c r="I84" s="99"/>
      <c r="J84" s="100"/>
      <c r="K84" s="312">
        <v>0.05</v>
      </c>
      <c r="L84" s="858">
        <f>N77*K84</f>
        <v>11130.697052656697</v>
      </c>
      <c r="M84" s="859"/>
      <c r="N84" s="57"/>
    </row>
    <row r="85" spans="1:14" ht="15.75" thickBot="1">
      <c r="B85" s="821" t="s">
        <v>953</v>
      </c>
      <c r="C85" s="822"/>
      <c r="D85" s="822"/>
      <c r="E85" s="822"/>
      <c r="F85" s="822"/>
      <c r="G85" s="822"/>
      <c r="H85" s="822"/>
      <c r="I85" s="822"/>
      <c r="J85" s="822"/>
      <c r="K85" s="822"/>
      <c r="L85" s="822"/>
      <c r="M85" s="823"/>
      <c r="N85" s="58">
        <f>L82+L83+L84</f>
        <v>66784.182315940183</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289398.12336907408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986" t="s">
        <v>944</v>
      </c>
      <c r="D30" s="987"/>
      <c r="E30" s="987"/>
      <c r="F30" s="987"/>
      <c r="G30" s="987"/>
      <c r="H30" s="987"/>
      <c r="I30" s="987"/>
      <c r="J30" s="461"/>
      <c r="K30" s="314"/>
      <c r="L30" s="797" t="s">
        <v>945</v>
      </c>
      <c r="M30" s="798"/>
      <c r="N30" s="77" t="s">
        <v>946</v>
      </c>
    </row>
    <row r="31" spans="1:14" ht="27" customHeight="1" thickBot="1">
      <c r="A31" t="s">
        <v>1845</v>
      </c>
      <c r="B31" s="86" t="s">
        <v>1133</v>
      </c>
      <c r="C31" s="988" t="s">
        <v>2138</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2020.0640225900497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310950.0502016659</v>
      </c>
      <c r="N50" s="279">
        <f>K50*M50</f>
        <v>37314.006024199909</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4882.6144186592619</v>
      </c>
      <c r="N51" s="279">
        <f>K51*M51</f>
        <v>9765.2288373185238</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126298.25207660542</v>
      </c>
      <c r="N52" s="279">
        <f>K52*M52</f>
        <v>63149.126038302711</v>
      </c>
    </row>
    <row r="53" spans="1:14" ht="15.75" thickBot="1">
      <c r="B53" s="821" t="s">
        <v>953</v>
      </c>
      <c r="C53" s="822"/>
      <c r="D53" s="822"/>
      <c r="E53" s="822"/>
      <c r="F53" s="822"/>
      <c r="G53" s="822"/>
      <c r="H53" s="822"/>
      <c r="I53" s="822"/>
      <c r="J53" s="822"/>
      <c r="K53" s="822"/>
      <c r="L53" s="822"/>
      <c r="M53" s="823"/>
      <c r="N53" s="401">
        <f>SUM(N48:N52)</f>
        <v>175533.54287004343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08">
        <f>VLOOKUP(A58,TRANSPORTE!A1:D117,4,FALSE)</f>
        <v>1366.43125231058</v>
      </c>
      <c r="M58" s="909"/>
      <c r="N58" s="294">
        <f>K58*L58</f>
        <v>1503.0743775416381</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1503.0743775416381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40401.280451800994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219457.96172197611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43891.592344395227</v>
      </c>
      <c r="M82" s="857"/>
      <c r="N82" s="57"/>
    </row>
    <row r="83" spans="1:14">
      <c r="B83" s="95" t="s">
        <v>973</v>
      </c>
      <c r="C83" s="96"/>
      <c r="D83" s="96"/>
      <c r="E83" s="96"/>
      <c r="F83" s="96"/>
      <c r="G83" s="96"/>
      <c r="H83" s="96"/>
      <c r="I83" s="93"/>
      <c r="J83" s="94"/>
      <c r="K83" s="311">
        <v>0.05</v>
      </c>
      <c r="L83" s="856">
        <f>N77*K83</f>
        <v>10972.898086098807</v>
      </c>
      <c r="M83" s="857"/>
      <c r="N83" s="57"/>
    </row>
    <row r="84" spans="1:14" ht="15.75" thickBot="1">
      <c r="B84" s="97" t="s">
        <v>974</v>
      </c>
      <c r="C84" s="98"/>
      <c r="D84" s="98"/>
      <c r="E84" s="98"/>
      <c r="F84" s="98"/>
      <c r="G84" s="98"/>
      <c r="H84" s="98"/>
      <c r="I84" s="99"/>
      <c r="J84" s="100"/>
      <c r="K84" s="312">
        <v>0.05</v>
      </c>
      <c r="L84" s="858">
        <f>N77*K84</f>
        <v>10972.898086098807</v>
      </c>
      <c r="M84" s="859"/>
      <c r="N84" s="57"/>
    </row>
    <row r="85" spans="1:14" ht="15.75" thickBot="1">
      <c r="B85" s="821" t="s">
        <v>953</v>
      </c>
      <c r="C85" s="822"/>
      <c r="D85" s="822"/>
      <c r="E85" s="822"/>
      <c r="F85" s="822"/>
      <c r="G85" s="822"/>
      <c r="H85" s="822"/>
      <c r="I85" s="822"/>
      <c r="J85" s="822"/>
      <c r="K85" s="822"/>
      <c r="L85" s="822"/>
      <c r="M85" s="823"/>
      <c r="N85" s="58">
        <f>L82+L83+L84</f>
        <v>65837.388516592837</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285295.35023856896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986" t="s">
        <v>944</v>
      </c>
      <c r="D30" s="987"/>
      <c r="E30" s="987"/>
      <c r="F30" s="987"/>
      <c r="G30" s="987"/>
      <c r="H30" s="987"/>
      <c r="I30" s="987"/>
      <c r="J30" s="461"/>
      <c r="K30" s="314"/>
      <c r="L30" s="797" t="s">
        <v>945</v>
      </c>
      <c r="M30" s="798"/>
      <c r="N30" s="77" t="s">
        <v>946</v>
      </c>
    </row>
    <row r="31" spans="1:14" ht="27" customHeight="1" thickBot="1">
      <c r="A31" t="s">
        <v>1845</v>
      </c>
      <c r="B31" s="86" t="s">
        <v>1680</v>
      </c>
      <c r="C31" s="988" t="s">
        <v>2139</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2020.0640225900497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310950.0502016659</v>
      </c>
      <c r="N50" s="279">
        <f>K50*M50</f>
        <v>37314.006024199909</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4882.6144186592619</v>
      </c>
      <c r="N51" s="279">
        <f>K51*M51</f>
        <v>9765.2288373185238</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58624.881922724322</v>
      </c>
      <c r="N52" s="279">
        <f>K52*M52</f>
        <v>29312.440961362161</v>
      </c>
    </row>
    <row r="53" spans="1:14" ht="15.75" thickBot="1">
      <c r="B53" s="821" t="s">
        <v>953</v>
      </c>
      <c r="C53" s="822"/>
      <c r="D53" s="822"/>
      <c r="E53" s="822"/>
      <c r="F53" s="822"/>
      <c r="G53" s="822"/>
      <c r="H53" s="822"/>
      <c r="I53" s="822"/>
      <c r="J53" s="822"/>
      <c r="K53" s="822"/>
      <c r="L53" s="822"/>
      <c r="M53" s="823"/>
      <c r="N53" s="401">
        <f>SUM(N48:N52)</f>
        <v>141696.85779310288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08">
        <f>VLOOKUP(A58,TRANSPORTE!A1:D117,4,FALSE)</f>
        <v>1366.43125231058</v>
      </c>
      <c r="M58" s="909"/>
      <c r="N58" s="294">
        <f>K58*L58</f>
        <v>1503.0743775416381</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1503.0743775416381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40401.280451800994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185621.27664503557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37124.255329007116</v>
      </c>
      <c r="M82" s="857"/>
      <c r="N82" s="57"/>
    </row>
    <row r="83" spans="1:14">
      <c r="B83" s="95" t="s">
        <v>973</v>
      </c>
      <c r="C83" s="96"/>
      <c r="D83" s="96"/>
      <c r="E83" s="96"/>
      <c r="F83" s="96"/>
      <c r="G83" s="96"/>
      <c r="H83" s="96"/>
      <c r="I83" s="93"/>
      <c r="J83" s="94"/>
      <c r="K83" s="311">
        <v>0.05</v>
      </c>
      <c r="L83" s="856">
        <f>N77*K83</f>
        <v>9281.0638322517789</v>
      </c>
      <c r="M83" s="857"/>
      <c r="N83" s="57"/>
    </row>
    <row r="84" spans="1:14" ht="15.75" thickBot="1">
      <c r="B84" s="97" t="s">
        <v>974</v>
      </c>
      <c r="C84" s="98"/>
      <c r="D84" s="98"/>
      <c r="E84" s="98"/>
      <c r="F84" s="98"/>
      <c r="G84" s="98"/>
      <c r="H84" s="98"/>
      <c r="I84" s="99"/>
      <c r="J84" s="100"/>
      <c r="K84" s="312">
        <v>0.05</v>
      </c>
      <c r="L84" s="858">
        <f>N77*K84</f>
        <v>9281.0638322517789</v>
      </c>
      <c r="M84" s="859"/>
      <c r="N84" s="57"/>
    </row>
    <row r="85" spans="1:14" ht="15.75" thickBot="1">
      <c r="B85" s="821" t="s">
        <v>953</v>
      </c>
      <c r="C85" s="822"/>
      <c r="D85" s="822"/>
      <c r="E85" s="822"/>
      <c r="F85" s="822"/>
      <c r="G85" s="822"/>
      <c r="H85" s="822"/>
      <c r="I85" s="822"/>
      <c r="J85" s="822"/>
      <c r="K85" s="822"/>
      <c r="L85" s="822"/>
      <c r="M85" s="823"/>
      <c r="N85" s="58">
        <f>L82+L83+L84</f>
        <v>55686.38299351067</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241307.65963854623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986" t="s">
        <v>944</v>
      </c>
      <c r="D30" s="987"/>
      <c r="E30" s="987"/>
      <c r="F30" s="987"/>
      <c r="G30" s="987"/>
      <c r="H30" s="987"/>
      <c r="I30" s="987"/>
      <c r="J30" s="461"/>
      <c r="K30" s="314"/>
      <c r="L30" s="797" t="s">
        <v>945</v>
      </c>
      <c r="M30" s="798"/>
      <c r="N30" s="77" t="s">
        <v>946</v>
      </c>
    </row>
    <row r="31" spans="1:14" ht="28.5" customHeight="1" thickBot="1">
      <c r="A31" t="s">
        <v>1845</v>
      </c>
      <c r="B31" s="86" t="s">
        <v>1681</v>
      </c>
      <c r="C31" s="988" t="s">
        <v>2140</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2020.0640225900497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310950.0502016659</v>
      </c>
      <c r="N50" s="279">
        <f>K50*M50</f>
        <v>37314.006024199909</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4882.6144186592619</v>
      </c>
      <c r="N51" s="279">
        <f>K51*M51</f>
        <v>9765.2288373185238</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164891.06674636493</v>
      </c>
      <c r="N52" s="279">
        <f>K52*M52</f>
        <v>82445.533373182465</v>
      </c>
    </row>
    <row r="53" spans="1:14" ht="15.75" thickBot="1">
      <c r="B53" s="821" t="s">
        <v>953</v>
      </c>
      <c r="C53" s="822"/>
      <c r="D53" s="822"/>
      <c r="E53" s="822"/>
      <c r="F53" s="822"/>
      <c r="G53" s="822"/>
      <c r="H53" s="822"/>
      <c r="I53" s="822"/>
      <c r="J53" s="822"/>
      <c r="K53" s="822"/>
      <c r="L53" s="822"/>
      <c r="M53" s="823"/>
      <c r="N53" s="401">
        <f>SUM(N48:N52)</f>
        <v>194829.95020492317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08">
        <f>VLOOKUP(A58,TRANSPORTE!A1:D117,4,FALSE)</f>
        <v>1366.43125231058</v>
      </c>
      <c r="M58" s="909"/>
      <c r="N58" s="294">
        <f>K58*L58</f>
        <v>1503.0743775416381</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1503.0743775416381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40401.280451800994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238754.36905685585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47750.873811371173</v>
      </c>
      <c r="M82" s="857"/>
      <c r="N82" s="57"/>
    </row>
    <row r="83" spans="1:14">
      <c r="B83" s="95" t="s">
        <v>973</v>
      </c>
      <c r="C83" s="96"/>
      <c r="D83" s="96"/>
      <c r="E83" s="96"/>
      <c r="F83" s="96"/>
      <c r="G83" s="96"/>
      <c r="H83" s="96"/>
      <c r="I83" s="93"/>
      <c r="J83" s="94"/>
      <c r="K83" s="311">
        <v>0.05</v>
      </c>
      <c r="L83" s="856">
        <f>N77*K83</f>
        <v>11937.718452842793</v>
      </c>
      <c r="M83" s="857"/>
      <c r="N83" s="57"/>
    </row>
    <row r="84" spans="1:14" ht="15.75" thickBot="1">
      <c r="B84" s="97" t="s">
        <v>974</v>
      </c>
      <c r="C84" s="98"/>
      <c r="D84" s="98"/>
      <c r="E84" s="98"/>
      <c r="F84" s="98"/>
      <c r="G84" s="98"/>
      <c r="H84" s="98"/>
      <c r="I84" s="99"/>
      <c r="J84" s="100"/>
      <c r="K84" s="312">
        <v>0.05</v>
      </c>
      <c r="L84" s="858">
        <f>N77*K84</f>
        <v>11937.718452842793</v>
      </c>
      <c r="M84" s="859"/>
      <c r="N84" s="57"/>
    </row>
    <row r="85" spans="1:14" ht="15.75" thickBot="1">
      <c r="B85" s="821" t="s">
        <v>953</v>
      </c>
      <c r="C85" s="822"/>
      <c r="D85" s="822"/>
      <c r="E85" s="822"/>
      <c r="F85" s="822"/>
      <c r="G85" s="822"/>
      <c r="H85" s="822"/>
      <c r="I85" s="822"/>
      <c r="J85" s="822"/>
      <c r="K85" s="822"/>
      <c r="L85" s="822"/>
      <c r="M85" s="823"/>
      <c r="N85" s="58">
        <f>L82+L83+L84</f>
        <v>71626.310717056753</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310380.67977391259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257</v>
      </c>
      <c r="B36" s="870" t="str">
        <f>VLOOKUP(A36,EQUIPOS!A6:D154,3,FALSE)</f>
        <v>Mezcladora de concreto 1 bulto</v>
      </c>
      <c r="C36" s="871"/>
      <c r="D36" s="871"/>
      <c r="E36" s="871"/>
      <c r="F36" s="871"/>
      <c r="G36" s="871"/>
      <c r="H36" s="872"/>
      <c r="I36" s="274"/>
      <c r="J36" s="275"/>
      <c r="K36" s="276">
        <f>VLOOKUP(A36,EQUIPOS!A6:D163,4,FALSE)</f>
        <v>2600.5022217830278</v>
      </c>
      <c r="L36" s="277"/>
      <c r="M36" s="343">
        <v>1</v>
      </c>
      <c r="N36" s="279">
        <f>K36*M36</f>
        <v>2600.5022217830278</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3373.3390225900498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5973.8412443730776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76482.983083061496</v>
      </c>
      <c r="N48" s="279">
        <f t="shared" ref="N48:N53" si="0">K48*M48</f>
        <v>38547.423473862997</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4882.6144186592619</v>
      </c>
      <c r="N49" s="279">
        <f t="shared" si="0"/>
        <v>9765.2288373185238</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40.673038277185327</v>
      </c>
      <c r="N50" s="279">
        <f t="shared" si="0"/>
        <v>4514.7072487675714</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54191.569016289308</v>
      </c>
      <c r="N51" s="279">
        <f t="shared" si="0"/>
        <v>21676.627606515725</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67130.920659109193</v>
      </c>
      <c r="N52" s="280">
        <f t="shared" si="0"/>
        <v>25375.488009143275</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580.44207669201626</v>
      </c>
      <c r="N53" s="280">
        <f t="shared" si="0"/>
        <v>90548.963963954535</v>
      </c>
    </row>
    <row r="54" spans="1:14">
      <c r="B54" s="327"/>
      <c r="C54" s="324"/>
      <c r="D54" s="324"/>
      <c r="E54" s="324"/>
      <c r="F54" s="324"/>
      <c r="G54" s="324"/>
      <c r="H54" s="324"/>
      <c r="I54" s="324"/>
      <c r="J54" s="318"/>
      <c r="K54" s="50"/>
      <c r="L54" s="325"/>
      <c r="M54" s="433"/>
      <c r="N54" s="280"/>
    </row>
    <row r="55" spans="1:14" ht="15.75" thickBot="1">
      <c r="B55" s="910" t="s">
        <v>953</v>
      </c>
      <c r="C55" s="864"/>
      <c r="D55" s="864"/>
      <c r="E55" s="864"/>
      <c r="F55" s="864"/>
      <c r="G55" s="864"/>
      <c r="H55" s="864"/>
      <c r="I55" s="864"/>
      <c r="J55" s="864"/>
      <c r="K55" s="864"/>
      <c r="L55" s="864"/>
      <c r="M55" s="865"/>
      <c r="N55" s="110">
        <f>SUM(N48:N54)</f>
        <v>190428.4391395626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908">
        <f>VLOOKUP(A60,TRANSPORTE!A1:D117,4,FALSE)</f>
        <v>1366.43125231058</v>
      </c>
      <c r="M60" s="909"/>
      <c r="N60" s="294">
        <f>K60*L60</f>
        <v>546.57250092423203</v>
      </c>
    </row>
    <row r="61" spans="1:14">
      <c r="A61" t="s">
        <v>1229</v>
      </c>
      <c r="B61" s="52" t="str">
        <f>VLOOKUP(A61,TRANSPORTE!A1:D117,3,FALSE)</f>
        <v>Transporte de arena</v>
      </c>
      <c r="C61" s="53"/>
      <c r="D61" s="53"/>
      <c r="E61" s="53"/>
      <c r="F61" s="53"/>
      <c r="G61" s="53"/>
      <c r="H61" s="318" t="s">
        <v>339</v>
      </c>
      <c r="I61" s="286">
        <v>0.378</v>
      </c>
      <c r="J61" s="293">
        <v>1</v>
      </c>
      <c r="K61" s="286">
        <f>I61*J61</f>
        <v>0.378</v>
      </c>
      <c r="L61" s="908">
        <f>VLOOKUP(A61,TRANSPORTE!A1:D117,4,FALSE)</f>
        <v>1290.8255786072161</v>
      </c>
      <c r="M61" s="909"/>
      <c r="N61" s="294">
        <f t="shared" ref="N61:N62" si="1">K61*L61</f>
        <v>487.93206871352771</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908">
        <f>VLOOKUP(A62,TRANSPORTE!A1:D117,4,FALSE)</f>
        <v>1337.591059876785</v>
      </c>
      <c r="M62" s="909"/>
      <c r="N62" s="294">
        <f t="shared" si="1"/>
        <v>674.14589417789966</v>
      </c>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1708.6504638156594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0"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8</v>
      </c>
      <c r="N71" s="402">
        <f>K71/M71</f>
        <v>54131</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67466.780451800994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265577.71129955235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53115.542259910471</v>
      </c>
      <c r="M84" s="857"/>
      <c r="N84" s="57"/>
    </row>
    <row r="85" spans="1:14">
      <c r="B85" s="95" t="s">
        <v>973</v>
      </c>
      <c r="C85" s="96"/>
      <c r="D85" s="96"/>
      <c r="E85" s="96"/>
      <c r="F85" s="96"/>
      <c r="G85" s="96"/>
      <c r="H85" s="96"/>
      <c r="I85" s="93"/>
      <c r="J85" s="94"/>
      <c r="K85" s="311">
        <v>0.05</v>
      </c>
      <c r="L85" s="856">
        <f>N79*K85</f>
        <v>13278.885564977618</v>
      </c>
      <c r="M85" s="857"/>
      <c r="N85" s="57"/>
    </row>
    <row r="86" spans="1:14" ht="15.75" thickBot="1">
      <c r="B86" s="97" t="s">
        <v>974</v>
      </c>
      <c r="C86" s="98"/>
      <c r="D86" s="98"/>
      <c r="E86" s="98"/>
      <c r="F86" s="98"/>
      <c r="G86" s="98"/>
      <c r="H86" s="98"/>
      <c r="I86" s="99"/>
      <c r="J86" s="100"/>
      <c r="K86" s="312">
        <v>0.05</v>
      </c>
      <c r="L86" s="858">
        <f>N79*K86</f>
        <v>13278.885564977618</v>
      </c>
      <c r="M86" s="859"/>
      <c r="N86" s="57"/>
    </row>
    <row r="87" spans="1:14" ht="15.75" thickBot="1">
      <c r="B87" s="821" t="s">
        <v>953</v>
      </c>
      <c r="C87" s="822"/>
      <c r="D87" s="822"/>
      <c r="E87" s="822"/>
      <c r="F87" s="822"/>
      <c r="G87" s="822"/>
      <c r="H87" s="822"/>
      <c r="I87" s="822"/>
      <c r="J87" s="822"/>
      <c r="K87" s="822"/>
      <c r="L87" s="822"/>
      <c r="M87" s="823"/>
      <c r="N87" s="58">
        <f>L84+L85+L86</f>
        <v>79673.313389865711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345251.02468941803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1345.39621807204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1345.39621807204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2253.5791238420943</v>
      </c>
      <c r="N48" s="279">
        <f>K48*M48</f>
        <v>1126.7895619210472</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417658.96843154548</v>
      </c>
      <c r="N49" s="279">
        <f>K49*M49</f>
        <v>421835.55811586091</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4882.6144186592619</v>
      </c>
      <c r="N50" s="279">
        <f>K50*M50</f>
        <v>1464.7843255977784</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910" t="s">
        <v>953</v>
      </c>
      <c r="C55" s="864"/>
      <c r="D55" s="864"/>
      <c r="E55" s="864"/>
      <c r="F55" s="864"/>
      <c r="G55" s="864"/>
      <c r="H55" s="864"/>
      <c r="I55" s="864"/>
      <c r="J55" s="864"/>
      <c r="K55" s="864"/>
      <c r="L55" s="864"/>
      <c r="M55" s="865"/>
      <c r="N55" s="110">
        <f>SUM(N48:N54)</f>
        <v>424427.13200337969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908">
        <f>VLOOKUP(A60,TRANSPORTE!A1:D117,4,FALSE)</f>
        <v>987.37470166413027</v>
      </c>
      <c r="M60" s="909"/>
      <c r="N60" s="294">
        <f>K60*L60</f>
        <v>997.24844868077162</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997.24844868077162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0"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26907.924361440797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453677.70103157335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90735.540206314676</v>
      </c>
      <c r="M84" s="857"/>
      <c r="N84" s="57"/>
    </row>
    <row r="85" spans="1:14">
      <c r="B85" s="95" t="s">
        <v>973</v>
      </c>
      <c r="C85" s="96"/>
      <c r="D85" s="96"/>
      <c r="E85" s="96"/>
      <c r="F85" s="96"/>
      <c r="G85" s="96"/>
      <c r="H85" s="96"/>
      <c r="I85" s="93"/>
      <c r="J85" s="94"/>
      <c r="K85" s="311">
        <v>0.05</v>
      </c>
      <c r="L85" s="856">
        <f>N79*K85</f>
        <v>22683.885051578669</v>
      </c>
      <c r="M85" s="857"/>
      <c r="N85" s="57"/>
    </row>
    <row r="86" spans="1:14" ht="15.75" thickBot="1">
      <c r="B86" s="97" t="s">
        <v>974</v>
      </c>
      <c r="C86" s="98"/>
      <c r="D86" s="98"/>
      <c r="E86" s="98"/>
      <c r="F86" s="98"/>
      <c r="G86" s="98"/>
      <c r="H86" s="98"/>
      <c r="I86" s="99"/>
      <c r="J86" s="100"/>
      <c r="K86" s="312">
        <v>0.05</v>
      </c>
      <c r="L86" s="858">
        <f>N79*K86</f>
        <v>22683.885051578669</v>
      </c>
      <c r="M86" s="859"/>
      <c r="N86" s="57"/>
    </row>
    <row r="87" spans="1:14" ht="15.75" thickBot="1">
      <c r="B87" s="821" t="s">
        <v>953</v>
      </c>
      <c r="C87" s="822"/>
      <c r="D87" s="822"/>
      <c r="E87" s="822"/>
      <c r="F87" s="822"/>
      <c r="G87" s="822"/>
      <c r="H87" s="822"/>
      <c r="I87" s="822"/>
      <c r="J87" s="822"/>
      <c r="K87" s="822"/>
      <c r="L87" s="822"/>
      <c r="M87" s="823"/>
      <c r="N87" s="58">
        <f>L84+L85+L86</f>
        <v>136103.310309472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589781.01134104538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9.25" customHeight="1" thickBot="1">
      <c r="A31" t="s">
        <v>1845</v>
      </c>
      <c r="B31" s="86" t="s">
        <v>1135</v>
      </c>
      <c r="C31" s="963" t="s">
        <v>2143</v>
      </c>
      <c r="D31" s="964"/>
      <c r="E31" s="964"/>
      <c r="F31" s="964"/>
      <c r="G31" s="964"/>
      <c r="H31" s="964"/>
      <c r="I31" s="964"/>
      <c r="J31" s="990"/>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71.649414538135986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2253.5791238420943</v>
      </c>
      <c r="N48" s="279">
        <f>K48*M48</f>
        <v>112.67895619210472</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21006.475156472974</v>
      </c>
      <c r="N49" s="279">
        <f>K49*M49</f>
        <v>21006.475156472974</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21119.154112665077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1432.9882907627198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22623.791817965932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4524.7583635931869</v>
      </c>
      <c r="M84" s="857"/>
      <c r="N84" s="57"/>
    </row>
    <row r="85" spans="1:14">
      <c r="B85" s="95" t="s">
        <v>973</v>
      </c>
      <c r="C85" s="96"/>
      <c r="D85" s="96"/>
      <c r="E85" s="96"/>
      <c r="F85" s="96"/>
      <c r="G85" s="96"/>
      <c r="H85" s="96"/>
      <c r="I85" s="93"/>
      <c r="J85" s="94"/>
      <c r="K85" s="311">
        <v>0.05</v>
      </c>
      <c r="L85" s="856">
        <f>N79*K85</f>
        <v>1131.1895908982967</v>
      </c>
      <c r="M85" s="857"/>
      <c r="N85" s="57"/>
    </row>
    <row r="86" spans="1:14" ht="15.75" thickBot="1">
      <c r="B86" s="97" t="s">
        <v>974</v>
      </c>
      <c r="C86" s="98"/>
      <c r="D86" s="98"/>
      <c r="E86" s="98"/>
      <c r="F86" s="98"/>
      <c r="G86" s="98"/>
      <c r="H86" s="98"/>
      <c r="I86" s="99"/>
      <c r="J86" s="100"/>
      <c r="K86" s="312">
        <v>0.05</v>
      </c>
      <c r="L86" s="858">
        <f>N79*K86</f>
        <v>1131.1895908982967</v>
      </c>
      <c r="M86" s="859"/>
      <c r="N86" s="57"/>
    </row>
    <row r="87" spans="1:14" ht="15.75" thickBot="1">
      <c r="B87" s="821" t="s">
        <v>953</v>
      </c>
      <c r="C87" s="822"/>
      <c r="D87" s="822"/>
      <c r="E87" s="822"/>
      <c r="F87" s="822"/>
      <c r="G87" s="822"/>
      <c r="H87" s="822"/>
      <c r="I87" s="822"/>
      <c r="J87" s="822"/>
      <c r="K87" s="822"/>
      <c r="L87" s="822"/>
      <c r="M87" s="823"/>
      <c r="N87" s="58">
        <f>L84+L85+L86</f>
        <v>6787.1375453897808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29410.929363355714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1683</v>
      </c>
      <c r="C31" s="963" t="s">
        <v>2144</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343">
        <v>1.25</v>
      </c>
      <c r="N36" s="279">
        <f>K36/M36</f>
        <v>4210.7531773600813</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1886.7062180720402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6097.4593954321217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24997.705436202832</v>
      </c>
      <c r="N48" s="279">
        <f>K48*M48</f>
        <v>12498.852718101416</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2253.5791238420943</v>
      </c>
      <c r="N49" s="279">
        <f>K49*M49</f>
        <v>1126.7895619210472</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417658.96843154548</v>
      </c>
      <c r="N50" s="279">
        <f>K50*M50</f>
        <v>421835.55811586091</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4882.6144186592619</v>
      </c>
      <c r="N51" s="279">
        <f>K51*M51</f>
        <v>1464.7843255977784</v>
      </c>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436925.9847214811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908">
        <f>VLOOKUP(A58,TRANSPORTE!A1:D117,4,FALSE)</f>
        <v>987.37470166413027</v>
      </c>
      <c r="M58" s="909"/>
      <c r="N58" s="294">
        <f>K58*L58</f>
        <v>997.24844868077162</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908">
        <f>VLOOKUP(A59,TRANSPORTE!A1:D117,4,FALSE)</f>
        <v>1337.591059876785</v>
      </c>
      <c r="M59" s="909"/>
      <c r="N59" s="294">
        <f>K59*L59</f>
        <v>668.79552993839252</v>
      </c>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1666.0439786191641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13</v>
      </c>
      <c r="B69" s="55" t="str">
        <f>VLOOKUP(A69,'MANO DE OBRA'!A8:D68,3,FALSE)</f>
        <v>Obrero (5)</v>
      </c>
      <c r="C69" s="53"/>
      <c r="D69" s="53"/>
      <c r="E69" s="53"/>
      <c r="F69" s="53"/>
      <c r="G69" s="53"/>
      <c r="H69" s="53"/>
      <c r="I69" s="299">
        <f>K69/J69*100</f>
        <v>146300</v>
      </c>
      <c r="J69" s="300">
        <v>185</v>
      </c>
      <c r="K69" s="301">
        <f>VLOOKUP(A69,'MANO DE OBRA'!A8:D99,4,FALSE)</f>
        <v>270655</v>
      </c>
      <c r="L69" s="56"/>
      <c r="M69" s="441">
        <v>10</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37734.124361440801</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482423.61245697318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96484.722491394641</v>
      </c>
      <c r="M82" s="857"/>
      <c r="N82" s="57"/>
    </row>
    <row r="83" spans="1:14">
      <c r="B83" s="95" t="s">
        <v>973</v>
      </c>
      <c r="C83" s="96"/>
      <c r="D83" s="96"/>
      <c r="E83" s="96"/>
      <c r="F83" s="96"/>
      <c r="G83" s="96"/>
      <c r="H83" s="96"/>
      <c r="I83" s="93"/>
      <c r="J83" s="94"/>
      <c r="K83" s="311">
        <v>0.05</v>
      </c>
      <c r="L83" s="856">
        <f>N77*K83</f>
        <v>24121.18062284866</v>
      </c>
      <c r="M83" s="857"/>
      <c r="N83" s="57"/>
    </row>
    <row r="84" spans="1:14" ht="15.75" thickBot="1">
      <c r="B84" s="97" t="s">
        <v>974</v>
      </c>
      <c r="C84" s="98"/>
      <c r="D84" s="98"/>
      <c r="E84" s="98"/>
      <c r="F84" s="98"/>
      <c r="G84" s="98"/>
      <c r="H84" s="98"/>
      <c r="I84" s="99"/>
      <c r="J84" s="100"/>
      <c r="K84" s="312">
        <v>0.05</v>
      </c>
      <c r="L84" s="858">
        <f>N77*K84</f>
        <v>24121.18062284866</v>
      </c>
      <c r="M84" s="859"/>
      <c r="N84" s="57"/>
    </row>
    <row r="85" spans="1:14" ht="15.75" thickBot="1">
      <c r="B85" s="821" t="s">
        <v>953</v>
      </c>
      <c r="C85" s="822"/>
      <c r="D85" s="822"/>
      <c r="E85" s="822"/>
      <c r="F85" s="822"/>
      <c r="G85" s="822"/>
      <c r="H85" s="822"/>
      <c r="I85" s="822"/>
      <c r="J85" s="822"/>
      <c r="K85" s="822"/>
      <c r="L85" s="822"/>
      <c r="M85" s="823"/>
      <c r="N85" s="58">
        <f>L82+L83+L84</f>
        <v>144727.08373709195</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627150.69619406515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1.5" customHeight="1" thickBot="1">
      <c r="A31" t="s">
        <v>1845</v>
      </c>
      <c r="B31" s="86" t="s">
        <v>1684</v>
      </c>
      <c r="C31" s="963" t="s">
        <v>2145</v>
      </c>
      <c r="D31" s="964"/>
      <c r="E31" s="964"/>
      <c r="F31" s="964"/>
      <c r="G31" s="964"/>
      <c r="H31" s="964"/>
      <c r="I31" s="964"/>
      <c r="J31" s="990"/>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343">
        <v>18.75</v>
      </c>
      <c r="N36" s="279">
        <f>K36/M36</f>
        <v>280.71687849067212</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107.73674787146933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388.45362636214145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24997.705436202832</v>
      </c>
      <c r="N48" s="279">
        <f>K48*M48</f>
        <v>1249.8852718101416</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2253.5791238420943</v>
      </c>
      <c r="N49" s="279">
        <f>K49*M49</f>
        <v>112.67895619210472</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21006.475156472974</v>
      </c>
      <c r="N50" s="279">
        <f>K50*M50</f>
        <v>21006.475156472974</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22369.039384475222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908">
        <f>VLOOKUP(A58,TRANSPORTE!A1:D117,4,FALSE)</f>
        <v>1337.591059876785</v>
      </c>
      <c r="M58" s="909"/>
      <c r="N58" s="294">
        <f>K58*L58</f>
        <v>66.879552993839255</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66.879552993839255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150</v>
      </c>
      <c r="N69" s="402">
        <f>K69/M69</f>
        <v>1443.4933333333333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2154.7349574293867</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24979.10752126059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4995.8215042521188</v>
      </c>
      <c r="M82" s="857"/>
      <c r="N82" s="57"/>
    </row>
    <row r="83" spans="1:14">
      <c r="B83" s="95" t="s">
        <v>973</v>
      </c>
      <c r="C83" s="96"/>
      <c r="D83" s="96"/>
      <c r="E83" s="96"/>
      <c r="F83" s="96"/>
      <c r="G83" s="96"/>
      <c r="H83" s="96"/>
      <c r="I83" s="93"/>
      <c r="J83" s="94"/>
      <c r="K83" s="311">
        <v>0.05</v>
      </c>
      <c r="L83" s="856">
        <f>N77*K83</f>
        <v>1248.9553760630297</v>
      </c>
      <c r="M83" s="857"/>
      <c r="N83" s="57"/>
    </row>
    <row r="84" spans="1:14" ht="15.75" thickBot="1">
      <c r="B84" s="97" t="s">
        <v>974</v>
      </c>
      <c r="C84" s="98"/>
      <c r="D84" s="98"/>
      <c r="E84" s="98"/>
      <c r="F84" s="98"/>
      <c r="G84" s="98"/>
      <c r="H84" s="98"/>
      <c r="I84" s="99"/>
      <c r="J84" s="100"/>
      <c r="K84" s="312">
        <v>0.05</v>
      </c>
      <c r="L84" s="858">
        <f>N77*K84</f>
        <v>1248.9553760630297</v>
      </c>
      <c r="M84" s="859"/>
      <c r="N84" s="57"/>
    </row>
    <row r="85" spans="1:14" ht="15.75" thickBot="1">
      <c r="B85" s="821" t="s">
        <v>953</v>
      </c>
      <c r="C85" s="822"/>
      <c r="D85" s="822"/>
      <c r="E85" s="822"/>
      <c r="F85" s="822"/>
      <c r="G85" s="822"/>
      <c r="H85" s="822"/>
      <c r="I85" s="822"/>
      <c r="J85" s="822"/>
      <c r="K85" s="822"/>
      <c r="L85" s="822"/>
      <c r="M85" s="823"/>
      <c r="N85" s="58">
        <f>L82+L83+L84</f>
        <v>7493.7322563781781</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32472.839777638768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134.53962180720401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417658.96843154548</v>
      </c>
      <c r="N48" s="279">
        <f>K48*M48</f>
        <v>29236.127790208186</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4882.6144186592619</v>
      </c>
      <c r="N49" s="279">
        <f>K49*M49</f>
        <v>1464.7843255977784</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30700.912115805964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908">
        <f>VLOOKUP(A58,TRANSPORTE!A1:D117,4,FALSE)</f>
        <v>987.37470166413027</v>
      </c>
      <c r="M58" s="909"/>
      <c r="N58" s="294">
        <f>K58*L58</f>
        <v>69.116229116489123</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69.116229116489123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38">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2690.7924361440801</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33595.360402873739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6719.0720805747478</v>
      </c>
      <c r="M82" s="857"/>
      <c r="N82" s="57"/>
    </row>
    <row r="83" spans="1:14">
      <c r="B83" s="95" t="s">
        <v>973</v>
      </c>
      <c r="C83" s="96"/>
      <c r="D83" s="96"/>
      <c r="E83" s="96"/>
      <c r="F83" s="96"/>
      <c r="G83" s="96"/>
      <c r="H83" s="96"/>
      <c r="I83" s="93"/>
      <c r="J83" s="94"/>
      <c r="K83" s="311">
        <v>0.05</v>
      </c>
      <c r="L83" s="856">
        <f>N77*K83</f>
        <v>1679.768020143687</v>
      </c>
      <c r="M83" s="857"/>
      <c r="N83" s="57"/>
    </row>
    <row r="84" spans="1:14" ht="15.75" thickBot="1">
      <c r="B84" s="97" t="s">
        <v>974</v>
      </c>
      <c r="C84" s="98"/>
      <c r="D84" s="98"/>
      <c r="E84" s="98"/>
      <c r="F84" s="98"/>
      <c r="G84" s="98"/>
      <c r="H84" s="98"/>
      <c r="I84" s="99"/>
      <c r="J84" s="100"/>
      <c r="K84" s="312">
        <v>0.05</v>
      </c>
      <c r="L84" s="858">
        <f>N77*K84</f>
        <v>1679.768020143687</v>
      </c>
      <c r="M84" s="859"/>
      <c r="N84" s="57"/>
    </row>
    <row r="85" spans="1:14" ht="15.75" thickBot="1">
      <c r="B85" s="821" t="s">
        <v>953</v>
      </c>
      <c r="C85" s="822"/>
      <c r="D85" s="822"/>
      <c r="E85" s="822"/>
      <c r="F85" s="822"/>
      <c r="G85" s="822"/>
      <c r="H85" s="822"/>
      <c r="I85" s="822"/>
      <c r="J85" s="822"/>
      <c r="K85" s="822"/>
      <c r="L85" s="822"/>
      <c r="M85" s="823"/>
      <c r="N85" s="58">
        <f>L82+L83+L84</f>
        <v>10078.608120862122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43673.968523735864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71.649414538135986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31576.048972045686</v>
      </c>
      <c r="N48" s="279">
        <f>K48*M48</f>
        <v>39470.061215057111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39470.061215057111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150</v>
      </c>
      <c r="N69" s="402">
        <f>K69/M69</f>
        <v>721.74666666666667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1432.9882907627198</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40974.698920357965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8194.9397840715937</v>
      </c>
      <c r="M82" s="857"/>
      <c r="N82" s="57"/>
    </row>
    <row r="83" spans="1:14">
      <c r="B83" s="95" t="s">
        <v>973</v>
      </c>
      <c r="C83" s="96"/>
      <c r="D83" s="96"/>
      <c r="E83" s="96"/>
      <c r="F83" s="96"/>
      <c r="G83" s="96"/>
      <c r="H83" s="96"/>
      <c r="I83" s="93"/>
      <c r="J83" s="94"/>
      <c r="K83" s="311">
        <v>0.05</v>
      </c>
      <c r="L83" s="856">
        <f>N77*K83</f>
        <v>2048.7349460178984</v>
      </c>
      <c r="M83" s="857"/>
      <c r="N83" s="57"/>
    </row>
    <row r="84" spans="1:14" ht="15.75" thickBot="1">
      <c r="B84" s="97" t="s">
        <v>974</v>
      </c>
      <c r="C84" s="98"/>
      <c r="D84" s="98"/>
      <c r="E84" s="98"/>
      <c r="F84" s="98"/>
      <c r="G84" s="98"/>
      <c r="H84" s="98"/>
      <c r="I84" s="99"/>
      <c r="J84" s="100"/>
      <c r="K84" s="312">
        <v>0.05</v>
      </c>
      <c r="L84" s="858">
        <f>N77*K84</f>
        <v>2048.7349460178984</v>
      </c>
      <c r="M84" s="859"/>
      <c r="N84" s="57"/>
    </row>
    <row r="85" spans="1:14" ht="15.75" thickBot="1">
      <c r="B85" s="821" t="s">
        <v>953</v>
      </c>
      <c r="C85" s="822"/>
      <c r="D85" s="822"/>
      <c r="E85" s="822"/>
      <c r="F85" s="822"/>
      <c r="G85" s="822"/>
      <c r="H85" s="822"/>
      <c r="I85" s="822"/>
      <c r="J85" s="822"/>
      <c r="K85" s="822"/>
      <c r="L85" s="822"/>
      <c r="M85" s="823"/>
      <c r="N85" s="58">
        <f>L82+L83+L84</f>
        <v>12292.409676107392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53267.108596465361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161.605121807204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161.605121807204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313139.86386807286</v>
      </c>
      <c r="N48" s="279">
        <f>K48*M48</f>
        <v>626.27972773614579</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417658.96843154548</v>
      </c>
      <c r="N49" s="279">
        <f>K49*M49</f>
        <v>29236.127790208186</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4882.6144186592619</v>
      </c>
      <c r="N50" s="279">
        <f>K50*M50</f>
        <v>1464.7843255977784</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31327.19184354211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908">
        <f>VLOOKUP(A58,TRANSPORTE!A1:D117,4,FALSE)</f>
        <v>987.37470166413027</v>
      </c>
      <c r="M58" s="909"/>
      <c r="N58" s="294">
        <f>K58*L58</f>
        <v>71.090978519817384</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71.090978519817384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100</v>
      </c>
      <c r="N69" s="402">
        <f>K69/M69</f>
        <v>2165.2399999999998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3232.1024361440795</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34791.990380013209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6958.3980760026425</v>
      </c>
      <c r="M82" s="857"/>
      <c r="N82" s="57"/>
    </row>
    <row r="83" spans="1:14">
      <c r="B83" s="95" t="s">
        <v>973</v>
      </c>
      <c r="C83" s="96"/>
      <c r="D83" s="96"/>
      <c r="E83" s="96"/>
      <c r="F83" s="96"/>
      <c r="G83" s="96"/>
      <c r="H83" s="96"/>
      <c r="I83" s="93"/>
      <c r="J83" s="94"/>
      <c r="K83" s="311">
        <v>0.05</v>
      </c>
      <c r="L83" s="856">
        <f>N77*K83</f>
        <v>1739.5995190006606</v>
      </c>
      <c r="M83" s="857"/>
      <c r="N83" s="57"/>
    </row>
    <row r="84" spans="1:14" ht="15.75" thickBot="1">
      <c r="B84" s="97" t="s">
        <v>974</v>
      </c>
      <c r="C84" s="98"/>
      <c r="D84" s="98"/>
      <c r="E84" s="98"/>
      <c r="F84" s="98"/>
      <c r="G84" s="98"/>
      <c r="H84" s="98"/>
      <c r="I84" s="99"/>
      <c r="J84" s="100"/>
      <c r="K84" s="312">
        <v>0.05</v>
      </c>
      <c r="L84" s="858">
        <f>N77*K84</f>
        <v>1739.5995190006606</v>
      </c>
      <c r="M84" s="859"/>
      <c r="N84" s="57"/>
    </row>
    <row r="85" spans="1:14" ht="15.75" thickBot="1">
      <c r="B85" s="821" t="s">
        <v>953</v>
      </c>
      <c r="C85" s="822"/>
      <c r="D85" s="822"/>
      <c r="E85" s="822"/>
      <c r="F85" s="822"/>
      <c r="G85" s="822"/>
      <c r="H85" s="822"/>
      <c r="I85" s="822"/>
      <c r="J85" s="822"/>
      <c r="K85" s="822"/>
      <c r="L85" s="822"/>
      <c r="M85" s="823"/>
      <c r="N85" s="58">
        <f>L82+L83+L84</f>
        <v>10437.597114003966</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45229.587494017178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89.693081204802667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89.693081204802667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313139.86386807286</v>
      </c>
      <c r="N48" s="279">
        <f>K48*M48</f>
        <v>626.27972773614579</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31576.048972045686</v>
      </c>
      <c r="N49" s="279">
        <f>K49*M49</f>
        <v>39470.061215057111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40096.340942793257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908">
        <f>VLOOKUP(A58,TRANSPORTE!A1:D117,4,FALSE)</f>
        <v>987.37470166413027</v>
      </c>
      <c r="M58" s="909"/>
      <c r="N58" s="294">
        <f>K58*L58</f>
        <v>1.9747494033282607</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1.9747494033282607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863"/>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150</v>
      </c>
      <c r="N69" s="402">
        <f>K69/M69</f>
        <v>1082.6199999999999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1793.8616240960532</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41981.870397497441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8396.3740794994883</v>
      </c>
      <c r="M82" s="857"/>
      <c r="N82" s="57"/>
    </row>
    <row r="83" spans="1:14">
      <c r="B83" s="95" t="s">
        <v>973</v>
      </c>
      <c r="C83" s="96"/>
      <c r="D83" s="96"/>
      <c r="E83" s="96"/>
      <c r="F83" s="96"/>
      <c r="G83" s="96"/>
      <c r="H83" s="96"/>
      <c r="I83" s="93"/>
      <c r="J83" s="94"/>
      <c r="K83" s="311">
        <v>0.05</v>
      </c>
      <c r="L83" s="856">
        <f>N77*K83</f>
        <v>2099.0935198748721</v>
      </c>
      <c r="M83" s="857"/>
      <c r="N83" s="57"/>
    </row>
    <row r="84" spans="1:14" ht="15.75" thickBot="1">
      <c r="B84" s="97" t="s">
        <v>974</v>
      </c>
      <c r="C84" s="98"/>
      <c r="D84" s="98"/>
      <c r="E84" s="98"/>
      <c r="F84" s="98"/>
      <c r="G84" s="98"/>
      <c r="H84" s="98"/>
      <c r="I84" s="99"/>
      <c r="J84" s="100"/>
      <c r="K84" s="312">
        <v>0.05</v>
      </c>
      <c r="L84" s="858">
        <f>N77*K84</f>
        <v>2099.0935198748721</v>
      </c>
      <c r="M84" s="859"/>
      <c r="N84" s="57"/>
    </row>
    <row r="85" spans="1:14" ht="15.75" thickBot="1">
      <c r="B85" s="821" t="s">
        <v>953</v>
      </c>
      <c r="C85" s="822"/>
      <c r="D85" s="822"/>
      <c r="E85" s="822"/>
      <c r="F85" s="822"/>
      <c r="G85" s="822"/>
      <c r="H85" s="822"/>
      <c r="I85" s="822"/>
      <c r="J85" s="822"/>
      <c r="K85" s="822"/>
      <c r="L85" s="822"/>
      <c r="M85" s="823"/>
      <c r="N85" s="58">
        <f>L82+L83+L84</f>
        <v>12594.561119249232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54576.43151674667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22.554583333333333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7828.4383430444259</v>
      </c>
      <c r="N48" s="279">
        <f>K48*M48</f>
        <v>8611.2821773488686</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8611.2821773488686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451.09166666666664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9084.9284273488684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1816.9856854697737</v>
      </c>
      <c r="M82" s="857"/>
      <c r="N82" s="57"/>
    </row>
    <row r="83" spans="1:14">
      <c r="B83" s="95" t="s">
        <v>973</v>
      </c>
      <c r="C83" s="96"/>
      <c r="D83" s="96"/>
      <c r="E83" s="96"/>
      <c r="F83" s="96"/>
      <c r="G83" s="96"/>
      <c r="H83" s="96"/>
      <c r="I83" s="93"/>
      <c r="J83" s="94"/>
      <c r="K83" s="311">
        <v>0.05</v>
      </c>
      <c r="L83" s="856">
        <f>N77*K83</f>
        <v>454.24642136744342</v>
      </c>
      <c r="M83" s="857"/>
      <c r="N83" s="57"/>
    </row>
    <row r="84" spans="1:14" ht="15.75" thickBot="1">
      <c r="B84" s="97" t="s">
        <v>974</v>
      </c>
      <c r="C84" s="98"/>
      <c r="D84" s="98"/>
      <c r="E84" s="98"/>
      <c r="F84" s="98"/>
      <c r="G84" s="98"/>
      <c r="H84" s="98"/>
      <c r="I84" s="99"/>
      <c r="J84" s="100"/>
      <c r="K84" s="312">
        <v>0.05</v>
      </c>
      <c r="L84" s="858">
        <f>N77*K84</f>
        <v>454.24642136744342</v>
      </c>
      <c r="M84" s="859"/>
      <c r="N84" s="57"/>
    </row>
    <row r="85" spans="1:14" ht="15.75" thickBot="1">
      <c r="B85" s="821" t="s">
        <v>953</v>
      </c>
      <c r="C85" s="822"/>
      <c r="D85" s="822"/>
      <c r="E85" s="822"/>
      <c r="F85" s="822"/>
      <c r="G85" s="822"/>
      <c r="H85" s="822"/>
      <c r="I85" s="822"/>
      <c r="J85" s="822"/>
      <c r="K85" s="822"/>
      <c r="L85" s="822"/>
      <c r="M85" s="823"/>
      <c r="N85" s="58">
        <f>L82+L83+L84</f>
        <v>2725.4785282046605</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11810.406955553528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22.554583333333333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6552.4832525463935</v>
      </c>
      <c r="N48" s="279">
        <f>K48*M48</f>
        <v>7207.7315778010334</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7207.7315778010334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451.09166666666664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7681.3778278010332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1536.2755655602068</v>
      </c>
      <c r="M82" s="857"/>
      <c r="N82" s="57"/>
    </row>
    <row r="83" spans="1:14">
      <c r="B83" s="95" t="s">
        <v>973</v>
      </c>
      <c r="C83" s="96"/>
      <c r="D83" s="96"/>
      <c r="E83" s="96"/>
      <c r="F83" s="96"/>
      <c r="G83" s="96"/>
      <c r="H83" s="96"/>
      <c r="I83" s="93"/>
      <c r="J83" s="94"/>
      <c r="K83" s="311">
        <v>0.05</v>
      </c>
      <c r="L83" s="856">
        <f>N77*K83</f>
        <v>384.0688913900517</v>
      </c>
      <c r="M83" s="857"/>
      <c r="N83" s="57"/>
    </row>
    <row r="84" spans="1:14" ht="15.75" thickBot="1">
      <c r="B84" s="97" t="s">
        <v>974</v>
      </c>
      <c r="C84" s="98"/>
      <c r="D84" s="98"/>
      <c r="E84" s="98"/>
      <c r="F84" s="98"/>
      <c r="G84" s="98"/>
      <c r="H84" s="98"/>
      <c r="I84" s="99"/>
      <c r="J84" s="100"/>
      <c r="K84" s="312">
        <v>0.05</v>
      </c>
      <c r="L84" s="858">
        <f>N77*K84</f>
        <v>384.0688913900517</v>
      </c>
      <c r="M84" s="859"/>
      <c r="N84" s="57"/>
    </row>
    <row r="85" spans="1:14" ht="15.75" thickBot="1">
      <c r="B85" s="821" t="s">
        <v>953</v>
      </c>
      <c r="C85" s="822"/>
      <c r="D85" s="822"/>
      <c r="E85" s="822"/>
      <c r="F85" s="822"/>
      <c r="G85" s="822"/>
      <c r="H85" s="822"/>
      <c r="I85" s="822"/>
      <c r="J85" s="822"/>
      <c r="K85" s="822"/>
      <c r="L85" s="822"/>
      <c r="M85" s="823"/>
      <c r="N85" s="58">
        <f>L82+L83+L84</f>
        <v>2304.4133483403102</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9985.7911761413434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324.78600000000006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324.78600000000006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73139.169592126069</v>
      </c>
      <c r="N48" s="279">
        <f>K48*M48</f>
        <v>80453.086551338682</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80453.086551338682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908">
        <f>VLOOKUP(A58,TRANSPORTE!A1:D117,4,FALSE)</f>
        <v>1329.0584585650115</v>
      </c>
      <c r="M58" s="909"/>
      <c r="N58" s="294">
        <f>K58*L58</f>
        <v>1461.9643044215127</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1461.9643044215127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25</v>
      </c>
      <c r="N69" s="402">
        <f>K69/M69</f>
        <v>6495.72</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6495.72</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88735.556855760209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17747.111371152041</v>
      </c>
      <c r="M82" s="857"/>
      <c r="N82" s="57"/>
    </row>
    <row r="83" spans="1:14">
      <c r="B83" s="95" t="s">
        <v>973</v>
      </c>
      <c r="C83" s="96"/>
      <c r="D83" s="96"/>
      <c r="E83" s="96"/>
      <c r="F83" s="96"/>
      <c r="G83" s="96"/>
      <c r="H83" s="96"/>
      <c r="I83" s="93"/>
      <c r="J83" s="94"/>
      <c r="K83" s="311">
        <v>0.05</v>
      </c>
      <c r="L83" s="856">
        <f>N77*K83</f>
        <v>4436.7778427880103</v>
      </c>
      <c r="M83" s="857"/>
      <c r="N83" s="57"/>
    </row>
    <row r="84" spans="1:14" ht="15.75" thickBot="1">
      <c r="B84" s="97" t="s">
        <v>974</v>
      </c>
      <c r="C84" s="98"/>
      <c r="D84" s="98"/>
      <c r="E84" s="98"/>
      <c r="F84" s="98"/>
      <c r="G84" s="98"/>
      <c r="H84" s="98"/>
      <c r="I84" s="99"/>
      <c r="J84" s="100"/>
      <c r="K84" s="312">
        <v>0.05</v>
      </c>
      <c r="L84" s="858">
        <f>N77*K84</f>
        <v>4436.7778427880103</v>
      </c>
      <c r="M84" s="859"/>
      <c r="N84" s="57"/>
    </row>
    <row r="85" spans="1:14" ht="15.75" thickBot="1">
      <c r="B85" s="821" t="s">
        <v>953</v>
      </c>
      <c r="C85" s="822"/>
      <c r="D85" s="822"/>
      <c r="E85" s="822"/>
      <c r="F85" s="822"/>
      <c r="G85" s="822"/>
      <c r="H85" s="822"/>
      <c r="I85" s="822"/>
      <c r="J85" s="822"/>
      <c r="K85" s="822"/>
      <c r="L85" s="822"/>
      <c r="M85" s="823"/>
      <c r="N85" s="58">
        <f>L82+L83+L84</f>
        <v>26620.667056728063</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115356.22391248828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160</v>
      </c>
      <c r="B36" s="870" t="str">
        <f>VLOOKUP(A36,EQUIPOS!A6:D154,3,FALSE)</f>
        <v>COMPACTADOR MANUAL VIBRATORIO (RANA) con motor de 6 HP</v>
      </c>
      <c r="C36" s="871"/>
      <c r="D36" s="871"/>
      <c r="E36" s="871"/>
      <c r="F36" s="871"/>
      <c r="G36" s="871"/>
      <c r="H36" s="872"/>
      <c r="I36" s="274"/>
      <c r="J36" s="275"/>
      <c r="K36" s="276">
        <f>VLOOKUP(A36,EQUIPOS!A6:D163,4,FALSE)</f>
        <v>5263.4414717001018</v>
      </c>
      <c r="L36" s="277"/>
      <c r="M36" s="343">
        <v>3</v>
      </c>
      <c r="N36" s="279">
        <f>K36/M36</f>
        <v>1754.4804905667006</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451.0916666666667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2205.5721572333673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53828.693467502795</v>
      </c>
      <c r="N48" s="279">
        <f>K48*M48</f>
        <v>67285.866834378496</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67285.866834378496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908">
        <f>VLOOKUP(A60,TRANSPORTE!A1:D117,4,FALSE)</f>
        <v>987.37470166413027</v>
      </c>
      <c r="M60" s="909"/>
      <c r="N60" s="294">
        <f>K60*L60</f>
        <v>1234.2183770801628</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1234.2183770801628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4510.916666666667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75236.574035358703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15047.314807071742</v>
      </c>
      <c r="M84" s="857"/>
      <c r="N84" s="57"/>
    </row>
    <row r="85" spans="1:14">
      <c r="B85" s="95" t="s">
        <v>973</v>
      </c>
      <c r="C85" s="96"/>
      <c r="D85" s="96"/>
      <c r="E85" s="96"/>
      <c r="F85" s="96"/>
      <c r="G85" s="96"/>
      <c r="H85" s="96"/>
      <c r="I85" s="93"/>
      <c r="J85" s="94"/>
      <c r="K85" s="311">
        <v>0.05</v>
      </c>
      <c r="L85" s="856">
        <f>N79*K85</f>
        <v>3761.8287017679354</v>
      </c>
      <c r="M85" s="857"/>
      <c r="N85" s="57"/>
    </row>
    <row r="86" spans="1:14" ht="15.75" thickBot="1">
      <c r="B86" s="97" t="s">
        <v>974</v>
      </c>
      <c r="C86" s="98"/>
      <c r="D86" s="98"/>
      <c r="E86" s="98"/>
      <c r="F86" s="98"/>
      <c r="G86" s="98"/>
      <c r="H86" s="98"/>
      <c r="I86" s="99"/>
      <c r="J86" s="100"/>
      <c r="K86" s="312">
        <v>0.05</v>
      </c>
      <c r="L86" s="858">
        <f>N79*K86</f>
        <v>3761.8287017679354</v>
      </c>
      <c r="M86" s="859"/>
      <c r="N86" s="57"/>
    </row>
    <row r="87" spans="1:14" ht="15.75" thickBot="1">
      <c r="B87" s="821" t="s">
        <v>953</v>
      </c>
      <c r="C87" s="822"/>
      <c r="D87" s="822"/>
      <c r="E87" s="822"/>
      <c r="F87" s="822"/>
      <c r="G87" s="822"/>
      <c r="H87" s="822"/>
      <c r="I87" s="822"/>
      <c r="J87" s="822"/>
      <c r="K87" s="822"/>
      <c r="L87" s="822"/>
      <c r="M87" s="823"/>
      <c r="N87" s="58">
        <f>L84+L85+L86</f>
        <v>22570.972210607611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97807.54624596631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197</v>
      </c>
      <c r="B36" s="870" t="str">
        <f>VLOOKUP(A36,EQUIPOS!A6:D154,3,FALSE)</f>
        <v>Equipo de perforación (TRACKDRILL), potencia 40 HP, 2100 golpes / minuto</v>
      </c>
      <c r="C36" s="871"/>
      <c r="D36" s="871"/>
      <c r="E36" s="871"/>
      <c r="F36" s="871"/>
      <c r="G36" s="871"/>
      <c r="H36" s="872"/>
      <c r="I36" s="274"/>
      <c r="J36" s="275"/>
      <c r="K36" s="276">
        <f>VLOOKUP(A36,EQUIPOS!A6:D163,4,FALSE)</f>
        <v>125137.86585141603</v>
      </c>
      <c r="L36" s="277"/>
      <c r="M36" s="343">
        <v>2.5</v>
      </c>
      <c r="N36" s="279">
        <f>K36/M36</f>
        <v>50055.146340566411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402.04310903601998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50457.189449602432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13431.85091056959</v>
      </c>
      <c r="N48" s="279">
        <f>K48*M48</f>
        <v>13566.169419675287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13566.169419675287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20</v>
      </c>
      <c r="N71" s="402">
        <f>K71/M71</f>
        <v>2706.55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8040.862180720399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72064.221049998116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14412.844209999625</v>
      </c>
      <c r="M84" s="857"/>
      <c r="N84" s="57"/>
    </row>
    <row r="85" spans="1:14">
      <c r="B85" s="95" t="s">
        <v>973</v>
      </c>
      <c r="C85" s="96"/>
      <c r="D85" s="96"/>
      <c r="E85" s="96"/>
      <c r="F85" s="96"/>
      <c r="G85" s="96"/>
      <c r="H85" s="96"/>
      <c r="I85" s="93"/>
      <c r="J85" s="94"/>
      <c r="K85" s="311">
        <v>0.05</v>
      </c>
      <c r="L85" s="856">
        <f>N79*K85</f>
        <v>3603.2110524999061</v>
      </c>
      <c r="M85" s="857"/>
      <c r="N85" s="57"/>
    </row>
    <row r="86" spans="1:14" ht="15.75" thickBot="1">
      <c r="B86" s="97" t="s">
        <v>974</v>
      </c>
      <c r="C86" s="98"/>
      <c r="D86" s="98"/>
      <c r="E86" s="98"/>
      <c r="F86" s="98"/>
      <c r="G86" s="98"/>
      <c r="H86" s="98"/>
      <c r="I86" s="99"/>
      <c r="J86" s="100"/>
      <c r="K86" s="312">
        <v>0.05</v>
      </c>
      <c r="L86" s="858">
        <f>N79*K86</f>
        <v>3603.2110524999061</v>
      </c>
      <c r="M86" s="859"/>
      <c r="N86" s="57"/>
    </row>
    <row r="87" spans="1:14" ht="15.75" thickBot="1">
      <c r="B87" s="821" t="s">
        <v>953</v>
      </c>
      <c r="C87" s="822"/>
      <c r="D87" s="822"/>
      <c r="E87" s="822"/>
      <c r="F87" s="822"/>
      <c r="G87" s="822"/>
      <c r="H87" s="822"/>
      <c r="I87" s="822"/>
      <c r="J87" s="822"/>
      <c r="K87" s="822"/>
      <c r="L87" s="822"/>
      <c r="M87" s="823"/>
      <c r="N87" s="58">
        <f>L84+L85+L86</f>
        <v>21619.266314999441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93683.487364997563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197</v>
      </c>
      <c r="B36" s="870" t="str">
        <f>VLOOKUP(A36,EQUIPOS!A6:D154,3,FALSE)</f>
        <v>Equipo de perforación (TRACKDRILL), potencia 40 HP, 2100 golpes / minuto</v>
      </c>
      <c r="C36" s="871"/>
      <c r="D36" s="871"/>
      <c r="E36" s="871"/>
      <c r="F36" s="871"/>
      <c r="G36" s="871"/>
      <c r="H36" s="872"/>
      <c r="I36" s="274"/>
      <c r="J36" s="275"/>
      <c r="K36" s="276">
        <f>VLOOKUP(A36,EQUIPOS!A6:D163,4,FALSE)</f>
        <v>125137.86585141603</v>
      </c>
      <c r="L36" s="277"/>
      <c r="M36" s="343">
        <v>1.25</v>
      </c>
      <c r="N36" s="279">
        <f>K36/M36</f>
        <v>100110.29268113282</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1074.7412180720401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101185.03389920486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13431.85091056959</v>
      </c>
      <c r="N48" s="279">
        <f>K48*M48</f>
        <v>13566.169419675287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13566.169419675287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21494.824361440798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136246.02768032096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27249.205536064193</v>
      </c>
      <c r="M84" s="857"/>
      <c r="N84" s="57"/>
    </row>
    <row r="85" spans="1:14">
      <c r="B85" s="95" t="s">
        <v>973</v>
      </c>
      <c r="C85" s="96"/>
      <c r="D85" s="96"/>
      <c r="E85" s="96"/>
      <c r="F85" s="96"/>
      <c r="G85" s="96"/>
      <c r="H85" s="96"/>
      <c r="I85" s="93"/>
      <c r="J85" s="94"/>
      <c r="K85" s="311">
        <v>0.05</v>
      </c>
      <c r="L85" s="856">
        <f>N79*K85</f>
        <v>6812.3013840160484</v>
      </c>
      <c r="M85" s="857"/>
      <c r="N85" s="57"/>
    </row>
    <row r="86" spans="1:14" ht="15.75" thickBot="1">
      <c r="B86" s="97" t="s">
        <v>974</v>
      </c>
      <c r="C86" s="98"/>
      <c r="D86" s="98"/>
      <c r="E86" s="98"/>
      <c r="F86" s="98"/>
      <c r="G86" s="98"/>
      <c r="H86" s="98"/>
      <c r="I86" s="99"/>
      <c r="J86" s="100"/>
      <c r="K86" s="312">
        <v>0.05</v>
      </c>
      <c r="L86" s="858">
        <f>N79*K86</f>
        <v>6812.3013840160484</v>
      </c>
      <c r="M86" s="859"/>
      <c r="N86" s="57"/>
    </row>
    <row r="87" spans="1:14" ht="15.75" thickBot="1">
      <c r="B87" s="821" t="s">
        <v>953</v>
      </c>
      <c r="C87" s="822"/>
      <c r="D87" s="822"/>
      <c r="E87" s="822"/>
      <c r="F87" s="822"/>
      <c r="G87" s="822"/>
      <c r="H87" s="822"/>
      <c r="I87" s="822"/>
      <c r="J87" s="822"/>
      <c r="K87" s="822"/>
      <c r="L87" s="822"/>
      <c r="M87" s="823"/>
      <c r="N87" s="58">
        <f>L84+L85+L86</f>
        <v>40873.808304096288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177119.83598441724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314</v>
      </c>
      <c r="B36" s="870" t="str">
        <f>VLOOKUP(A36,EQUIPOS!A6:D154,3,FALSE)</f>
        <v xml:space="preserve">Retroexcavadora E-200 sobre orugas
</v>
      </c>
      <c r="C36" s="871"/>
      <c r="D36" s="871"/>
      <c r="E36" s="871"/>
      <c r="F36" s="871"/>
      <c r="G36" s="871"/>
      <c r="H36" s="872"/>
      <c r="I36" s="274"/>
      <c r="J36" s="275"/>
      <c r="K36" s="276">
        <f>VLOOKUP(A36,EQUIPOS!A6:D163,4,FALSE)</f>
        <v>171430.74522852129</v>
      </c>
      <c r="L36" s="277"/>
      <c r="M36" s="343">
        <v>23</v>
      </c>
      <c r="N36" s="279">
        <f>K36/M36</f>
        <v>7453.5106621096211</v>
      </c>
    </row>
    <row r="37" spans="1:14">
      <c r="A37" s="119" t="s">
        <v>328</v>
      </c>
      <c r="B37" s="870" t="str">
        <f>VLOOKUP(A37,EQUIPOS!A7:D154,3,FALSE)</f>
        <v xml:space="preserve">Taco metálico o puntal (escamas en concreto)
</v>
      </c>
      <c r="C37" s="871"/>
      <c r="D37" s="871"/>
      <c r="E37" s="871"/>
      <c r="F37" s="871"/>
      <c r="G37" s="871"/>
      <c r="H37" s="872"/>
      <c r="I37" s="428"/>
      <c r="J37" s="429"/>
      <c r="K37" s="276">
        <f>VLOOKUP(A37,EQUIPOS!A7:D164,4,FALSE)</f>
        <v>83.564254639902543</v>
      </c>
      <c r="L37" s="342"/>
      <c r="M37" s="343">
        <v>1</v>
      </c>
      <c r="N37" s="279">
        <f>K37/M37</f>
        <v>83.564254639902543</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N75*M41</f>
        <v>1074.7412180720401</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8611.8161348215635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3583.4005546204298</v>
      </c>
      <c r="N48" s="279">
        <f>K48*M48</f>
        <v>1254.1901941171504</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3657.3378851375041</v>
      </c>
      <c r="N49" s="279">
        <f>K49*M49</f>
        <v>3657.3378851375041</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3636.4322576551081</v>
      </c>
      <c r="N50" s="279">
        <f>K50*M50</f>
        <v>13818.442579089409</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443192.35331120121</v>
      </c>
      <c r="N51" s="279">
        <f>K51*M51</f>
        <v>79774.623596016216</v>
      </c>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98504.594254360272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908">
        <f>VLOOKUP(A58,TRANSPORTE!A1:D117,4,FALSE)</f>
        <v>987.37470166413027</v>
      </c>
      <c r="M58" s="909"/>
      <c r="N58" s="294">
        <f>K58*L58</f>
        <v>177.72744629954343</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177.72744629954343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10</v>
      </c>
      <c r="N69" s="402">
        <f>K69/M69</f>
        <v>10826.2</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21494.824361440798</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128788.96219692218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25757.792439384437</v>
      </c>
      <c r="M82" s="857"/>
      <c r="N82" s="57"/>
    </row>
    <row r="83" spans="1:14">
      <c r="B83" s="95" t="s">
        <v>973</v>
      </c>
      <c r="C83" s="96"/>
      <c r="D83" s="96"/>
      <c r="E83" s="96"/>
      <c r="F83" s="96"/>
      <c r="G83" s="96"/>
      <c r="H83" s="96"/>
      <c r="I83" s="93"/>
      <c r="J83" s="94"/>
      <c r="K83" s="311">
        <v>0.05</v>
      </c>
      <c r="L83" s="856">
        <f>N77*K83</f>
        <v>6439.4481098461092</v>
      </c>
      <c r="M83" s="857"/>
      <c r="N83" s="57"/>
    </row>
    <row r="84" spans="1:14" ht="15.75" thickBot="1">
      <c r="B84" s="97" t="s">
        <v>974</v>
      </c>
      <c r="C84" s="98"/>
      <c r="D84" s="98"/>
      <c r="E84" s="98"/>
      <c r="F84" s="98"/>
      <c r="G84" s="98"/>
      <c r="H84" s="98"/>
      <c r="I84" s="99"/>
      <c r="J84" s="100"/>
      <c r="K84" s="312">
        <v>0.05</v>
      </c>
      <c r="L84" s="858">
        <f>N77*K84</f>
        <v>6439.4481098461092</v>
      </c>
      <c r="M84" s="859"/>
      <c r="N84" s="57"/>
    </row>
    <row r="85" spans="1:14" ht="15.75" thickBot="1">
      <c r="B85" s="821" t="s">
        <v>953</v>
      </c>
      <c r="C85" s="822"/>
      <c r="D85" s="822"/>
      <c r="E85" s="822"/>
      <c r="F85" s="822"/>
      <c r="G85" s="822"/>
      <c r="H85" s="822"/>
      <c r="I85" s="822"/>
      <c r="J85" s="822"/>
      <c r="K85" s="822"/>
      <c r="L85" s="822"/>
      <c r="M85" s="823"/>
      <c r="N85" s="58">
        <f>L82+L83+L84</f>
        <v>38636.688659076659</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167425.65085599883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N75*M41</f>
        <v>53.737060903601993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53.737060903601993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34472.983707093088</v>
      </c>
      <c r="N48" s="279">
        <f>K48*M48</f>
        <v>34472.983707093088</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895.91334115093662</v>
      </c>
      <c r="N49" s="279">
        <f>K49*M49</f>
        <v>3583.6533646037465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1" t="s">
        <v>953</v>
      </c>
      <c r="C53" s="822"/>
      <c r="D53" s="822"/>
      <c r="E53" s="822"/>
      <c r="F53" s="822"/>
      <c r="G53" s="822"/>
      <c r="H53" s="822"/>
      <c r="I53" s="822"/>
      <c r="J53" s="822"/>
      <c r="K53" s="822"/>
      <c r="L53" s="822"/>
      <c r="M53" s="823"/>
      <c r="N53" s="401">
        <f>SUM(N48:N52)</f>
        <v>38056.637071696838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B58" s="52"/>
      <c r="C58" s="324"/>
      <c r="D58" s="324"/>
      <c r="E58" s="324"/>
      <c r="F58" s="324"/>
      <c r="G58" s="324"/>
      <c r="H58" s="318"/>
      <c r="I58" s="286"/>
      <c r="J58" s="293"/>
      <c r="K58" s="286"/>
      <c r="L58" s="908"/>
      <c r="M58" s="909"/>
      <c r="N58" s="294"/>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400</v>
      </c>
      <c r="N69" s="402">
        <f>K69/M69</f>
        <v>270.65499999999997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133"/>
    </row>
    <row r="75" spans="1:15" ht="15.75" thickBot="1">
      <c r="B75" s="910" t="s">
        <v>953</v>
      </c>
      <c r="C75" s="864"/>
      <c r="D75" s="864"/>
      <c r="E75" s="864"/>
      <c r="F75" s="864"/>
      <c r="G75" s="864"/>
      <c r="H75" s="864"/>
      <c r="I75" s="864"/>
      <c r="J75" s="864"/>
      <c r="K75" s="864"/>
      <c r="L75" s="864"/>
      <c r="M75" s="865"/>
      <c r="N75" s="467">
        <f>SUM(N69:N74)</f>
        <v>537.37060903601991</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38647.744741636459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7729.5489483272922</v>
      </c>
      <c r="M82" s="857"/>
      <c r="N82" s="57"/>
    </row>
    <row r="83" spans="1:14">
      <c r="B83" s="95" t="s">
        <v>973</v>
      </c>
      <c r="C83" s="96"/>
      <c r="D83" s="96"/>
      <c r="E83" s="96"/>
      <c r="F83" s="96"/>
      <c r="G83" s="96"/>
      <c r="H83" s="96"/>
      <c r="I83" s="93"/>
      <c r="J83" s="94"/>
      <c r="K83" s="311">
        <v>0.05</v>
      </c>
      <c r="L83" s="856">
        <f>N77*K83</f>
        <v>1932.3872370818231</v>
      </c>
      <c r="M83" s="857"/>
      <c r="N83" s="57"/>
    </row>
    <row r="84" spans="1:14" ht="15.75" thickBot="1">
      <c r="B84" s="97" t="s">
        <v>974</v>
      </c>
      <c r="C84" s="98"/>
      <c r="D84" s="98"/>
      <c r="E84" s="98"/>
      <c r="F84" s="98"/>
      <c r="G84" s="98"/>
      <c r="H84" s="98"/>
      <c r="I84" s="99"/>
      <c r="J84" s="100"/>
      <c r="K84" s="312">
        <v>0.05</v>
      </c>
      <c r="L84" s="858">
        <f>N77*K84</f>
        <v>1932.3872370818231</v>
      </c>
      <c r="M84" s="859"/>
      <c r="N84" s="57"/>
    </row>
    <row r="85" spans="1:14" ht="15.75" thickBot="1">
      <c r="B85" s="821" t="s">
        <v>953</v>
      </c>
      <c r="C85" s="822"/>
      <c r="D85" s="822"/>
      <c r="E85" s="822"/>
      <c r="F85" s="822"/>
      <c r="G85" s="822"/>
      <c r="H85" s="822"/>
      <c r="I85" s="822"/>
      <c r="J85" s="822"/>
      <c r="K85" s="822"/>
      <c r="L85" s="822"/>
      <c r="M85" s="823"/>
      <c r="N85" s="58">
        <f>L82+L83+L84</f>
        <v>11594.323422490937</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50242.068164127399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269</v>
      </c>
      <c r="B36" s="870" t="str">
        <f>VLOOKUP(A36,EQUIPOS!A6:D154,3,FALSE)</f>
        <v>Motoniveladora  potencia 215 HP, ancho de cuchilla 4,27 m, peso 18 ton.</v>
      </c>
      <c r="C36" s="871"/>
      <c r="D36" s="871"/>
      <c r="E36" s="871"/>
      <c r="F36" s="871"/>
      <c r="G36" s="871"/>
      <c r="H36" s="872"/>
      <c r="I36" s="274"/>
      <c r="J36" s="275"/>
      <c r="K36" s="276">
        <f>VLOOKUP(A36,EQUIPOS!A6:D163,4,FALSE)</f>
        <v>158523.70184160056</v>
      </c>
      <c r="L36" s="277"/>
      <c r="M36" s="343">
        <v>15</v>
      </c>
      <c r="N36" s="279">
        <f>K36/M36</f>
        <v>10568.246789440038</v>
      </c>
    </row>
    <row r="37" spans="1:14">
      <c r="A37" s="119" t="s">
        <v>365</v>
      </c>
      <c r="B37" s="870" t="str">
        <f>VLOOKUP(A37,EQUIPOS!A7:D154,3,FALSE)</f>
        <v xml:space="preserve">Vibrocompatador, potencia 153 HP, peso 10 Ton. </v>
      </c>
      <c r="C37" s="871"/>
      <c r="D37" s="871"/>
      <c r="E37" s="871"/>
      <c r="F37" s="871"/>
      <c r="G37" s="871"/>
      <c r="H37" s="872"/>
      <c r="I37" s="428"/>
      <c r="J37" s="429"/>
      <c r="K37" s="276">
        <f>VLOOKUP(A37,EQUIPOS!A7:D164,4,FALSE)</f>
        <v>112019.07726537941</v>
      </c>
      <c r="L37" s="342"/>
      <c r="M37" s="343">
        <v>15</v>
      </c>
      <c r="N37" s="279">
        <f>K37/M37</f>
        <v>7467.9384843586276</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112.11635150600333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18148.30162530467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24997.705436202832</v>
      </c>
      <c r="N48" s="279">
        <f>K48*M48</f>
        <v>26247.590708012976</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40.673038277185327</v>
      </c>
      <c r="N49" s="279">
        <f>K49*M49</f>
        <v>1220.1911483155598</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27467.781856328536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908">
        <f>VLOOKUP(A60,TRANSPORTE!A1:D117,4,FALSE)</f>
        <v>1337.591059876785</v>
      </c>
      <c r="M60" s="909"/>
      <c r="N60" s="294">
        <f>K60*L60</f>
        <v>1404.4706128706243</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1404.4706128706243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120</v>
      </c>
      <c r="N72" s="402">
        <f>K72/M72</f>
        <v>1353.2750000000001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2242.3270301200664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49262.881124623898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9852.57622492478</v>
      </c>
      <c r="M84" s="857"/>
      <c r="N84" s="57"/>
    </row>
    <row r="85" spans="1:14">
      <c r="B85" s="95" t="s">
        <v>973</v>
      </c>
      <c r="C85" s="96"/>
      <c r="D85" s="96"/>
      <c r="E85" s="96"/>
      <c r="F85" s="96"/>
      <c r="G85" s="96"/>
      <c r="H85" s="96"/>
      <c r="I85" s="93"/>
      <c r="J85" s="94"/>
      <c r="K85" s="311">
        <v>0.05</v>
      </c>
      <c r="L85" s="856">
        <f>N79*K85</f>
        <v>2463.144056231195</v>
      </c>
      <c r="M85" s="857"/>
      <c r="N85" s="57"/>
    </row>
    <row r="86" spans="1:14" ht="15.75" thickBot="1">
      <c r="B86" s="97" t="s">
        <v>974</v>
      </c>
      <c r="C86" s="98"/>
      <c r="D86" s="98"/>
      <c r="E86" s="98"/>
      <c r="F86" s="98"/>
      <c r="G86" s="98"/>
      <c r="H86" s="98"/>
      <c r="I86" s="99"/>
      <c r="J86" s="100"/>
      <c r="K86" s="312">
        <v>0.05</v>
      </c>
      <c r="L86" s="858">
        <f>N79*K86</f>
        <v>2463.144056231195</v>
      </c>
      <c r="M86" s="859"/>
      <c r="N86" s="57"/>
    </row>
    <row r="87" spans="1:14" ht="15.75" thickBot="1">
      <c r="B87" s="821" t="s">
        <v>953</v>
      </c>
      <c r="C87" s="822"/>
      <c r="D87" s="822"/>
      <c r="E87" s="822"/>
      <c r="F87" s="822"/>
      <c r="G87" s="822"/>
      <c r="H87" s="822"/>
      <c r="I87" s="822"/>
      <c r="J87" s="822"/>
      <c r="K87" s="822"/>
      <c r="L87" s="822"/>
      <c r="M87" s="823"/>
      <c r="N87" s="58">
        <f>L84+L85+L86</f>
        <v>14778.864337387169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64041.745462011066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2.25" customHeight="1" thickBot="1">
      <c r="A31" t="s">
        <v>1845</v>
      </c>
      <c r="B31" s="86" t="s">
        <v>1144</v>
      </c>
      <c r="C31" s="963" t="s">
        <v>2155</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4882.6144186592619</v>
      </c>
      <c r="N50" s="279">
        <f>K50*M50</f>
        <v>9765.2288373185238</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132610.21073892104</v>
      </c>
      <c r="N51" s="279">
        <f>K51*M51</f>
        <v>66305.105369460522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141375.51617700132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159847.12834429939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31969.42566885988</v>
      </c>
      <c r="M84" s="857"/>
      <c r="N84" s="57"/>
    </row>
    <row r="85" spans="1:14">
      <c r="B85" s="95" t="s">
        <v>973</v>
      </c>
      <c r="C85" s="96"/>
      <c r="D85" s="96"/>
      <c r="E85" s="96"/>
      <c r="F85" s="96"/>
      <c r="G85" s="96"/>
      <c r="H85" s="96"/>
      <c r="I85" s="93"/>
      <c r="J85" s="94"/>
      <c r="K85" s="311">
        <v>0.05</v>
      </c>
      <c r="L85" s="856">
        <f>N79*K85</f>
        <v>7992.35641721497</v>
      </c>
      <c r="M85" s="857"/>
      <c r="N85" s="57"/>
    </row>
    <row r="86" spans="1:14" ht="15.75" thickBot="1">
      <c r="B86" s="97" t="s">
        <v>974</v>
      </c>
      <c r="C86" s="98"/>
      <c r="D86" s="98"/>
      <c r="E86" s="98"/>
      <c r="F86" s="98"/>
      <c r="G86" s="98"/>
      <c r="H86" s="98"/>
      <c r="I86" s="99"/>
      <c r="J86" s="100"/>
      <c r="K86" s="312">
        <v>0.05</v>
      </c>
      <c r="L86" s="858">
        <f>N79*K86</f>
        <v>7992.35641721497</v>
      </c>
      <c r="M86" s="859"/>
      <c r="N86" s="57"/>
    </row>
    <row r="87" spans="1:14" ht="15.75" thickBot="1">
      <c r="B87" s="821" t="s">
        <v>953</v>
      </c>
      <c r="C87" s="822"/>
      <c r="D87" s="822"/>
      <c r="E87" s="822"/>
      <c r="F87" s="822"/>
      <c r="G87" s="822"/>
      <c r="H87" s="822"/>
      <c r="I87" s="822"/>
      <c r="J87" s="822"/>
      <c r="K87" s="822"/>
      <c r="L87" s="822"/>
      <c r="M87" s="823"/>
      <c r="N87" s="58">
        <f>L84+L85+L86</f>
        <v>47954.138503289818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207801.2668475892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1.5" customHeight="1" thickBot="1">
      <c r="A31" t="s">
        <v>1845</v>
      </c>
      <c r="B31" s="86" t="s">
        <v>1692</v>
      </c>
      <c r="C31" s="963" t="s">
        <v>2156</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4882.6144186592619</v>
      </c>
      <c r="N50" s="279">
        <f>K50*M50</f>
        <v>9765.2288373185238</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126298.25207660542</v>
      </c>
      <c r="N51" s="279">
        <f>K51*M51</f>
        <v>63149.126038302711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138219.53684584351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156691.14901314158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31338.229802628317</v>
      </c>
      <c r="M84" s="857"/>
      <c r="N84" s="57"/>
    </row>
    <row r="85" spans="1:14">
      <c r="B85" s="95" t="s">
        <v>973</v>
      </c>
      <c r="C85" s="96"/>
      <c r="D85" s="96"/>
      <c r="E85" s="96"/>
      <c r="F85" s="96"/>
      <c r="G85" s="96"/>
      <c r="H85" s="96"/>
      <c r="I85" s="93"/>
      <c r="J85" s="94"/>
      <c r="K85" s="311">
        <v>0.05</v>
      </c>
      <c r="L85" s="856">
        <f>N79*K85</f>
        <v>7834.5574506570792</v>
      </c>
      <c r="M85" s="857"/>
      <c r="N85" s="57"/>
    </row>
    <row r="86" spans="1:14" ht="15.75" thickBot="1">
      <c r="B86" s="97" t="s">
        <v>974</v>
      </c>
      <c r="C86" s="98"/>
      <c r="D86" s="98"/>
      <c r="E86" s="98"/>
      <c r="F86" s="98"/>
      <c r="G86" s="98"/>
      <c r="H86" s="98"/>
      <c r="I86" s="99"/>
      <c r="J86" s="100"/>
      <c r="K86" s="312">
        <v>0.05</v>
      </c>
      <c r="L86" s="858">
        <f>N79*K86</f>
        <v>7834.5574506570792</v>
      </c>
      <c r="M86" s="859"/>
      <c r="N86" s="57"/>
    </row>
    <row r="87" spans="1:14" ht="15.75" thickBot="1">
      <c r="B87" s="821" t="s">
        <v>953</v>
      </c>
      <c r="C87" s="822"/>
      <c r="D87" s="822"/>
      <c r="E87" s="822"/>
      <c r="F87" s="822"/>
      <c r="G87" s="822"/>
      <c r="H87" s="822"/>
      <c r="I87" s="822"/>
      <c r="J87" s="822"/>
      <c r="K87" s="822"/>
      <c r="L87" s="822"/>
      <c r="M87" s="823"/>
      <c r="N87" s="58">
        <f>L84+L85+L86</f>
        <v>47007.344703942472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203698.49371708406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1693</v>
      </c>
      <c r="C31" s="963" t="s">
        <v>2157</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4882.6144186592619</v>
      </c>
      <c r="N50" s="279">
        <f>K50*M50</f>
        <v>9765.2288373185238</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58624.881922724322</v>
      </c>
      <c r="N51" s="279">
        <f>K51*M51</f>
        <v>29312.440961362161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104382.85176890297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122854.46393620102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24570.892787240206</v>
      </c>
      <c r="M84" s="857"/>
      <c r="N84" s="57"/>
    </row>
    <row r="85" spans="1:14">
      <c r="B85" s="95" t="s">
        <v>973</v>
      </c>
      <c r="C85" s="96"/>
      <c r="D85" s="96"/>
      <c r="E85" s="96"/>
      <c r="F85" s="96"/>
      <c r="G85" s="96"/>
      <c r="H85" s="96"/>
      <c r="I85" s="93"/>
      <c r="J85" s="94"/>
      <c r="K85" s="311">
        <v>0.05</v>
      </c>
      <c r="L85" s="856">
        <f>N79*K85</f>
        <v>6142.7231968100514</v>
      </c>
      <c r="M85" s="857"/>
      <c r="N85" s="57"/>
    </row>
    <row r="86" spans="1:14" ht="15.75" thickBot="1">
      <c r="B86" s="97" t="s">
        <v>974</v>
      </c>
      <c r="C86" s="98"/>
      <c r="D86" s="98"/>
      <c r="E86" s="98"/>
      <c r="F86" s="98"/>
      <c r="G86" s="98"/>
      <c r="H86" s="98"/>
      <c r="I86" s="99"/>
      <c r="J86" s="100"/>
      <c r="K86" s="312">
        <v>0.05</v>
      </c>
      <c r="L86" s="858">
        <f>N79*K86</f>
        <v>6142.7231968100514</v>
      </c>
      <c r="M86" s="859"/>
      <c r="N86" s="57"/>
    </row>
    <row r="87" spans="1:14" ht="15.75" thickBot="1">
      <c r="B87" s="821" t="s">
        <v>953</v>
      </c>
      <c r="C87" s="822"/>
      <c r="D87" s="822"/>
      <c r="E87" s="822"/>
      <c r="F87" s="822"/>
      <c r="G87" s="822"/>
      <c r="H87" s="822"/>
      <c r="I87" s="822"/>
      <c r="J87" s="822"/>
      <c r="K87" s="822"/>
      <c r="L87" s="822"/>
      <c r="M87" s="823"/>
      <c r="N87" s="58">
        <f>L84+L85+L86</f>
        <v>36856.339180860312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159710.80311706132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9.25" customHeight="1" thickBot="1">
      <c r="A31" t="s">
        <v>1845</v>
      </c>
      <c r="B31" s="86" t="s">
        <v>1694</v>
      </c>
      <c r="C31" s="963" t="s">
        <v>2158</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3553.0347835331795</v>
      </c>
      <c r="N49" s="279">
        <f>K49*M49</f>
        <v>4085.9900010631563</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4882.6144186592619</v>
      </c>
      <c r="N50" s="279">
        <f>K50*M50</f>
        <v>9765.2288373185238</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164891.06674636493</v>
      </c>
      <c r="N51" s="279">
        <f>K51*M51</f>
        <v>82445.533373182465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157515.94418072328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175987.55634802135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35197.511269604271</v>
      </c>
      <c r="M84" s="857"/>
      <c r="N84" s="57"/>
    </row>
    <row r="85" spans="1:14">
      <c r="B85" s="95" t="s">
        <v>973</v>
      </c>
      <c r="C85" s="96"/>
      <c r="D85" s="96"/>
      <c r="E85" s="96"/>
      <c r="F85" s="96"/>
      <c r="G85" s="96"/>
      <c r="H85" s="96"/>
      <c r="I85" s="93"/>
      <c r="J85" s="94"/>
      <c r="K85" s="311">
        <v>0.05</v>
      </c>
      <c r="L85" s="856">
        <f>N79*K85</f>
        <v>8799.3778174010677</v>
      </c>
      <c r="M85" s="857"/>
      <c r="N85" s="57"/>
    </row>
    <row r="86" spans="1:14" ht="15.75" thickBot="1">
      <c r="B86" s="97" t="s">
        <v>974</v>
      </c>
      <c r="C86" s="98"/>
      <c r="D86" s="98"/>
      <c r="E86" s="98"/>
      <c r="F86" s="98"/>
      <c r="G86" s="98"/>
      <c r="H86" s="98"/>
      <c r="I86" s="99"/>
      <c r="J86" s="100"/>
      <c r="K86" s="312">
        <v>0.05</v>
      </c>
      <c r="L86" s="858">
        <f>N79*K86</f>
        <v>8799.3778174010677</v>
      </c>
      <c r="M86" s="859"/>
      <c r="N86" s="57"/>
    </row>
    <row r="87" spans="1:14" ht="15.75" thickBot="1">
      <c r="B87" s="821" t="s">
        <v>953</v>
      </c>
      <c r="C87" s="822"/>
      <c r="D87" s="822"/>
      <c r="E87" s="822"/>
      <c r="F87" s="822"/>
      <c r="G87" s="822"/>
      <c r="H87" s="822"/>
      <c r="I87" s="822"/>
      <c r="J87" s="822"/>
      <c r="K87" s="822"/>
      <c r="L87" s="822"/>
      <c r="M87" s="823"/>
      <c r="N87" s="58">
        <f>L84+L85+L86</f>
        <v>52796.266904406402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228783.82325242774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1145</v>
      </c>
      <c r="C31" s="963" t="s">
        <v>1734</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3553.0347835331795</v>
      </c>
      <c r="N49" s="279">
        <f>K49*M49</f>
        <v>1776.5173917665898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4882.6144186592619</v>
      </c>
      <c r="N50" s="279">
        <f>K50*M50</f>
        <v>4882.6144186592619</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175424.90647590783</v>
      </c>
      <c r="N51" s="279">
        <f>K51*M51</f>
        <v>175424.90647590783</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243303.23025549279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261774.84242279085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52354.968484558172</v>
      </c>
      <c r="M84" s="857"/>
      <c r="N84" s="57"/>
    </row>
    <row r="85" spans="1:14">
      <c r="B85" s="95" t="s">
        <v>973</v>
      </c>
      <c r="C85" s="96"/>
      <c r="D85" s="96"/>
      <c r="E85" s="96"/>
      <c r="F85" s="96"/>
      <c r="G85" s="96"/>
      <c r="H85" s="96"/>
      <c r="I85" s="93"/>
      <c r="J85" s="94"/>
      <c r="K85" s="311">
        <v>0.05</v>
      </c>
      <c r="L85" s="856">
        <f>N79*K85</f>
        <v>13088.742121139543</v>
      </c>
      <c r="M85" s="857"/>
      <c r="N85" s="57"/>
    </row>
    <row r="86" spans="1:14" ht="15.75" thickBot="1">
      <c r="B86" s="97" t="s">
        <v>974</v>
      </c>
      <c r="C86" s="98"/>
      <c r="D86" s="98"/>
      <c r="E86" s="98"/>
      <c r="F86" s="98"/>
      <c r="G86" s="98"/>
      <c r="H86" s="98"/>
      <c r="I86" s="99"/>
      <c r="J86" s="100"/>
      <c r="K86" s="312">
        <v>0.05</v>
      </c>
      <c r="L86" s="858">
        <f>N79*K86</f>
        <v>13088.742121139543</v>
      </c>
      <c r="M86" s="859"/>
      <c r="N86" s="57"/>
    </row>
    <row r="87" spans="1:14" ht="15.75" thickBot="1">
      <c r="B87" s="821" t="s">
        <v>953</v>
      </c>
      <c r="C87" s="822"/>
      <c r="D87" s="822"/>
      <c r="E87" s="822"/>
      <c r="F87" s="822"/>
      <c r="G87" s="822"/>
      <c r="H87" s="822"/>
      <c r="I87" s="822"/>
      <c r="J87" s="822"/>
      <c r="K87" s="822"/>
      <c r="L87" s="822"/>
      <c r="M87" s="823"/>
      <c r="N87" s="58">
        <f>L84+L85+L86</f>
        <v>78532.452726837262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340307.29514962813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1695</v>
      </c>
      <c r="C31" s="963" t="s">
        <v>1696</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3553.0347835331795</v>
      </c>
      <c r="N49" s="279">
        <f>K49*M49</f>
        <v>1776.5173917665898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4882.6144186592619</v>
      </c>
      <c r="N50" s="279">
        <f>K50*M50</f>
        <v>4882.6144186592619</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175424.90647590783</v>
      </c>
      <c r="N51" s="279">
        <f>K51*M51</f>
        <v>175424.90647590783</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243303.23025549279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261774.84242279085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52354.968484558172</v>
      </c>
      <c r="M84" s="857"/>
      <c r="N84" s="57"/>
    </row>
    <row r="85" spans="1:14">
      <c r="B85" s="95" t="s">
        <v>973</v>
      </c>
      <c r="C85" s="96"/>
      <c r="D85" s="96"/>
      <c r="E85" s="96"/>
      <c r="F85" s="96"/>
      <c r="G85" s="96"/>
      <c r="H85" s="96"/>
      <c r="I85" s="93"/>
      <c r="J85" s="94"/>
      <c r="K85" s="311">
        <v>0.05</v>
      </c>
      <c r="L85" s="856">
        <f>N79*K85</f>
        <v>13088.742121139543</v>
      </c>
      <c r="M85" s="857"/>
      <c r="N85" s="57"/>
    </row>
    <row r="86" spans="1:14" ht="15.75" thickBot="1">
      <c r="B86" s="97" t="s">
        <v>974</v>
      </c>
      <c r="C86" s="98"/>
      <c r="D86" s="98"/>
      <c r="E86" s="98"/>
      <c r="F86" s="98"/>
      <c r="G86" s="98"/>
      <c r="H86" s="98"/>
      <c r="I86" s="99"/>
      <c r="J86" s="100"/>
      <c r="K86" s="312">
        <v>0.05</v>
      </c>
      <c r="L86" s="858">
        <f>N79*K86</f>
        <v>13088.742121139543</v>
      </c>
      <c r="M86" s="859"/>
      <c r="N86" s="57"/>
    </row>
    <row r="87" spans="1:14" ht="15.75" thickBot="1">
      <c r="B87" s="821" t="s">
        <v>953</v>
      </c>
      <c r="C87" s="822"/>
      <c r="D87" s="822"/>
      <c r="E87" s="822"/>
      <c r="F87" s="822"/>
      <c r="G87" s="822"/>
      <c r="H87" s="822"/>
      <c r="I87" s="822"/>
      <c r="J87" s="822"/>
      <c r="K87" s="822"/>
      <c r="L87" s="822"/>
      <c r="M87" s="823"/>
      <c r="N87" s="58">
        <f>L84+L85+L86</f>
        <v>78532.452726837262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340307.29514962813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1697</v>
      </c>
      <c r="C31" s="963" t="s">
        <v>1698</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3553.0347835331795</v>
      </c>
      <c r="N49" s="279">
        <f>K49*M49</f>
        <v>1776.5173917665898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4882.6144186592619</v>
      </c>
      <c r="N50" s="279">
        <f>K50*M50</f>
        <v>4882.6144186592619</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175424.90647590783</v>
      </c>
      <c r="N51" s="279">
        <f>K51*M51</f>
        <v>175424.90647590783</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243303.23025549279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261774.84242279085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52354.968484558172</v>
      </c>
      <c r="M84" s="857"/>
      <c r="N84" s="57"/>
    </row>
    <row r="85" spans="1:14">
      <c r="B85" s="95" t="s">
        <v>973</v>
      </c>
      <c r="C85" s="96"/>
      <c r="D85" s="96"/>
      <c r="E85" s="96"/>
      <c r="F85" s="96"/>
      <c r="G85" s="96"/>
      <c r="H85" s="96"/>
      <c r="I85" s="93"/>
      <c r="J85" s="94"/>
      <c r="K85" s="311">
        <v>0.05</v>
      </c>
      <c r="L85" s="856">
        <f>N79*K85</f>
        <v>13088.742121139543</v>
      </c>
      <c r="M85" s="857"/>
      <c r="N85" s="57"/>
    </row>
    <row r="86" spans="1:14" ht="15.75" thickBot="1">
      <c r="B86" s="97" t="s">
        <v>974</v>
      </c>
      <c r="C86" s="98"/>
      <c r="D86" s="98"/>
      <c r="E86" s="98"/>
      <c r="F86" s="98"/>
      <c r="G86" s="98"/>
      <c r="H86" s="98"/>
      <c r="I86" s="99"/>
      <c r="J86" s="100"/>
      <c r="K86" s="312">
        <v>0.05</v>
      </c>
      <c r="L86" s="858">
        <f>N79*K86</f>
        <v>13088.742121139543</v>
      </c>
      <c r="M86" s="859"/>
      <c r="N86" s="57"/>
    </row>
    <row r="87" spans="1:14" ht="15.75" thickBot="1">
      <c r="B87" s="821" t="s">
        <v>953</v>
      </c>
      <c r="C87" s="822"/>
      <c r="D87" s="822"/>
      <c r="E87" s="822"/>
      <c r="F87" s="822"/>
      <c r="G87" s="822"/>
      <c r="H87" s="822"/>
      <c r="I87" s="822"/>
      <c r="J87" s="822"/>
      <c r="K87" s="822"/>
      <c r="L87" s="822"/>
      <c r="M87" s="823"/>
      <c r="N87" s="58">
        <f>L84+L85+L86</f>
        <v>78532.452726837262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340307.29514962813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1699</v>
      </c>
      <c r="C31" s="963" t="s">
        <v>1700</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808.02560903602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55653.810881053738</v>
      </c>
      <c r="N48" s="279">
        <f>K48*M48</f>
        <v>61219.191969159117</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3553.0347835331795</v>
      </c>
      <c r="N49" s="279">
        <f>K49*M49</f>
        <v>1776.5173917665898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4882.6144186592619</v>
      </c>
      <c r="N50" s="279">
        <f>K50*M50</f>
        <v>4882.6144186592619</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175424.90647590783</v>
      </c>
      <c r="N51" s="279">
        <f>K51*M51</f>
        <v>175424.90647590783</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243303.23025549279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08">
        <f>VLOOKUP(A60,TRANSPORTE!A1:D117,4,FALSE)</f>
        <v>1366.43125231058</v>
      </c>
      <c r="M60" s="909"/>
      <c r="N60" s="294">
        <f>K60*L60</f>
        <v>1503.0743775416381</v>
      </c>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f>N60+N61+N62+N63+N64</f>
        <v>1503.0743775416381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16160.5121807204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261774.84242279085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52354.968484558172</v>
      </c>
      <c r="M84" s="857"/>
      <c r="N84" s="57"/>
    </row>
    <row r="85" spans="1:14">
      <c r="B85" s="95" t="s">
        <v>973</v>
      </c>
      <c r="C85" s="96"/>
      <c r="D85" s="96"/>
      <c r="E85" s="96"/>
      <c r="F85" s="96"/>
      <c r="G85" s="96"/>
      <c r="H85" s="96"/>
      <c r="I85" s="93"/>
      <c r="J85" s="94"/>
      <c r="K85" s="311">
        <v>0.05</v>
      </c>
      <c r="L85" s="856">
        <f>N79*K85</f>
        <v>13088.742121139543</v>
      </c>
      <c r="M85" s="857"/>
      <c r="N85" s="57"/>
    </row>
    <row r="86" spans="1:14" ht="15.75" thickBot="1">
      <c r="B86" s="97" t="s">
        <v>974</v>
      </c>
      <c r="C86" s="98"/>
      <c r="D86" s="98"/>
      <c r="E86" s="98"/>
      <c r="F86" s="98"/>
      <c r="G86" s="98"/>
      <c r="H86" s="98"/>
      <c r="I86" s="99"/>
      <c r="J86" s="100"/>
      <c r="K86" s="312">
        <v>0.05</v>
      </c>
      <c r="L86" s="858">
        <f>N79*K86</f>
        <v>13088.742121139543</v>
      </c>
      <c r="M86" s="859"/>
      <c r="N86" s="57"/>
    </row>
    <row r="87" spans="1:14" ht="15.75" thickBot="1">
      <c r="B87" s="821" t="s">
        <v>953</v>
      </c>
      <c r="C87" s="822"/>
      <c r="D87" s="822"/>
      <c r="E87" s="822"/>
      <c r="F87" s="822"/>
      <c r="G87" s="822"/>
      <c r="H87" s="822"/>
      <c r="I87" s="822"/>
      <c r="J87" s="822"/>
      <c r="K87" s="822"/>
      <c r="L87" s="822"/>
      <c r="M87" s="823"/>
      <c r="N87" s="58">
        <f>L84+L85+L86</f>
        <v>78532.452726837262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340307.29514962813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8.5" customHeight="1" thickBot="1">
      <c r="A31" t="s">
        <v>1845</v>
      </c>
      <c r="B31" s="86" t="s">
        <v>1701</v>
      </c>
      <c r="C31" s="963" t="s">
        <v>1702</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4580.4253279126833</v>
      </c>
      <c r="N48" s="279">
        <f>K48*M48</f>
        <v>5954.5529262864884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5954.5529262864884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1616.0512180720398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7570.6041443585282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1514.1208288717057</v>
      </c>
      <c r="M84" s="857"/>
      <c r="N84" s="57"/>
    </row>
    <row r="85" spans="1:14">
      <c r="B85" s="95" t="s">
        <v>973</v>
      </c>
      <c r="C85" s="96"/>
      <c r="D85" s="96"/>
      <c r="E85" s="96"/>
      <c r="F85" s="96"/>
      <c r="G85" s="96"/>
      <c r="H85" s="96"/>
      <c r="I85" s="93"/>
      <c r="J85" s="94"/>
      <c r="K85" s="311">
        <v>0.05</v>
      </c>
      <c r="L85" s="856">
        <f>N79*K85</f>
        <v>378.53020721792643</v>
      </c>
      <c r="M85" s="857"/>
      <c r="N85" s="57"/>
    </row>
    <row r="86" spans="1:14" ht="15.75" thickBot="1">
      <c r="B86" s="97" t="s">
        <v>974</v>
      </c>
      <c r="C86" s="98"/>
      <c r="D86" s="98"/>
      <c r="E86" s="98"/>
      <c r="F86" s="98"/>
      <c r="G86" s="98"/>
      <c r="H86" s="98"/>
      <c r="I86" s="99"/>
      <c r="J86" s="100"/>
      <c r="K86" s="312">
        <v>0.05</v>
      </c>
      <c r="L86" s="858">
        <f>N79*K86</f>
        <v>378.53020721792643</v>
      </c>
      <c r="M86" s="859"/>
      <c r="N86" s="57"/>
    </row>
    <row r="87" spans="1:14" ht="15.75" thickBot="1">
      <c r="B87" s="821" t="s">
        <v>953</v>
      </c>
      <c r="C87" s="822"/>
      <c r="D87" s="822"/>
      <c r="E87" s="822"/>
      <c r="F87" s="822"/>
      <c r="G87" s="822"/>
      <c r="H87" s="822"/>
      <c r="I87" s="822"/>
      <c r="J87" s="822"/>
      <c r="K87" s="822"/>
      <c r="L87" s="822"/>
      <c r="M87" s="823"/>
      <c r="N87" s="58">
        <f>L84+L85+L86</f>
        <v>2271.1812433075588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9841.7853876660865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 customHeight="1" thickBot="1">
      <c r="A31" t="s">
        <v>1845</v>
      </c>
      <c r="B31" s="86" t="s">
        <v>1703</v>
      </c>
      <c r="C31" s="963" t="s">
        <v>1704</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9206.2651837073263</v>
      </c>
      <c r="N48" s="279">
        <f>K48*M48</f>
        <v>11968.144738819525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11968.144738819525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1616.0512180720398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13584.195956891564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2716.839191378313</v>
      </c>
      <c r="M84" s="857"/>
      <c r="N84" s="57"/>
    </row>
    <row r="85" spans="1:14">
      <c r="B85" s="95" t="s">
        <v>973</v>
      </c>
      <c r="C85" s="96"/>
      <c r="D85" s="96"/>
      <c r="E85" s="96"/>
      <c r="F85" s="96"/>
      <c r="G85" s="96"/>
      <c r="H85" s="96"/>
      <c r="I85" s="93"/>
      <c r="J85" s="94"/>
      <c r="K85" s="311">
        <v>0.05</v>
      </c>
      <c r="L85" s="856">
        <f>N79*K85</f>
        <v>679.20979784457825</v>
      </c>
      <c r="M85" s="857"/>
      <c r="N85" s="57"/>
    </row>
    <row r="86" spans="1:14" ht="15.75" thickBot="1">
      <c r="B86" s="97" t="s">
        <v>974</v>
      </c>
      <c r="C86" s="98"/>
      <c r="D86" s="98"/>
      <c r="E86" s="98"/>
      <c r="F86" s="98"/>
      <c r="G86" s="98"/>
      <c r="H86" s="98"/>
      <c r="I86" s="99"/>
      <c r="J86" s="100"/>
      <c r="K86" s="312">
        <v>0.05</v>
      </c>
      <c r="L86" s="858">
        <f>N79*K86</f>
        <v>679.20979784457825</v>
      </c>
      <c r="M86" s="859"/>
      <c r="N86" s="57"/>
    </row>
    <row r="87" spans="1:14" ht="15.75" thickBot="1">
      <c r="B87" s="821" t="s">
        <v>953</v>
      </c>
      <c r="C87" s="822"/>
      <c r="D87" s="822"/>
      <c r="E87" s="822"/>
      <c r="F87" s="822"/>
      <c r="G87" s="822"/>
      <c r="H87" s="822"/>
      <c r="I87" s="822"/>
      <c r="J87" s="822"/>
      <c r="K87" s="822"/>
      <c r="L87" s="822"/>
      <c r="M87" s="823"/>
      <c r="N87" s="58">
        <f>L84+L85+L86</f>
        <v>4075.2587870674693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17659.454743959035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75" customHeight="1" thickBot="1">
      <c r="A31" t="s">
        <v>1845</v>
      </c>
      <c r="B31" s="86" t="s">
        <v>1705</v>
      </c>
      <c r="C31" s="963" t="s">
        <v>2159</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4580.4253279126833</v>
      </c>
      <c r="N48" s="279">
        <f>K48*M48</f>
        <v>5954.5529262864884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5954.5529262864884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1616.0512180720398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7570.6041443585282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1514.1208288717057</v>
      </c>
      <c r="M84" s="857"/>
      <c r="N84" s="57"/>
    </row>
    <row r="85" spans="1:14">
      <c r="B85" s="95" t="s">
        <v>973</v>
      </c>
      <c r="C85" s="96"/>
      <c r="D85" s="96"/>
      <c r="E85" s="96"/>
      <c r="F85" s="96"/>
      <c r="G85" s="96"/>
      <c r="H85" s="96"/>
      <c r="I85" s="93"/>
      <c r="J85" s="94"/>
      <c r="K85" s="311">
        <v>0.05</v>
      </c>
      <c r="L85" s="856">
        <f>N79*K85</f>
        <v>378.53020721792643</v>
      </c>
      <c r="M85" s="857"/>
      <c r="N85" s="57"/>
    </row>
    <row r="86" spans="1:14" ht="15.75" thickBot="1">
      <c r="B86" s="97" t="s">
        <v>974</v>
      </c>
      <c r="C86" s="98"/>
      <c r="D86" s="98"/>
      <c r="E86" s="98"/>
      <c r="F86" s="98"/>
      <c r="G86" s="98"/>
      <c r="H86" s="98"/>
      <c r="I86" s="99"/>
      <c r="J86" s="100"/>
      <c r="K86" s="312">
        <v>0.05</v>
      </c>
      <c r="L86" s="858">
        <f>N79*K86</f>
        <v>378.53020721792643</v>
      </c>
      <c r="M86" s="859"/>
      <c r="N86" s="57"/>
    </row>
    <row r="87" spans="1:14" ht="15.75" thickBot="1">
      <c r="B87" s="821" t="s">
        <v>953</v>
      </c>
      <c r="C87" s="822"/>
      <c r="D87" s="822"/>
      <c r="E87" s="822"/>
      <c r="F87" s="822"/>
      <c r="G87" s="822"/>
      <c r="H87" s="822"/>
      <c r="I87" s="822"/>
      <c r="J87" s="822"/>
      <c r="K87" s="822"/>
      <c r="L87" s="822"/>
      <c r="M87" s="823"/>
      <c r="N87" s="58">
        <f>L84+L85+L86</f>
        <v>2271.1812433075588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9841.7853876660865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30" customHeight="1" thickBot="1">
      <c r="A31" t="s">
        <v>1845</v>
      </c>
      <c r="B31" s="86" t="s">
        <v>1706</v>
      </c>
      <c r="C31" s="963" t="s">
        <v>2160</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c r="C41" s="879"/>
      <c r="D41" s="879"/>
      <c r="E41" s="44"/>
      <c r="F41" s="45"/>
      <c r="G41" s="45"/>
      <c r="H41" s="46"/>
      <c r="I41" s="42"/>
      <c r="J41" s="43"/>
      <c r="K41" s="286"/>
      <c r="L41" s="283"/>
      <c r="M41" s="408"/>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9206.2651837073263</v>
      </c>
      <c r="N48" s="279">
        <f>K48*M48</f>
        <v>11968.144738819525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11968.144738819525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1616.0512180720398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13584.195956891564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2716.839191378313</v>
      </c>
      <c r="M84" s="857"/>
      <c r="N84" s="57"/>
    </row>
    <row r="85" spans="1:14">
      <c r="B85" s="95" t="s">
        <v>973</v>
      </c>
      <c r="C85" s="96"/>
      <c r="D85" s="96"/>
      <c r="E85" s="96"/>
      <c r="F85" s="96"/>
      <c r="G85" s="96"/>
      <c r="H85" s="96"/>
      <c r="I85" s="93"/>
      <c r="J85" s="94"/>
      <c r="K85" s="311">
        <v>0.05</v>
      </c>
      <c r="L85" s="856">
        <f>N79*K85</f>
        <v>679.20979784457825</v>
      </c>
      <c r="M85" s="857"/>
      <c r="N85" s="57"/>
    </row>
    <row r="86" spans="1:14" ht="15.75" thickBot="1">
      <c r="B86" s="97" t="s">
        <v>974</v>
      </c>
      <c r="C86" s="98"/>
      <c r="D86" s="98"/>
      <c r="E86" s="98"/>
      <c r="F86" s="98"/>
      <c r="G86" s="98"/>
      <c r="H86" s="98"/>
      <c r="I86" s="99"/>
      <c r="J86" s="100"/>
      <c r="K86" s="312">
        <v>0.05</v>
      </c>
      <c r="L86" s="858">
        <f>N79*K86</f>
        <v>679.20979784457825</v>
      </c>
      <c r="M86" s="859"/>
      <c r="N86" s="57"/>
    </row>
    <row r="87" spans="1:14" ht="15.75" thickBot="1">
      <c r="B87" s="821" t="s">
        <v>953</v>
      </c>
      <c r="C87" s="822"/>
      <c r="D87" s="822"/>
      <c r="E87" s="822"/>
      <c r="F87" s="822"/>
      <c r="G87" s="822"/>
      <c r="H87" s="822"/>
      <c r="I87" s="822"/>
      <c r="J87" s="822"/>
      <c r="K87" s="822"/>
      <c r="L87" s="822"/>
      <c r="M87" s="823"/>
      <c r="N87" s="58">
        <f>L84+L85+L86</f>
        <v>4075.2587870674693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17659.454743959035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152</v>
      </c>
      <c r="B36" s="870" t="str">
        <f>VLOOKUP(A36,EQUIPOS!A6:D154,3,FALSE)</f>
        <v xml:space="preserve">Carrotanque de agua(1000 Galones) </v>
      </c>
      <c r="C36" s="871"/>
      <c r="D36" s="871"/>
      <c r="E36" s="871"/>
      <c r="F36" s="871"/>
      <c r="G36" s="871"/>
      <c r="H36" s="872"/>
      <c r="I36" s="274"/>
      <c r="J36" s="275"/>
      <c r="K36" s="276">
        <f>VLOOKUP(A36,EQUIPOS!A6:D163,4,FALSE)</f>
        <v>120737.60315421199</v>
      </c>
      <c r="L36" s="277"/>
      <c r="M36" s="343">
        <v>15</v>
      </c>
      <c r="N36" s="279">
        <f>K36/M36</f>
        <v>8049.1735436141325</v>
      </c>
    </row>
    <row r="37" spans="1:14">
      <c r="A37" s="119" t="s">
        <v>174</v>
      </c>
      <c r="B37" s="870" t="str">
        <f>VLOOKUP(A37,EQUIPOS!A7:D154,3,FALSE)</f>
        <v>Compactador vibratorio tipo DD-20</v>
      </c>
      <c r="C37" s="871"/>
      <c r="D37" s="871"/>
      <c r="E37" s="871"/>
      <c r="F37" s="871"/>
      <c r="G37" s="871"/>
      <c r="H37" s="872"/>
      <c r="I37" s="428"/>
      <c r="J37" s="429"/>
      <c r="K37" s="276">
        <f>VLOOKUP(A37,EQUIPOS!A7:D164,4,FALSE)</f>
        <v>92895.25642151518</v>
      </c>
      <c r="L37" s="342"/>
      <c r="M37" s="343">
        <v>15</v>
      </c>
      <c r="N37" s="279">
        <f>K37/M37</f>
        <v>6193.0170947676788</v>
      </c>
    </row>
    <row r="38" spans="1:14">
      <c r="A38" s="119" t="s">
        <v>269</v>
      </c>
      <c r="B38" s="870" t="str">
        <f>VLOOKUP(A38,EQUIPOS!A8:D154,3,FALSE)</f>
        <v>Motoniveladora  potencia 215 HP, ancho de cuchilla 4,27 m, peso 18 ton.</v>
      </c>
      <c r="C38" s="871"/>
      <c r="D38" s="871"/>
      <c r="E38" s="871"/>
      <c r="F38" s="871"/>
      <c r="G38" s="871"/>
      <c r="H38" s="872"/>
      <c r="I38" s="335"/>
      <c r="J38" s="337"/>
      <c r="K38" s="276">
        <f>VLOOKUP(A38,EQUIPOS!A8:D165,4,FALSE)</f>
        <v>158523.70184160056</v>
      </c>
      <c r="L38" s="430"/>
      <c r="M38" s="431">
        <v>15</v>
      </c>
      <c r="N38" s="279">
        <f>K38/M38</f>
        <v>10568.246789440038</v>
      </c>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N75*M41</f>
        <v>44.846540602401326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SUM(N36:N41)</f>
        <v>24855.28396842425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24997.705436202832</v>
      </c>
      <c r="N48" s="279">
        <f>K48*M48</f>
        <v>32497.017067063683</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40.673038277185327</v>
      </c>
      <c r="N49" s="279">
        <f>K49*M49</f>
        <v>1220.1911483155598</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910" t="s">
        <v>953</v>
      </c>
      <c r="C53" s="864"/>
      <c r="D53" s="864"/>
      <c r="E53" s="864"/>
      <c r="F53" s="864"/>
      <c r="G53" s="864"/>
      <c r="H53" s="864"/>
      <c r="I53" s="864"/>
      <c r="J53" s="864"/>
      <c r="K53" s="864"/>
      <c r="L53" s="864"/>
      <c r="M53" s="865"/>
      <c r="N53" s="110">
        <f>SUM(N48:N52)</f>
        <v>33717.208215379243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7" t="s">
        <v>961</v>
      </c>
      <c r="M57" s="886"/>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908">
        <f>VLOOKUP(A58,TRANSPORTE!A1:D117,4,FALSE)</f>
        <v>1337.591059876785</v>
      </c>
      <c r="M58" s="909"/>
      <c r="N58" s="294">
        <f>K58*L58</f>
        <v>1738.8683778398206</v>
      </c>
    </row>
    <row r="59" spans="1:14">
      <c r="B59" s="52"/>
      <c r="C59" s="53"/>
      <c r="D59" s="53"/>
      <c r="E59" s="53"/>
      <c r="F59" s="53"/>
      <c r="G59" s="53"/>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99"/>
      <c r="M63" s="900"/>
      <c r="N63" s="133"/>
    </row>
    <row r="64" spans="1:14" ht="15.75" thickBot="1">
      <c r="B64" s="910" t="s">
        <v>953</v>
      </c>
      <c r="C64" s="864"/>
      <c r="D64" s="864"/>
      <c r="E64" s="864"/>
      <c r="F64" s="864"/>
      <c r="G64" s="864"/>
      <c r="H64" s="864"/>
      <c r="I64" s="864"/>
      <c r="J64" s="864"/>
      <c r="K64" s="864"/>
      <c r="L64" s="864"/>
      <c r="M64" s="865"/>
      <c r="N64" s="110">
        <f>N58+N59+N60+N61+N62</f>
        <v>1738.8683778398206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0" t="s">
        <v>963</v>
      </c>
      <c r="C68" s="861"/>
      <c r="D68" s="861"/>
      <c r="E68" s="861"/>
      <c r="F68" s="861"/>
      <c r="G68" s="861"/>
      <c r="H68" s="861"/>
      <c r="I68" s="79" t="s">
        <v>964</v>
      </c>
      <c r="J68" s="81" t="s">
        <v>1410</v>
      </c>
      <c r="K68" s="80" t="s">
        <v>966</v>
      </c>
      <c r="L68" s="862" t="s">
        <v>950</v>
      </c>
      <c r="M68" s="975"/>
      <c r="N68" s="104" t="s">
        <v>951</v>
      </c>
    </row>
    <row r="69" spans="1:15">
      <c r="A69" s="173" t="s">
        <v>9</v>
      </c>
      <c r="B69" s="55" t="str">
        <f>VLOOKUP(A69,'MANO DE OBRA'!A8:D68,3,FALSE)</f>
        <v>Obrero (3)</v>
      </c>
      <c r="C69" s="53"/>
      <c r="D69" s="53"/>
      <c r="E69" s="53"/>
      <c r="F69" s="53"/>
      <c r="G69" s="53"/>
      <c r="H69" s="53"/>
      <c r="I69" s="299">
        <f>K69/J69*100</f>
        <v>87780</v>
      </c>
      <c r="J69" s="300">
        <v>185</v>
      </c>
      <c r="K69" s="301">
        <f>VLOOKUP(A69,'MANO DE OBRA'!A8:D99,4,FALSE)</f>
        <v>162393</v>
      </c>
      <c r="L69" s="56"/>
      <c r="M69" s="441">
        <v>120</v>
      </c>
      <c r="N69" s="402">
        <f>K69/M69</f>
        <v>1353.2750000000001</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7"/>
      <c r="C74" s="898"/>
      <c r="D74" s="898"/>
      <c r="E74" s="898"/>
      <c r="F74" s="898"/>
      <c r="G74" s="898"/>
      <c r="H74" s="898"/>
      <c r="I74" s="132"/>
      <c r="J74" s="132"/>
      <c r="K74" s="132"/>
      <c r="L74" s="911"/>
      <c r="M74" s="911"/>
      <c r="N74" s="51"/>
    </row>
    <row r="75" spans="1:15" ht="15.75" thickBot="1">
      <c r="B75" s="910" t="s">
        <v>953</v>
      </c>
      <c r="C75" s="864"/>
      <c r="D75" s="864"/>
      <c r="E75" s="864"/>
      <c r="F75" s="864"/>
      <c r="G75" s="864"/>
      <c r="H75" s="864"/>
      <c r="I75" s="864"/>
      <c r="J75" s="864"/>
      <c r="K75" s="864"/>
      <c r="L75" s="864"/>
      <c r="M75" s="865"/>
      <c r="N75" s="308">
        <f>SUM(N69:N74)</f>
        <v>2242.3270301200664</v>
      </c>
    </row>
    <row r="76" spans="1:15" ht="15.75" thickBot="1">
      <c r="B76" s="39"/>
      <c r="C76" s="40"/>
      <c r="D76" s="40"/>
      <c r="E76" s="40"/>
      <c r="F76" s="40"/>
      <c r="G76" s="40"/>
      <c r="H76" s="40"/>
      <c r="I76" s="40"/>
      <c r="J76" s="40"/>
      <c r="K76" s="40"/>
      <c r="L76" s="40"/>
      <c r="M76" s="40"/>
      <c r="N76" s="41"/>
    </row>
    <row r="77" spans="1:15" ht="15.75" thickBot="1">
      <c r="B77" s="821" t="s">
        <v>967</v>
      </c>
      <c r="C77" s="822"/>
      <c r="D77" s="822"/>
      <c r="E77" s="822"/>
      <c r="F77" s="822"/>
      <c r="G77" s="822"/>
      <c r="H77" s="822"/>
      <c r="I77" s="822"/>
      <c r="J77" s="822"/>
      <c r="K77" s="822"/>
      <c r="L77" s="822"/>
      <c r="M77" s="823"/>
      <c r="N77" s="105">
        <f>N43+N53+N64+N75</f>
        <v>62553.687591763381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6" t="s">
        <v>969</v>
      </c>
      <c r="C81" s="867"/>
      <c r="D81" s="867"/>
      <c r="E81" s="867"/>
      <c r="F81" s="867"/>
      <c r="G81" s="867"/>
      <c r="H81" s="867"/>
      <c r="I81" s="321"/>
      <c r="J81" s="341"/>
      <c r="K81" s="309" t="s">
        <v>970</v>
      </c>
      <c r="L81" s="868" t="s">
        <v>971</v>
      </c>
      <c r="M81" s="869"/>
      <c r="N81" s="310"/>
    </row>
    <row r="82" spans="1:14">
      <c r="B82" s="854" t="s">
        <v>972</v>
      </c>
      <c r="C82" s="855"/>
      <c r="D82" s="855"/>
      <c r="E82" s="855"/>
      <c r="F82" s="855"/>
      <c r="G82" s="855"/>
      <c r="H82" s="855"/>
      <c r="I82" s="93"/>
      <c r="J82" s="94"/>
      <c r="K82" s="311">
        <v>0.2</v>
      </c>
      <c r="L82" s="856">
        <f>N77*K82</f>
        <v>12510.737518352676</v>
      </c>
      <c r="M82" s="857"/>
      <c r="N82" s="57"/>
    </row>
    <row r="83" spans="1:14">
      <c r="B83" s="95" t="s">
        <v>973</v>
      </c>
      <c r="C83" s="96"/>
      <c r="D83" s="96"/>
      <c r="E83" s="96"/>
      <c r="F83" s="96"/>
      <c r="G83" s="96"/>
      <c r="H83" s="96"/>
      <c r="I83" s="93"/>
      <c r="J83" s="94"/>
      <c r="K83" s="311">
        <v>0.05</v>
      </c>
      <c r="L83" s="856">
        <f>N77*K83</f>
        <v>3127.6843795881691</v>
      </c>
      <c r="M83" s="857"/>
      <c r="N83" s="57"/>
    </row>
    <row r="84" spans="1:14" ht="15.75" thickBot="1">
      <c r="B84" s="97" t="s">
        <v>974</v>
      </c>
      <c r="C84" s="98"/>
      <c r="D84" s="98"/>
      <c r="E84" s="98"/>
      <c r="F84" s="98"/>
      <c r="G84" s="98"/>
      <c r="H84" s="98"/>
      <c r="I84" s="99"/>
      <c r="J84" s="100"/>
      <c r="K84" s="312">
        <v>0.05</v>
      </c>
      <c r="L84" s="858">
        <f>N77*K84</f>
        <v>3127.6843795881691</v>
      </c>
      <c r="M84" s="859"/>
      <c r="N84" s="57"/>
    </row>
    <row r="85" spans="1:14" ht="15.75" thickBot="1">
      <c r="B85" s="821" t="s">
        <v>953</v>
      </c>
      <c r="C85" s="822"/>
      <c r="D85" s="822"/>
      <c r="E85" s="822"/>
      <c r="F85" s="822"/>
      <c r="G85" s="822"/>
      <c r="H85" s="822"/>
      <c r="I85" s="822"/>
      <c r="J85" s="822"/>
      <c r="K85" s="822"/>
      <c r="L85" s="822"/>
      <c r="M85" s="823"/>
      <c r="N85" s="58">
        <f>L82+L83+L84</f>
        <v>18766.106277529016</v>
      </c>
    </row>
    <row r="86" spans="1:14" ht="15.75" thickBot="1">
      <c r="B86" s="39"/>
      <c r="C86" s="40"/>
      <c r="D86" s="40"/>
      <c r="E86" s="40"/>
      <c r="F86" s="40"/>
      <c r="G86" s="40"/>
      <c r="H86" s="40"/>
      <c r="I86" s="40"/>
      <c r="J86" s="40"/>
      <c r="K86" s="40"/>
      <c r="L86" s="40"/>
      <c r="M86" s="40"/>
      <c r="N86" s="41"/>
    </row>
    <row r="87" spans="1:14" ht="15.75" thickBot="1">
      <c r="A87" t="s">
        <v>2016</v>
      </c>
      <c r="B87" s="821" t="s">
        <v>975</v>
      </c>
      <c r="C87" s="822"/>
      <c r="D87" s="822"/>
      <c r="E87" s="822"/>
      <c r="F87" s="822"/>
      <c r="G87" s="822"/>
      <c r="H87" s="822"/>
      <c r="I87" s="822"/>
      <c r="J87" s="822"/>
      <c r="K87" s="822"/>
      <c r="L87" s="822"/>
      <c r="M87" s="823"/>
      <c r="N87" s="195">
        <f>N77+N85</f>
        <v>81319.793869292393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106.68624361440799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12597.25147015016</v>
      </c>
      <c r="N48" s="279">
        <f>K48*M48</f>
        <v>8818.076029105112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8818.076029105112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51"/>
    </row>
    <row r="77" spans="1:15" ht="15.75" thickBot="1">
      <c r="B77" s="910" t="s">
        <v>953</v>
      </c>
      <c r="C77" s="864"/>
      <c r="D77" s="864"/>
      <c r="E77" s="864"/>
      <c r="F77" s="864"/>
      <c r="G77" s="864"/>
      <c r="H77" s="864"/>
      <c r="I77" s="864"/>
      <c r="J77" s="864"/>
      <c r="K77" s="864"/>
      <c r="L77" s="864"/>
      <c r="M77" s="865"/>
      <c r="N77" s="308">
        <f>SUM(N71:N76)</f>
        <v>2133.7248722881595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11058.487145007679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2211.697429001536</v>
      </c>
      <c r="M84" s="857"/>
      <c r="N84" s="57"/>
    </row>
    <row r="85" spans="1:14">
      <c r="B85" s="95" t="s">
        <v>973</v>
      </c>
      <c r="C85" s="96"/>
      <c r="D85" s="96"/>
      <c r="E85" s="96"/>
      <c r="F85" s="96"/>
      <c r="G85" s="96"/>
      <c r="H85" s="96"/>
      <c r="I85" s="93"/>
      <c r="J85" s="94"/>
      <c r="K85" s="311">
        <v>0.05</v>
      </c>
      <c r="L85" s="856">
        <f>N79*K85</f>
        <v>552.92435725038399</v>
      </c>
      <c r="M85" s="857"/>
      <c r="N85" s="57"/>
    </row>
    <row r="86" spans="1:14" ht="15.75" thickBot="1">
      <c r="B86" s="97" t="s">
        <v>974</v>
      </c>
      <c r="C86" s="98"/>
      <c r="D86" s="98"/>
      <c r="E86" s="98"/>
      <c r="F86" s="98"/>
      <c r="G86" s="98"/>
      <c r="H86" s="98"/>
      <c r="I86" s="99"/>
      <c r="J86" s="100"/>
      <c r="K86" s="312">
        <v>0.05</v>
      </c>
      <c r="L86" s="858">
        <f>N79*K86</f>
        <v>552.92435725038399</v>
      </c>
      <c r="M86" s="859"/>
      <c r="N86" s="57"/>
    </row>
    <row r="87" spans="1:14" ht="15.75" thickBot="1">
      <c r="B87" s="821" t="s">
        <v>953</v>
      </c>
      <c r="C87" s="822"/>
      <c r="D87" s="822"/>
      <c r="E87" s="822"/>
      <c r="F87" s="822"/>
      <c r="G87" s="822"/>
      <c r="H87" s="822"/>
      <c r="I87" s="822"/>
      <c r="J87" s="822"/>
      <c r="K87" s="822"/>
      <c r="L87" s="822"/>
      <c r="M87" s="823"/>
      <c r="N87" s="58">
        <f>L84+L85+L86</f>
        <v>3317.5461435023035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58">
        <f>N79+N87</f>
        <v>14376.033288509982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537.37060903602003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537.37060903602003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31520.550572988937</v>
      </c>
      <c r="N48" s="279">
        <f>K48*M48</f>
        <v>6304.1101145977882</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1819.7420846873581</v>
      </c>
      <c r="N49" s="279">
        <f>K49*M49</f>
        <v>1910.7291889217261</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0" t="s">
        <v>953</v>
      </c>
      <c r="C55" s="864"/>
      <c r="D55" s="864"/>
      <c r="E55" s="864"/>
      <c r="F55" s="864"/>
      <c r="G55" s="864"/>
      <c r="H55" s="864"/>
      <c r="I55" s="864"/>
      <c r="J55" s="864"/>
      <c r="K55" s="864"/>
      <c r="L55" s="864"/>
      <c r="M55" s="865"/>
      <c r="N55" s="110">
        <f>SUM(N48:N54)</f>
        <v>8214.8393035195149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99"/>
      <c r="M65" s="900"/>
      <c r="N65" s="133"/>
    </row>
    <row r="66" spans="1:15" ht="15.75" thickBot="1">
      <c r="B66" s="910" t="s">
        <v>953</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20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7"/>
      <c r="C76" s="898"/>
      <c r="D76" s="898"/>
      <c r="E76" s="898"/>
      <c r="F76" s="898"/>
      <c r="G76" s="898"/>
      <c r="H76" s="898"/>
      <c r="I76" s="132"/>
      <c r="J76" s="132"/>
      <c r="K76" s="132"/>
      <c r="L76" s="911"/>
      <c r="M76" s="911"/>
      <c r="N76" s="133"/>
    </row>
    <row r="77" spans="1:15" ht="15.75" thickBot="1">
      <c r="B77" s="910" t="s">
        <v>953</v>
      </c>
      <c r="C77" s="864"/>
      <c r="D77" s="864"/>
      <c r="E77" s="864"/>
      <c r="F77" s="864"/>
      <c r="G77" s="864"/>
      <c r="H77" s="864"/>
      <c r="I77" s="864"/>
      <c r="J77" s="864"/>
      <c r="K77" s="864"/>
      <c r="L77" s="864"/>
      <c r="M77" s="865"/>
      <c r="N77" s="467">
        <f>SUM(N71:N76)</f>
        <v>10747.412180720399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19499.622093275932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3899.9244186551864</v>
      </c>
      <c r="M84" s="857"/>
      <c r="N84" s="57"/>
    </row>
    <row r="85" spans="1:14">
      <c r="B85" s="95" t="s">
        <v>973</v>
      </c>
      <c r="C85" s="96"/>
      <c r="D85" s="96"/>
      <c r="E85" s="96"/>
      <c r="F85" s="96"/>
      <c r="G85" s="96"/>
      <c r="H85" s="96"/>
      <c r="I85" s="93"/>
      <c r="J85" s="94"/>
      <c r="K85" s="311">
        <v>0.05</v>
      </c>
      <c r="L85" s="856">
        <f>N79*K85</f>
        <v>974.9811046637966</v>
      </c>
      <c r="M85" s="857"/>
      <c r="N85" s="57"/>
    </row>
    <row r="86" spans="1:14" ht="15.75" thickBot="1">
      <c r="B86" s="97" t="s">
        <v>974</v>
      </c>
      <c r="C86" s="98"/>
      <c r="D86" s="98"/>
      <c r="E86" s="98"/>
      <c r="F86" s="98"/>
      <c r="G86" s="98"/>
      <c r="H86" s="98"/>
      <c r="I86" s="99"/>
      <c r="J86" s="100"/>
      <c r="K86" s="312">
        <v>0.05</v>
      </c>
      <c r="L86" s="858">
        <f>N79*K86</f>
        <v>974.9811046637966</v>
      </c>
      <c r="M86" s="859"/>
      <c r="N86" s="57"/>
    </row>
    <row r="87" spans="1:14" ht="15.75" thickBot="1">
      <c r="B87" s="821" t="s">
        <v>953</v>
      </c>
      <c r="C87" s="822"/>
      <c r="D87" s="822"/>
      <c r="E87" s="822"/>
      <c r="F87" s="822"/>
      <c r="G87" s="822"/>
      <c r="H87" s="822"/>
      <c r="I87" s="822"/>
      <c r="J87" s="822"/>
      <c r="K87" s="822"/>
      <c r="L87" s="822"/>
      <c r="M87" s="823"/>
      <c r="N87" s="58">
        <f>L84+L85+L86</f>
        <v>5849.8866279827798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25349.50872125871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1500</v>
      </c>
      <c r="N36" s="279">
        <f>K36/M36</f>
        <v>26.048304167465751</v>
      </c>
    </row>
    <row r="37" spans="1:14">
      <c r="A37" s="119" t="s">
        <v>361</v>
      </c>
      <c r="B37" s="870" t="str">
        <f>VLOOKUP(A37,EQUIPOS!A7:D154,3,FALSE)</f>
        <v>Vehículo delineador</v>
      </c>
      <c r="C37" s="871"/>
      <c r="D37" s="871"/>
      <c r="E37" s="871"/>
      <c r="F37" s="871"/>
      <c r="G37" s="871"/>
      <c r="H37" s="872"/>
      <c r="I37" s="428"/>
      <c r="J37" s="429"/>
      <c r="K37" s="276">
        <f>VLOOKUP(A37,EQUIPOS!A7:D164,4,FALSE)</f>
        <v>23847.822895798981</v>
      </c>
      <c r="L37" s="342"/>
      <c r="M37" s="343">
        <v>1500</v>
      </c>
      <c r="N37" s="279">
        <f>K37/M37</f>
        <v>15.898548597199321</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0.22423270301200668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42.171085467677081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4456.6895450390803</v>
      </c>
      <c r="N48" s="279">
        <f>K48*M48</f>
        <v>205.00771907179768</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80930.209550201122</v>
      </c>
      <c r="N49" s="279">
        <f>K49*M49</f>
        <v>1133.0229337028156</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34518.77972262905</v>
      </c>
      <c r="N50" s="279">
        <f>K50*M50</f>
        <v>14.84307528073049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1352.8737280553439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12000</v>
      </c>
      <c r="N71" s="402">
        <f>K71/M71</f>
        <v>13.53275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22.423270301200667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1417.4680838242218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283.49361676484438</v>
      </c>
      <c r="M84" s="857"/>
      <c r="N84" s="57"/>
    </row>
    <row r="85" spans="1:14">
      <c r="B85" s="95" t="s">
        <v>973</v>
      </c>
      <c r="C85" s="96"/>
      <c r="D85" s="96"/>
      <c r="E85" s="96"/>
      <c r="F85" s="96"/>
      <c r="G85" s="96"/>
      <c r="H85" s="96"/>
      <c r="I85" s="93"/>
      <c r="J85" s="94"/>
      <c r="K85" s="311">
        <v>0.05</v>
      </c>
      <c r="L85" s="856">
        <f>N79*K85</f>
        <v>70.873404191211094</v>
      </c>
      <c r="M85" s="857"/>
      <c r="N85" s="57"/>
    </row>
    <row r="86" spans="1:14" ht="15.75" thickBot="1">
      <c r="B86" s="97" t="s">
        <v>974</v>
      </c>
      <c r="C86" s="98"/>
      <c r="D86" s="98"/>
      <c r="E86" s="98"/>
      <c r="F86" s="98"/>
      <c r="G86" s="98"/>
      <c r="H86" s="98"/>
      <c r="I86" s="99"/>
      <c r="J86" s="100"/>
      <c r="K86" s="312">
        <v>0.05</v>
      </c>
      <c r="L86" s="858">
        <f>N79*K86</f>
        <v>70.873404191211094</v>
      </c>
      <c r="M86" s="859"/>
      <c r="N86" s="57"/>
    </row>
    <row r="87" spans="1:14" ht="15.75" thickBot="1">
      <c r="B87" s="821" t="s">
        <v>953</v>
      </c>
      <c r="C87" s="822"/>
      <c r="D87" s="822"/>
      <c r="E87" s="822"/>
      <c r="F87" s="822"/>
      <c r="G87" s="822"/>
      <c r="H87" s="822"/>
      <c r="I87" s="822"/>
      <c r="J87" s="822"/>
      <c r="K87" s="822"/>
      <c r="L87" s="822"/>
      <c r="M87" s="823"/>
      <c r="N87" s="58">
        <f>L84+L85+L86</f>
        <v>425.24042514726654</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1842.7085089714883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1200</v>
      </c>
      <c r="N36" s="279">
        <f>K36/M36</f>
        <v>32.560380209332195</v>
      </c>
    </row>
    <row r="37" spans="1:14">
      <c r="A37" s="119" t="s">
        <v>201</v>
      </c>
      <c r="B37" s="870" t="str">
        <f>VLOOKUP(A37,EQUIPOS!A7:D154,3,FALSE)</f>
        <v>Equipo autopropulsado para pintura termoplástica</v>
      </c>
      <c r="C37" s="871"/>
      <c r="D37" s="871"/>
      <c r="E37" s="871"/>
      <c r="F37" s="871"/>
      <c r="G37" s="871"/>
      <c r="H37" s="872"/>
      <c r="I37" s="428"/>
      <c r="J37" s="429"/>
      <c r="K37" s="276">
        <f>VLOOKUP(A37,EQUIPOS!A7:D164,4,FALSE)</f>
        <v>73343.911187546662</v>
      </c>
      <c r="L37" s="342"/>
      <c r="M37" s="343">
        <v>1200</v>
      </c>
      <c r="N37" s="279">
        <f>K37/M37</f>
        <v>61.119925989622217</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0.39306379543167497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94.073369994386084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4456.6895450390803</v>
      </c>
      <c r="N48" s="279">
        <f>K48*M48</f>
        <v>481.32247086422069</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6762.9415330481979</v>
      </c>
      <c r="N49" s="279">
        <f>K49*M49</f>
        <v>527.50943957775939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1008.8319104419801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9600</v>
      </c>
      <c r="N71" s="402">
        <f>K71/M71</f>
        <v>28.193229166666665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39.306379543167495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1142.2116599795336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228.44233199590673</v>
      </c>
      <c r="M84" s="857"/>
      <c r="N84" s="57"/>
    </row>
    <row r="85" spans="1:14">
      <c r="B85" s="95" t="s">
        <v>973</v>
      </c>
      <c r="C85" s="96"/>
      <c r="D85" s="96"/>
      <c r="E85" s="96"/>
      <c r="F85" s="96"/>
      <c r="G85" s="96"/>
      <c r="H85" s="96"/>
      <c r="I85" s="93"/>
      <c r="J85" s="94"/>
      <c r="K85" s="311">
        <v>0.05</v>
      </c>
      <c r="L85" s="856">
        <f>N79*K85</f>
        <v>57.110582998976682</v>
      </c>
      <c r="M85" s="857"/>
      <c r="N85" s="57"/>
    </row>
    <row r="86" spans="1:14" ht="15.75" thickBot="1">
      <c r="B86" s="97" t="s">
        <v>974</v>
      </c>
      <c r="C86" s="98"/>
      <c r="D86" s="98"/>
      <c r="E86" s="98"/>
      <c r="F86" s="98"/>
      <c r="G86" s="98"/>
      <c r="H86" s="98"/>
      <c r="I86" s="99"/>
      <c r="J86" s="100"/>
      <c r="K86" s="312">
        <v>0.05</v>
      </c>
      <c r="L86" s="858">
        <f>N79*K86</f>
        <v>57.110582998976682</v>
      </c>
      <c r="M86" s="859"/>
      <c r="N86" s="57"/>
    </row>
    <row r="87" spans="1:14" ht="15.75" thickBot="1">
      <c r="B87" s="821" t="s">
        <v>953</v>
      </c>
      <c r="C87" s="822"/>
      <c r="D87" s="822"/>
      <c r="E87" s="822"/>
      <c r="F87" s="822"/>
      <c r="G87" s="822"/>
      <c r="H87" s="822"/>
      <c r="I87" s="822"/>
      <c r="J87" s="822"/>
      <c r="K87" s="822"/>
      <c r="L87" s="822"/>
      <c r="M87" s="823"/>
      <c r="N87" s="58">
        <f>L84+L85+L86</f>
        <v>342.66349799386006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1484.8751579733937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199</v>
      </c>
      <c r="B36" s="870" t="str">
        <f>VLOOKUP(A36,EQUIPOS!A6:D154,3,FALSE)</f>
        <v xml:space="preserve">Equipo de pintura (Compresor), Presión máxima de trabajo 3300 psi.
</v>
      </c>
      <c r="C36" s="871"/>
      <c r="D36" s="871"/>
      <c r="E36" s="871"/>
      <c r="F36" s="871"/>
      <c r="G36" s="871"/>
      <c r="H36" s="872"/>
      <c r="I36" s="274"/>
      <c r="J36" s="275"/>
      <c r="K36" s="276">
        <f>VLOOKUP(A36,EQUIPOS!A6:D163,4,FALSE)</f>
        <v>9480.9439975138121</v>
      </c>
      <c r="L36" s="277"/>
      <c r="M36" s="343">
        <v>6.1</v>
      </c>
      <c r="N36" s="279">
        <f>K36/M36</f>
        <v>1554.2531143465267</v>
      </c>
    </row>
    <row r="37" spans="1:14">
      <c r="A37" s="119" t="s">
        <v>138</v>
      </c>
      <c r="B37" s="870" t="str">
        <f>VLOOKUP(A37,EQUIPOS!A7:D154,3,FALSE)</f>
        <v>Camioneta D-300</v>
      </c>
      <c r="C37" s="871"/>
      <c r="D37" s="871"/>
      <c r="E37" s="871"/>
      <c r="F37" s="871"/>
      <c r="G37" s="871"/>
      <c r="H37" s="872"/>
      <c r="I37" s="428"/>
      <c r="J37" s="429"/>
      <c r="K37" s="276">
        <f>VLOOKUP(A37,EQUIPOS!A7:D164,4,FALSE)</f>
        <v>39072.45625119863</v>
      </c>
      <c r="L37" s="342"/>
      <c r="M37" s="343">
        <v>6.1</v>
      </c>
      <c r="N37" s="279">
        <f>K37/M37</f>
        <v>6405.3206969178082</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77.324025330821314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8036.8978365951561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4456.6895450390803</v>
      </c>
      <c r="N48" s="279">
        <f>K48*M48</f>
        <v>1702.4554062049287</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34518.77972262905</v>
      </c>
      <c r="N49" s="279">
        <f>K49*M49</f>
        <v>1725.9389861314526</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80930.209550201122</v>
      </c>
      <c r="N50" s="279">
        <f>K50*M50</f>
        <v>9711.6251460241347</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13140.019538360517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863"/>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48.8</v>
      </c>
      <c r="N71" s="402">
        <f>K71/M71</f>
        <v>5546.2090163934427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7732.4025330821314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28909.319908037804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5781.8639816075611</v>
      </c>
      <c r="M84" s="857"/>
      <c r="N84" s="57"/>
    </row>
    <row r="85" spans="1:14">
      <c r="B85" s="95" t="s">
        <v>973</v>
      </c>
      <c r="C85" s="96"/>
      <c r="D85" s="96"/>
      <c r="E85" s="96"/>
      <c r="F85" s="96"/>
      <c r="G85" s="96"/>
      <c r="H85" s="96"/>
      <c r="I85" s="93"/>
      <c r="J85" s="94"/>
      <c r="K85" s="311">
        <v>0.05</v>
      </c>
      <c r="L85" s="856">
        <f>N79*K85</f>
        <v>1445.4659954018903</v>
      </c>
      <c r="M85" s="857"/>
      <c r="N85" s="57"/>
    </row>
    <row r="86" spans="1:14" ht="15.75" thickBot="1">
      <c r="B86" s="97" t="s">
        <v>974</v>
      </c>
      <c r="C86" s="98"/>
      <c r="D86" s="98"/>
      <c r="E86" s="98"/>
      <c r="F86" s="98"/>
      <c r="G86" s="98"/>
      <c r="H86" s="98"/>
      <c r="I86" s="99"/>
      <c r="J86" s="100"/>
      <c r="K86" s="312">
        <v>0.05</v>
      </c>
      <c r="L86" s="858">
        <f>N79*K86</f>
        <v>1445.4659954018903</v>
      </c>
      <c r="M86" s="859"/>
      <c r="N86" s="57"/>
    </row>
    <row r="87" spans="1:14" ht="15.75" thickBot="1">
      <c r="B87" s="821" t="s">
        <v>953</v>
      </c>
      <c r="C87" s="822"/>
      <c r="D87" s="822"/>
      <c r="E87" s="822"/>
      <c r="F87" s="822"/>
      <c r="G87" s="822"/>
      <c r="H87" s="822"/>
      <c r="I87" s="822"/>
      <c r="J87" s="822"/>
      <c r="K87" s="822"/>
      <c r="L87" s="822"/>
      <c r="M87" s="823"/>
      <c r="N87" s="58">
        <f>L84+L85+L86</f>
        <v>8672.7959724113407</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37582.115880449142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6</v>
      </c>
      <c r="N36" s="279">
        <f>K36/M36</f>
        <v>6512.0760418664386</v>
      </c>
    </row>
    <row r="37" spans="1:14">
      <c r="A37" s="119" t="s">
        <v>1711</v>
      </c>
      <c r="B37" s="870" t="str">
        <f>VLOOKUP(A37,EQUIPOS!A7:D154,3,FALSE)</f>
        <v>Caldera para pintura termoplástica</v>
      </c>
      <c r="C37" s="871"/>
      <c r="D37" s="871"/>
      <c r="E37" s="871"/>
      <c r="F37" s="871"/>
      <c r="G37" s="871"/>
      <c r="H37" s="872"/>
      <c r="I37" s="428"/>
      <c r="J37" s="429"/>
      <c r="K37" s="276">
        <f>VLOOKUP(A37,EQUIPOS!A7:D164,4,FALSE)</f>
        <v>32519.285486482437</v>
      </c>
      <c r="L37" s="342"/>
      <c r="M37" s="343">
        <v>6</v>
      </c>
      <c r="N37" s="279">
        <f>K37/M37</f>
        <v>5419.8809144137394</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89.890050753001674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12021.847007033179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4456.6895450390803</v>
      </c>
      <c r="N48" s="279">
        <f>K48*M48</f>
        <v>4011.0205905351722</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6762.9415330481979</v>
      </c>
      <c r="N49" s="279">
        <f>K49*M49</f>
        <v>4395.911996481329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8406.9325870165012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48</v>
      </c>
      <c r="N71" s="402">
        <f>K71/M71</f>
        <v>6766.375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8989.0050753001669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29417.784669349847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5883.5569338699697</v>
      </c>
      <c r="M84" s="857"/>
      <c r="N84" s="57"/>
    </row>
    <row r="85" spans="1:14">
      <c r="B85" s="95" t="s">
        <v>973</v>
      </c>
      <c r="C85" s="96"/>
      <c r="D85" s="96"/>
      <c r="E85" s="96"/>
      <c r="F85" s="96"/>
      <c r="G85" s="96"/>
      <c r="H85" s="96"/>
      <c r="I85" s="93"/>
      <c r="J85" s="94"/>
      <c r="K85" s="311">
        <v>0.05</v>
      </c>
      <c r="L85" s="856">
        <f>N79*K85</f>
        <v>1470.8892334674924</v>
      </c>
      <c r="M85" s="857"/>
      <c r="N85" s="57"/>
    </row>
    <row r="86" spans="1:14" ht="15.75" thickBot="1">
      <c r="B86" s="97" t="s">
        <v>974</v>
      </c>
      <c r="C86" s="98"/>
      <c r="D86" s="98"/>
      <c r="E86" s="98"/>
      <c r="F86" s="98"/>
      <c r="G86" s="98"/>
      <c r="H86" s="98"/>
      <c r="I86" s="99"/>
      <c r="J86" s="100"/>
      <c r="K86" s="312">
        <v>0.05</v>
      </c>
      <c r="L86" s="858">
        <f>N79*K86</f>
        <v>1470.8892334674924</v>
      </c>
      <c r="M86" s="859"/>
      <c r="N86" s="57"/>
    </row>
    <row r="87" spans="1:14" ht="15.75" thickBot="1">
      <c r="B87" s="821" t="s">
        <v>953</v>
      </c>
      <c r="C87" s="822"/>
      <c r="D87" s="822"/>
      <c r="E87" s="822"/>
      <c r="F87" s="822"/>
      <c r="G87" s="822"/>
      <c r="H87" s="822"/>
      <c r="I87" s="822"/>
      <c r="J87" s="822"/>
      <c r="K87" s="822"/>
      <c r="L87" s="822"/>
      <c r="M87" s="823"/>
      <c r="N87" s="58">
        <f>L84+L85+L86</f>
        <v>8825.3354008049555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38243.1200701548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250</v>
      </c>
      <c r="N36" s="279">
        <f>K36/M36</f>
        <v>156.28982500479452</v>
      </c>
    </row>
    <row r="37" spans="1:14">
      <c r="A37" s="119" t="s">
        <v>251</v>
      </c>
      <c r="B37" s="870" t="str">
        <f>VLOOKUP(A37,EQUIPOS!A7:D154,3,FALSE)</f>
        <v>Maquina térmica pegatachas</v>
      </c>
      <c r="C37" s="871"/>
      <c r="D37" s="871"/>
      <c r="E37" s="871"/>
      <c r="F37" s="871"/>
      <c r="G37" s="871"/>
      <c r="H37" s="872"/>
      <c r="I37" s="428"/>
      <c r="J37" s="429"/>
      <c r="K37" s="276">
        <f>VLOOKUP(A37,EQUIPOS!A7:D164,4,FALSE)</f>
        <v>9729.770217555546</v>
      </c>
      <c r="L37" s="342"/>
      <c r="M37" s="343">
        <v>250</v>
      </c>
      <c r="N37" s="279">
        <f>K37/M37</f>
        <v>38.919080870222182</v>
      </c>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1.0747412180720399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196.28364709308875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6762.9415330481979</v>
      </c>
      <c r="N48" s="279">
        <f>K48*M48</f>
        <v>541.03532264385581</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5276.6937881495469</v>
      </c>
      <c r="N49" s="279">
        <f>K49*M49</f>
        <v>5276.6937881495469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5817.7291107934025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2000</v>
      </c>
      <c r="N71" s="402">
        <f>K71/M71</f>
        <v>54.131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107.474121807204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6121.4868796936953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1224.2973759387392</v>
      </c>
      <c r="M84" s="857"/>
      <c r="N84" s="57"/>
    </row>
    <row r="85" spans="1:14">
      <c r="B85" s="95" t="s">
        <v>973</v>
      </c>
      <c r="C85" s="96"/>
      <c r="D85" s="96"/>
      <c r="E85" s="96"/>
      <c r="F85" s="96"/>
      <c r="G85" s="96"/>
      <c r="H85" s="96"/>
      <c r="I85" s="93"/>
      <c r="J85" s="94"/>
      <c r="K85" s="311">
        <v>0.05</v>
      </c>
      <c r="L85" s="856">
        <f>N79*K85</f>
        <v>306.07434398468479</v>
      </c>
      <c r="M85" s="857"/>
      <c r="N85" s="57"/>
    </row>
    <row r="86" spans="1:14" ht="15.75" thickBot="1">
      <c r="B86" s="97" t="s">
        <v>974</v>
      </c>
      <c r="C86" s="98"/>
      <c r="D86" s="98"/>
      <c r="E86" s="98"/>
      <c r="F86" s="98"/>
      <c r="G86" s="98"/>
      <c r="H86" s="98"/>
      <c r="I86" s="99"/>
      <c r="J86" s="100"/>
      <c r="K86" s="312">
        <v>0.05</v>
      </c>
      <c r="L86" s="858">
        <f>N79*K86</f>
        <v>306.07434398468479</v>
      </c>
      <c r="M86" s="859"/>
      <c r="N86" s="57"/>
    </row>
    <row r="87" spans="1:14" ht="15.75" thickBot="1">
      <c r="B87" s="821" t="s">
        <v>953</v>
      </c>
      <c r="C87" s="822"/>
      <c r="D87" s="822"/>
      <c r="E87" s="822"/>
      <c r="F87" s="822"/>
      <c r="G87" s="822"/>
      <c r="H87" s="822"/>
      <c r="I87" s="822"/>
      <c r="J87" s="822"/>
      <c r="K87" s="822"/>
      <c r="L87" s="822"/>
      <c r="M87" s="823"/>
      <c r="N87" s="58">
        <f>L84+L85+L86</f>
        <v>1836.4460639081085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7957.9329436018033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3.75</v>
      </c>
      <c r="N36" s="279">
        <f>K36/M36</f>
        <v>10419.321666986301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89.693081204802652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10509.014748191104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104066.64263736291</v>
      </c>
      <c r="N48" s="279">
        <f>K48*M48</f>
        <v>104066.64263736291</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285290.29679146642</v>
      </c>
      <c r="N49" s="279">
        <f>K49*M49</f>
        <v>285290.29679146642</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417658.96843154548</v>
      </c>
      <c r="N50" s="279">
        <f>K50*M50</f>
        <v>12529.769052946363</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401886.70848177571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8969.3081204802656</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421365.0313504471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84273.00627008942</v>
      </c>
      <c r="M84" s="857"/>
      <c r="N84" s="57"/>
    </row>
    <row r="85" spans="1:14">
      <c r="B85" s="95" t="s">
        <v>973</v>
      </c>
      <c r="C85" s="96"/>
      <c r="D85" s="96"/>
      <c r="E85" s="96"/>
      <c r="F85" s="96"/>
      <c r="G85" s="96"/>
      <c r="H85" s="96"/>
      <c r="I85" s="93"/>
      <c r="J85" s="94"/>
      <c r="K85" s="311">
        <v>0.05</v>
      </c>
      <c r="L85" s="856">
        <f>N79*K85</f>
        <v>21068.251567522355</v>
      </c>
      <c r="M85" s="857"/>
      <c r="N85" s="57"/>
    </row>
    <row r="86" spans="1:14" ht="15.75" thickBot="1">
      <c r="B86" s="97" t="s">
        <v>974</v>
      </c>
      <c r="C86" s="98"/>
      <c r="D86" s="98"/>
      <c r="E86" s="98"/>
      <c r="F86" s="98"/>
      <c r="G86" s="98"/>
      <c r="H86" s="98"/>
      <c r="I86" s="99"/>
      <c r="J86" s="100"/>
      <c r="K86" s="312">
        <v>0.05</v>
      </c>
      <c r="L86" s="858">
        <f>N79*K86</f>
        <v>21068.251567522355</v>
      </c>
      <c r="M86" s="859"/>
      <c r="N86" s="57"/>
    </row>
    <row r="87" spans="1:14" ht="15.75" thickBot="1">
      <c r="B87" s="821" t="s">
        <v>953</v>
      </c>
      <c r="C87" s="822"/>
      <c r="D87" s="822"/>
      <c r="E87" s="822"/>
      <c r="F87" s="822"/>
      <c r="G87" s="822"/>
      <c r="H87" s="822"/>
      <c r="I87" s="822"/>
      <c r="J87" s="822"/>
      <c r="K87" s="822"/>
      <c r="L87" s="822"/>
      <c r="M87" s="823"/>
      <c r="N87" s="58">
        <f>L84+L85+L86</f>
        <v>126409.50940513413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547774.54075558123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8.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3.75</v>
      </c>
      <c r="N36" s="279">
        <f>K36/M36</f>
        <v>10419.321666986301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89.693081204802652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10509.014748191104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104066.64263736291</v>
      </c>
      <c r="N48" s="279">
        <f>K48*M48</f>
        <v>104066.64263736291</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253010.02914803257</v>
      </c>
      <c r="N49" s="279">
        <f>K49*M49</f>
        <v>253010.02914803257</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417658.96843154548</v>
      </c>
      <c r="N50" s="279">
        <f>K50*M50</f>
        <v>12529.769052946363</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369606.44083834183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8969.3081204802656</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389084.76370701322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77816.952741402652</v>
      </c>
      <c r="M84" s="857"/>
      <c r="N84" s="57"/>
    </row>
    <row r="85" spans="1:14">
      <c r="B85" s="95" t="s">
        <v>973</v>
      </c>
      <c r="C85" s="96"/>
      <c r="D85" s="96"/>
      <c r="E85" s="96"/>
      <c r="F85" s="96"/>
      <c r="G85" s="96"/>
      <c r="H85" s="96"/>
      <c r="I85" s="93"/>
      <c r="J85" s="94"/>
      <c r="K85" s="311">
        <v>0.05</v>
      </c>
      <c r="L85" s="856">
        <f>N79*K85</f>
        <v>19454.238185350663</v>
      </c>
      <c r="M85" s="857"/>
      <c r="N85" s="57"/>
    </row>
    <row r="86" spans="1:14" ht="15.75" thickBot="1">
      <c r="B86" s="97" t="s">
        <v>974</v>
      </c>
      <c r="C86" s="98"/>
      <c r="D86" s="98"/>
      <c r="E86" s="98"/>
      <c r="F86" s="98"/>
      <c r="G86" s="98"/>
      <c r="H86" s="98"/>
      <c r="I86" s="99"/>
      <c r="J86" s="100"/>
      <c r="K86" s="312">
        <v>0.05</v>
      </c>
      <c r="L86" s="858">
        <f>N79*K86</f>
        <v>19454.238185350663</v>
      </c>
      <c r="M86" s="859"/>
      <c r="N86" s="57"/>
    </row>
    <row r="87" spans="1:14" ht="15.75" thickBot="1">
      <c r="B87" s="821" t="s">
        <v>953</v>
      </c>
      <c r="C87" s="822"/>
      <c r="D87" s="822"/>
      <c r="E87" s="822"/>
      <c r="F87" s="822"/>
      <c r="G87" s="822"/>
      <c r="H87" s="822"/>
      <c r="I87" s="822"/>
      <c r="J87" s="822"/>
      <c r="K87" s="822"/>
      <c r="L87" s="822"/>
      <c r="M87" s="823"/>
      <c r="N87" s="58">
        <f>L84+L85+L86</f>
        <v>116725.42911210399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505810.19281911722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3</v>
      </c>
      <c r="N36" s="279">
        <f>K36/M36</f>
        <v>13024.152083732877</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45.109166666666674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13069.261250399544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81918.774061218923</v>
      </c>
      <c r="N48" s="279">
        <f>K48*M48</f>
        <v>81918.774061218923</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417658.96843154548</v>
      </c>
      <c r="N49" s="279">
        <f>K49*M49</f>
        <v>25059.538105892727</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106978.31216711165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4510.916666666667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124558.49008417787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24911.698016835577</v>
      </c>
      <c r="M84" s="857"/>
      <c r="N84" s="57"/>
    </row>
    <row r="85" spans="1:14">
      <c r="B85" s="95" t="s">
        <v>973</v>
      </c>
      <c r="C85" s="96"/>
      <c r="D85" s="96"/>
      <c r="E85" s="96"/>
      <c r="F85" s="96"/>
      <c r="G85" s="96"/>
      <c r="H85" s="96"/>
      <c r="I85" s="93"/>
      <c r="J85" s="94"/>
      <c r="K85" s="311">
        <v>0.05</v>
      </c>
      <c r="L85" s="856">
        <f>N79*K85</f>
        <v>6227.9245042088942</v>
      </c>
      <c r="M85" s="857"/>
      <c r="N85" s="57"/>
    </row>
    <row r="86" spans="1:14" ht="15.75" thickBot="1">
      <c r="B86" s="97" t="s">
        <v>974</v>
      </c>
      <c r="C86" s="98"/>
      <c r="D86" s="98"/>
      <c r="E86" s="98"/>
      <c r="F86" s="98"/>
      <c r="G86" s="98"/>
      <c r="H86" s="98"/>
      <c r="I86" s="99"/>
      <c r="J86" s="100"/>
      <c r="K86" s="312">
        <v>0.05</v>
      </c>
      <c r="L86" s="858">
        <f>N79*K86</f>
        <v>6227.9245042088942</v>
      </c>
      <c r="M86" s="859"/>
      <c r="N86" s="57"/>
    </row>
    <row r="87" spans="1:14" ht="15.75" thickBot="1">
      <c r="B87" s="821" t="s">
        <v>953</v>
      </c>
      <c r="C87" s="822"/>
      <c r="D87" s="822"/>
      <c r="E87" s="822"/>
      <c r="F87" s="822"/>
      <c r="G87" s="822"/>
      <c r="H87" s="822"/>
      <c r="I87" s="822"/>
      <c r="J87" s="822"/>
      <c r="K87" s="822"/>
      <c r="L87" s="822"/>
      <c r="M87" s="823"/>
      <c r="N87" s="58">
        <f>L84+L85+L86</f>
        <v>37367.547025253363</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161926.03710943123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135</v>
      </c>
      <c r="B36" s="870" t="str">
        <f>VLOOKUP(A36,EQUIPOS!A6:D154,3,FALSE)</f>
        <v>Camión 350</v>
      </c>
      <c r="C36" s="871"/>
      <c r="D36" s="871"/>
      <c r="E36" s="871"/>
      <c r="F36" s="871"/>
      <c r="G36" s="871"/>
      <c r="H36" s="872"/>
      <c r="I36" s="274"/>
      <c r="J36" s="275"/>
      <c r="K36" s="276">
        <f>VLOOKUP(A36,EQUIPOS!A6:D163,4,FALSE)</f>
        <v>46437.53967469692</v>
      </c>
      <c r="L36" s="277"/>
      <c r="M36" s="343">
        <v>6.25</v>
      </c>
      <c r="N36" s="279">
        <f>K36/M36</f>
        <v>7430.0063479515075</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323.210243614408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7753.2165915659152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147535.11832136349</v>
      </c>
      <c r="N48" s="279">
        <f>K48*M48</f>
        <v>36883.779580340874</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245775.75933073374</v>
      </c>
      <c r="N49" s="279">
        <f>K49*M49</f>
        <v>59509.869087344734</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96393.6486676856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50</v>
      </c>
      <c r="N71" s="402">
        <f>K71/M71</f>
        <v>4330.4799999999996</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6464.2048722881591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110611.07013153967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22122.214026307935</v>
      </c>
      <c r="M84" s="857"/>
      <c r="N84" s="57"/>
    </row>
    <row r="85" spans="1:14">
      <c r="B85" s="95" t="s">
        <v>973</v>
      </c>
      <c r="C85" s="96"/>
      <c r="D85" s="96"/>
      <c r="E85" s="96"/>
      <c r="F85" s="96"/>
      <c r="G85" s="96"/>
      <c r="H85" s="96"/>
      <c r="I85" s="93"/>
      <c r="J85" s="94"/>
      <c r="K85" s="311">
        <v>0.05</v>
      </c>
      <c r="L85" s="856">
        <f>N79*K85</f>
        <v>5530.5535065769836</v>
      </c>
      <c r="M85" s="857"/>
      <c r="N85" s="57"/>
    </row>
    <row r="86" spans="1:14" ht="15.75" thickBot="1">
      <c r="B86" s="97" t="s">
        <v>974</v>
      </c>
      <c r="C86" s="98"/>
      <c r="D86" s="98"/>
      <c r="E86" s="98"/>
      <c r="F86" s="98"/>
      <c r="G86" s="98"/>
      <c r="H86" s="98"/>
      <c r="I86" s="99"/>
      <c r="J86" s="100"/>
      <c r="K86" s="312">
        <v>0.05</v>
      </c>
      <c r="L86" s="858">
        <f>N79*K86</f>
        <v>5530.5535065769836</v>
      </c>
      <c r="M86" s="859"/>
      <c r="N86" s="57"/>
    </row>
    <row r="87" spans="1:14" ht="15.75" thickBot="1">
      <c r="B87" s="821" t="s">
        <v>953</v>
      </c>
      <c r="C87" s="822"/>
      <c r="D87" s="822"/>
      <c r="E87" s="822"/>
      <c r="F87" s="822"/>
      <c r="G87" s="822"/>
      <c r="H87" s="822"/>
      <c r="I87" s="822"/>
      <c r="J87" s="822"/>
      <c r="K87" s="822"/>
      <c r="L87" s="822"/>
      <c r="M87" s="823"/>
      <c r="N87" s="58">
        <f>L84+L85+L86</f>
        <v>33183.321039461902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143794.39117100157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36.087333333333333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36.087333333333333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43616.076048571507</v>
      </c>
      <c r="N48" s="279">
        <f>K48*M48</f>
        <v>43616.076048571507</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43616.076048571507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30</v>
      </c>
      <c r="N71" s="402">
        <f>K71/M71</f>
        <v>3608.7333333333331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3608.7333333333331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47260.896715238174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9452.1793430476355</v>
      </c>
      <c r="M84" s="857"/>
      <c r="N84" s="57"/>
    </row>
    <row r="85" spans="1:14">
      <c r="B85" s="95" t="s">
        <v>973</v>
      </c>
      <c r="C85" s="96"/>
      <c r="D85" s="96"/>
      <c r="E85" s="96"/>
      <c r="F85" s="96"/>
      <c r="G85" s="96"/>
      <c r="H85" s="96"/>
      <c r="I85" s="93"/>
      <c r="J85" s="94"/>
      <c r="K85" s="311">
        <v>0.05</v>
      </c>
      <c r="L85" s="856">
        <f>N79*K85</f>
        <v>2363.0448357619089</v>
      </c>
      <c r="M85" s="857"/>
      <c r="N85" s="57"/>
    </row>
    <row r="86" spans="1:14" ht="15.75" thickBot="1">
      <c r="B86" s="97" t="s">
        <v>974</v>
      </c>
      <c r="C86" s="98"/>
      <c r="D86" s="98"/>
      <c r="E86" s="98"/>
      <c r="F86" s="98"/>
      <c r="G86" s="98"/>
      <c r="H86" s="98"/>
      <c r="I86" s="99"/>
      <c r="J86" s="100"/>
      <c r="K86" s="312">
        <v>0.05</v>
      </c>
      <c r="L86" s="858">
        <f>N79*K86</f>
        <v>2363.0448357619089</v>
      </c>
      <c r="M86" s="859"/>
      <c r="N86" s="57"/>
    </row>
    <row r="87" spans="1:14" ht="15.75" thickBot="1">
      <c r="B87" s="821" t="s">
        <v>953</v>
      </c>
      <c r="C87" s="822"/>
      <c r="D87" s="822"/>
      <c r="E87" s="822"/>
      <c r="F87" s="822"/>
      <c r="G87" s="822"/>
      <c r="H87" s="822"/>
      <c r="I87" s="822"/>
      <c r="J87" s="822"/>
      <c r="K87" s="822"/>
      <c r="L87" s="822"/>
      <c r="M87" s="823"/>
      <c r="N87" s="58">
        <f>L84+L85+L86</f>
        <v>14178.269014571455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61439.165729809625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37.331724137931033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52027.078398157217</v>
      </c>
      <c r="N48" s="279">
        <f>K48*M48</f>
        <v>52027.078398157217</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52027.078398157217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9"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3733.1724137931033</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55797.582536088252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11159.516507217651</v>
      </c>
      <c r="M84" s="857"/>
      <c r="N84" s="57"/>
    </row>
    <row r="85" spans="1:14">
      <c r="B85" s="95" t="s">
        <v>973</v>
      </c>
      <c r="C85" s="96"/>
      <c r="D85" s="96"/>
      <c r="E85" s="96"/>
      <c r="F85" s="96"/>
      <c r="G85" s="96"/>
      <c r="H85" s="96"/>
      <c r="I85" s="93"/>
      <c r="J85" s="94"/>
      <c r="K85" s="311">
        <v>0.05</v>
      </c>
      <c r="L85" s="856">
        <f>N79*K85</f>
        <v>2789.8791268044129</v>
      </c>
      <c r="M85" s="857"/>
      <c r="N85" s="57"/>
    </row>
    <row r="86" spans="1:14" ht="15.75" thickBot="1">
      <c r="B86" s="97" t="s">
        <v>974</v>
      </c>
      <c r="C86" s="98"/>
      <c r="D86" s="98"/>
      <c r="E86" s="98"/>
      <c r="F86" s="98"/>
      <c r="G86" s="98"/>
      <c r="H86" s="98"/>
      <c r="I86" s="99"/>
      <c r="J86" s="100"/>
      <c r="K86" s="312">
        <v>0.05</v>
      </c>
      <c r="L86" s="858">
        <f>N79*K86</f>
        <v>2789.8791268044129</v>
      </c>
      <c r="M86" s="859"/>
      <c r="N86" s="57"/>
    </row>
    <row r="87" spans="1:14" ht="15.75" thickBot="1">
      <c r="B87" s="821" t="s">
        <v>953</v>
      </c>
      <c r="C87" s="822"/>
      <c r="D87" s="822"/>
      <c r="E87" s="822"/>
      <c r="F87" s="822"/>
      <c r="G87" s="822"/>
      <c r="H87" s="822"/>
      <c r="I87" s="822"/>
      <c r="J87" s="822"/>
      <c r="K87" s="822"/>
      <c r="L87" s="822"/>
      <c r="M87" s="823"/>
      <c r="N87" s="58">
        <f>L84+L85+L86</f>
        <v>16739.274760826476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72536.857296914735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37.331724137931033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56470.070136185714</v>
      </c>
      <c r="N48" s="279">
        <f>K48*M48</f>
        <v>56470.070136185714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56470.070136185714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3733.1724137931033</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60240.574274116749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12048.11485482335</v>
      </c>
      <c r="M84" s="857"/>
      <c r="N84" s="57"/>
    </row>
    <row r="85" spans="1:14">
      <c r="B85" s="95" t="s">
        <v>973</v>
      </c>
      <c r="C85" s="96"/>
      <c r="D85" s="96"/>
      <c r="E85" s="96"/>
      <c r="F85" s="96"/>
      <c r="G85" s="96"/>
      <c r="H85" s="96"/>
      <c r="I85" s="93"/>
      <c r="J85" s="94"/>
      <c r="K85" s="311">
        <v>0.05</v>
      </c>
      <c r="L85" s="856">
        <f>N79*K85</f>
        <v>3012.0287137058376</v>
      </c>
      <c r="M85" s="857"/>
      <c r="N85" s="57"/>
    </row>
    <row r="86" spans="1:14" ht="15.75" thickBot="1">
      <c r="B86" s="97" t="s">
        <v>974</v>
      </c>
      <c r="C86" s="98"/>
      <c r="D86" s="98"/>
      <c r="E86" s="98"/>
      <c r="F86" s="98"/>
      <c r="G86" s="98"/>
      <c r="H86" s="98"/>
      <c r="I86" s="99"/>
      <c r="J86" s="100"/>
      <c r="K86" s="312">
        <v>0.05</v>
      </c>
      <c r="L86" s="858">
        <f>N79*K86</f>
        <v>3012.0287137058376</v>
      </c>
      <c r="M86" s="859"/>
      <c r="N86" s="57"/>
    </row>
    <row r="87" spans="1:14" ht="15.75" thickBot="1">
      <c r="B87" s="821" t="s">
        <v>953</v>
      </c>
      <c r="C87" s="822"/>
      <c r="D87" s="822"/>
      <c r="E87" s="822"/>
      <c r="F87" s="822"/>
      <c r="G87" s="822"/>
      <c r="H87" s="822"/>
      <c r="I87" s="822"/>
      <c r="J87" s="822"/>
      <c r="K87" s="822"/>
      <c r="L87" s="822"/>
      <c r="M87" s="823"/>
      <c r="N87" s="58">
        <f>L84+L85+L86</f>
        <v>18072.172282235024</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78312.746556351776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363</v>
      </c>
      <c r="B36" s="870" t="str">
        <f>VLOOKUP(A36,EQUIPOS!A6:D154,3,FALSE)</f>
        <v>Vibrador de concreto, Motor de 3 hp a 18.000 rpm Mangueras de 4 mt</v>
      </c>
      <c r="C36" s="871"/>
      <c r="D36" s="871"/>
      <c r="E36" s="871"/>
      <c r="F36" s="871"/>
      <c r="G36" s="871"/>
      <c r="H36" s="872"/>
      <c r="I36" s="274"/>
      <c r="J36" s="275"/>
      <c r="K36" s="276">
        <f>VLOOKUP(A36,EQUIPOS!A6:D163,4,FALSE)</f>
        <v>5820.1716392286808</v>
      </c>
      <c r="L36" s="277"/>
      <c r="M36" s="343">
        <v>1.25</v>
      </c>
      <c r="N36" s="279">
        <f>K36/M36</f>
        <v>4656.137311382945</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0.02</v>
      </c>
      <c r="N41" s="351">
        <f>N77*M41</f>
        <v>538.15848722881594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5194.2957986117608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3636.4322576551081</v>
      </c>
      <c r="N48" s="279">
        <f>K48*M48</f>
        <v>34909.749673489037</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443192.35331120121</v>
      </c>
      <c r="N49" s="279">
        <f>K49*M49</f>
        <v>53183.082397344144</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19269.427910779312</v>
      </c>
      <c r="N50" s="279">
        <f>K50*M50</f>
        <v>9634.7139553896559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97727.546026222844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26907.924361440797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129829.7661862754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25965.953237255082</v>
      </c>
      <c r="M84" s="857"/>
      <c r="N84" s="57"/>
    </row>
    <row r="85" spans="1:14">
      <c r="B85" s="95" t="s">
        <v>973</v>
      </c>
      <c r="C85" s="96"/>
      <c r="D85" s="96"/>
      <c r="E85" s="96"/>
      <c r="F85" s="96"/>
      <c r="G85" s="96"/>
      <c r="H85" s="96"/>
      <c r="I85" s="93"/>
      <c r="J85" s="94"/>
      <c r="K85" s="311">
        <v>0.05</v>
      </c>
      <c r="L85" s="856">
        <f>N79*K85</f>
        <v>6491.4883093137705</v>
      </c>
      <c r="M85" s="857"/>
      <c r="N85" s="57"/>
    </row>
    <row r="86" spans="1:14" ht="15.75" thickBot="1">
      <c r="B86" s="97" t="s">
        <v>974</v>
      </c>
      <c r="C86" s="98"/>
      <c r="D86" s="98"/>
      <c r="E86" s="98"/>
      <c r="F86" s="98"/>
      <c r="G86" s="98"/>
      <c r="H86" s="98"/>
      <c r="I86" s="99"/>
      <c r="J86" s="100"/>
      <c r="K86" s="312">
        <v>0.05</v>
      </c>
      <c r="L86" s="858">
        <f>N79*K86</f>
        <v>6491.4883093137705</v>
      </c>
      <c r="M86" s="859"/>
      <c r="N86" s="57"/>
    </row>
    <row r="87" spans="1:14" ht="15.75" thickBot="1">
      <c r="B87" s="821" t="s">
        <v>953</v>
      </c>
      <c r="C87" s="822"/>
      <c r="D87" s="822"/>
      <c r="E87" s="822"/>
      <c r="F87" s="822"/>
      <c r="G87" s="822"/>
      <c r="H87" s="822"/>
      <c r="I87" s="822"/>
      <c r="J87" s="822"/>
      <c r="K87" s="822"/>
      <c r="L87" s="822"/>
      <c r="M87" s="823"/>
      <c r="N87" s="58">
        <f>L84+L85+L86</f>
        <v>38948.929855882619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168778.69604215803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7.7329999999999997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7.7329999999999997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7477.3938215787703</v>
      </c>
      <c r="N48" s="279">
        <f>K48*M48</f>
        <v>7477.3938215787703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7477.3938215787703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70</v>
      </c>
      <c r="N71" s="402">
        <f>K71/M71</f>
        <v>773.3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773.3</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8258.4268215787706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1651.6853643157542</v>
      </c>
      <c r="M84" s="857"/>
      <c r="N84" s="57"/>
    </row>
    <row r="85" spans="1:14">
      <c r="B85" s="95" t="s">
        <v>973</v>
      </c>
      <c r="C85" s="96"/>
      <c r="D85" s="96"/>
      <c r="E85" s="96"/>
      <c r="F85" s="96"/>
      <c r="G85" s="96"/>
      <c r="H85" s="96"/>
      <c r="I85" s="93"/>
      <c r="J85" s="94"/>
      <c r="K85" s="311">
        <v>0.05</v>
      </c>
      <c r="L85" s="856">
        <f>N79*K85</f>
        <v>412.92134107893855</v>
      </c>
      <c r="M85" s="857"/>
      <c r="N85" s="57"/>
    </row>
    <row r="86" spans="1:14" ht="15.75" thickBot="1">
      <c r="B86" s="97" t="s">
        <v>974</v>
      </c>
      <c r="C86" s="98"/>
      <c r="D86" s="98"/>
      <c r="E86" s="98"/>
      <c r="F86" s="98"/>
      <c r="G86" s="98"/>
      <c r="H86" s="98"/>
      <c r="I86" s="99"/>
      <c r="J86" s="100"/>
      <c r="K86" s="312">
        <v>0.05</v>
      </c>
      <c r="L86" s="858">
        <f>N79*K86</f>
        <v>412.92134107893855</v>
      </c>
      <c r="M86" s="859"/>
      <c r="N86" s="57"/>
    </row>
    <row r="87" spans="1:14" ht="15.75" thickBot="1">
      <c r="B87" s="821" t="s">
        <v>953</v>
      </c>
      <c r="C87" s="822"/>
      <c r="D87" s="822"/>
      <c r="E87" s="822"/>
      <c r="F87" s="822"/>
      <c r="G87" s="822"/>
      <c r="H87" s="822"/>
      <c r="I87" s="822"/>
      <c r="J87" s="822"/>
      <c r="K87" s="822"/>
      <c r="L87" s="822"/>
      <c r="M87" s="823"/>
      <c r="N87" s="58">
        <f>L84+L85+L86</f>
        <v>2477.5280464736311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10735.954868052402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5"/>
      <c r="C1" s="927"/>
      <c r="D1" s="928"/>
      <c r="E1" s="928"/>
      <c r="F1" s="928"/>
      <c r="G1" s="928"/>
      <c r="H1" s="928"/>
      <c r="I1" s="928"/>
      <c r="J1" s="929"/>
      <c r="K1" s="930" t="s">
        <v>933</v>
      </c>
      <c r="L1" s="932" t="s">
        <v>2198</v>
      </c>
      <c r="M1" s="933"/>
      <c r="N1" s="934"/>
    </row>
    <row r="2" spans="2:14" ht="24.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160</v>
      </c>
      <c r="N36" s="279">
        <f>K36/M36</f>
        <v>244.20285156999142</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20.102155451800996</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264.30500702179245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245187.94570813247</v>
      </c>
      <c r="N48" s="279">
        <f>K48*M48</f>
        <v>245187.94570813247</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417658.96843154548</v>
      </c>
      <c r="N49" s="279">
        <f>K49*M49</f>
        <v>12529.769052946363</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257717.71476107882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29260.000000000004</v>
      </c>
      <c r="J72" s="300">
        <v>185</v>
      </c>
      <c r="K72" s="301">
        <f>VLOOKUP(A72,'MANO DE OBRA'!A8:D100,4,FALSE)</f>
        <v>54131</v>
      </c>
      <c r="L72" s="56"/>
      <c r="M72" s="441">
        <v>80</v>
      </c>
      <c r="N72" s="402">
        <f>K72/M72</f>
        <v>676.63750000000005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2010.2155451800998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259992.23531328072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51998.447062656145</v>
      </c>
      <c r="M84" s="857"/>
      <c r="N84" s="57"/>
    </row>
    <row r="85" spans="1:14">
      <c r="B85" s="95" t="s">
        <v>973</v>
      </c>
      <c r="C85" s="96"/>
      <c r="D85" s="96"/>
      <c r="E85" s="96"/>
      <c r="F85" s="96"/>
      <c r="G85" s="96"/>
      <c r="H85" s="96"/>
      <c r="I85" s="93"/>
      <c r="J85" s="94"/>
      <c r="K85" s="311">
        <v>0.05</v>
      </c>
      <c r="L85" s="856">
        <f>N79*K85</f>
        <v>12999.611765664036</v>
      </c>
      <c r="M85" s="857"/>
      <c r="N85" s="57"/>
    </row>
    <row r="86" spans="1:14" ht="15.75" thickBot="1">
      <c r="B86" s="97" t="s">
        <v>974</v>
      </c>
      <c r="C86" s="98"/>
      <c r="D86" s="98"/>
      <c r="E86" s="98"/>
      <c r="F86" s="98"/>
      <c r="G86" s="98"/>
      <c r="H86" s="98"/>
      <c r="I86" s="99"/>
      <c r="J86" s="100"/>
      <c r="K86" s="312">
        <v>0.05</v>
      </c>
      <c r="L86" s="858">
        <f>N79*K86</f>
        <v>12999.611765664036</v>
      </c>
      <c r="M86" s="859"/>
      <c r="N86" s="57"/>
    </row>
    <row r="87" spans="1:14" ht="15.75" thickBot="1">
      <c r="B87" s="821" t="s">
        <v>953</v>
      </c>
      <c r="C87" s="822"/>
      <c r="D87" s="822"/>
      <c r="E87" s="822"/>
      <c r="F87" s="822"/>
      <c r="G87" s="822"/>
      <c r="H87" s="822"/>
      <c r="I87" s="822"/>
      <c r="J87" s="822"/>
      <c r="K87" s="822"/>
      <c r="L87" s="822"/>
      <c r="M87" s="823"/>
      <c r="N87" s="58">
        <f>L84+L85+L86</f>
        <v>77997.670593984221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337989.90590726491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72.174666666666667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6714.699396240323</v>
      </c>
      <c r="N48" s="279">
        <f>K48*M48</f>
        <v>268.58797584961292</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11608.841533840327</v>
      </c>
      <c r="N49" s="279">
        <f>K49*M49</f>
        <v>4643.536613536131</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552.8019778019202</v>
      </c>
      <c r="N50" s="279">
        <f>K50*M50</f>
        <v>1658.4059334057606</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6570.5305227915051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721.74666666666667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7364.4518561248387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1472.8903712249678</v>
      </c>
      <c r="M84" s="857"/>
      <c r="N84" s="57"/>
    </row>
    <row r="85" spans="1:14">
      <c r="B85" s="95" t="s">
        <v>973</v>
      </c>
      <c r="C85" s="96"/>
      <c r="D85" s="96"/>
      <c r="E85" s="96"/>
      <c r="F85" s="96"/>
      <c r="G85" s="96"/>
      <c r="H85" s="96"/>
      <c r="I85" s="93"/>
      <c r="J85" s="94"/>
      <c r="K85" s="311">
        <v>0.05</v>
      </c>
      <c r="L85" s="856">
        <f>N79*K85</f>
        <v>368.22259280624195</v>
      </c>
      <c r="M85" s="857"/>
      <c r="N85" s="57"/>
    </row>
    <row r="86" spans="1:14" ht="15.75" thickBot="1">
      <c r="B86" s="97" t="s">
        <v>974</v>
      </c>
      <c r="C86" s="98"/>
      <c r="D86" s="98"/>
      <c r="E86" s="98"/>
      <c r="F86" s="98"/>
      <c r="G86" s="98"/>
      <c r="H86" s="98"/>
      <c r="I86" s="99"/>
      <c r="J86" s="100"/>
      <c r="K86" s="312">
        <v>0.05</v>
      </c>
      <c r="L86" s="858">
        <f>N79*K86</f>
        <v>368.22259280624195</v>
      </c>
      <c r="M86" s="859"/>
      <c r="N86" s="57"/>
    </row>
    <row r="87" spans="1:14" ht="15.75" thickBot="1">
      <c r="B87" s="821" t="s">
        <v>953</v>
      </c>
      <c r="C87" s="822"/>
      <c r="D87" s="822"/>
      <c r="E87" s="822"/>
      <c r="F87" s="822"/>
      <c r="G87" s="822"/>
      <c r="H87" s="822"/>
      <c r="I87" s="822"/>
      <c r="J87" s="822"/>
      <c r="K87" s="822"/>
      <c r="L87" s="822"/>
      <c r="M87" s="823"/>
      <c r="N87" s="58">
        <f>L84+L85+L86</f>
        <v>2209.3355568374518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9573.7874129622905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72.174666666666667</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22730.251602793825</v>
      </c>
      <c r="N48" s="279">
        <f>K48*M48</f>
        <v>9092.1006411175313</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552.8019778019202</v>
      </c>
      <c r="N49" s="279">
        <f>K49*M49</f>
        <v>1658.4059334057606</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10750.506574523291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721.74666666666667</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11544.427907856623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2308.8855815713246</v>
      </c>
      <c r="M84" s="857"/>
      <c r="N84" s="57"/>
    </row>
    <row r="85" spans="1:14">
      <c r="B85" s="95" t="s">
        <v>973</v>
      </c>
      <c r="C85" s="96"/>
      <c r="D85" s="96"/>
      <c r="E85" s="96"/>
      <c r="F85" s="96"/>
      <c r="G85" s="96"/>
      <c r="H85" s="96"/>
      <c r="I85" s="93"/>
      <c r="J85" s="94"/>
      <c r="K85" s="311">
        <v>0.05</v>
      </c>
      <c r="L85" s="856">
        <f>N79*K85</f>
        <v>577.22139539283114</v>
      </c>
      <c r="M85" s="857"/>
      <c r="N85" s="57"/>
    </row>
    <row r="86" spans="1:14" ht="15.75" thickBot="1">
      <c r="B86" s="97" t="s">
        <v>974</v>
      </c>
      <c r="C86" s="98"/>
      <c r="D86" s="98"/>
      <c r="E86" s="98"/>
      <c r="F86" s="98"/>
      <c r="G86" s="98"/>
      <c r="H86" s="98"/>
      <c r="I86" s="99"/>
      <c r="J86" s="100"/>
      <c r="K86" s="312">
        <v>0.05</v>
      </c>
      <c r="L86" s="858">
        <f>N79*K86</f>
        <v>577.22139539283114</v>
      </c>
      <c r="M86" s="859"/>
      <c r="N86" s="57"/>
    </row>
    <row r="87" spans="1:14" ht="15.75" thickBot="1">
      <c r="B87" s="821" t="s">
        <v>953</v>
      </c>
      <c r="C87" s="822"/>
      <c r="D87" s="822"/>
      <c r="E87" s="822"/>
      <c r="F87" s="822"/>
      <c r="G87" s="822"/>
      <c r="H87" s="822"/>
      <c r="I87" s="822"/>
      <c r="J87" s="822"/>
      <c r="K87" s="822"/>
      <c r="L87" s="822"/>
      <c r="M87" s="823"/>
      <c r="N87" s="58">
        <f>L84+L85+L86</f>
        <v>3463.3283723569871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15007.756280213611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286.59765815254394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6714.699396240323</v>
      </c>
      <c r="N48" s="279">
        <f>K48*M48</f>
        <v>537.17595169922583</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11608.841533840327</v>
      </c>
      <c r="N49" s="279">
        <f>K49*M49</f>
        <v>4643.536613536131</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552.8019778019202</v>
      </c>
      <c r="N50" s="279">
        <f>K50*M50</f>
        <v>1658.4059334057606</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19307.395837496948</v>
      </c>
      <c r="N51" s="279">
        <f>K51*M51</f>
        <v>28961.09375624542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35800.212254886537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1" t="s">
        <v>953</v>
      </c>
      <c r="C77" s="822"/>
      <c r="D77" s="822"/>
      <c r="E77" s="822"/>
      <c r="F77" s="822"/>
      <c r="G77" s="822"/>
      <c r="H77" s="822"/>
      <c r="I77" s="822"/>
      <c r="J77" s="822"/>
      <c r="K77" s="822"/>
      <c r="L77" s="822"/>
      <c r="M77" s="823"/>
      <c r="N77" s="308">
        <f>SUM(N71:N76)</f>
        <v>2865.9765815254395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38952.786494564527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7790.5572989129059</v>
      </c>
      <c r="M84" s="857"/>
      <c r="N84" s="57"/>
    </row>
    <row r="85" spans="1:14">
      <c r="B85" s="95" t="s">
        <v>973</v>
      </c>
      <c r="C85" s="96"/>
      <c r="D85" s="96"/>
      <c r="E85" s="96"/>
      <c r="F85" s="96"/>
      <c r="G85" s="96"/>
      <c r="H85" s="96"/>
      <c r="I85" s="93"/>
      <c r="J85" s="94"/>
      <c r="K85" s="311">
        <v>0.05</v>
      </c>
      <c r="L85" s="856">
        <f>N79*K85</f>
        <v>1947.6393247282265</v>
      </c>
      <c r="M85" s="857"/>
      <c r="N85" s="57"/>
    </row>
    <row r="86" spans="1:14" ht="15.75" thickBot="1">
      <c r="B86" s="97" t="s">
        <v>974</v>
      </c>
      <c r="C86" s="98"/>
      <c r="D86" s="98"/>
      <c r="E86" s="98"/>
      <c r="F86" s="98"/>
      <c r="G86" s="98"/>
      <c r="H86" s="98"/>
      <c r="I86" s="99"/>
      <c r="J86" s="100"/>
      <c r="K86" s="312">
        <v>0.05</v>
      </c>
      <c r="L86" s="858">
        <f>N79*K86</f>
        <v>1947.6393247282265</v>
      </c>
      <c r="M86" s="859"/>
      <c r="N86" s="57"/>
    </row>
    <row r="87" spans="1:14" ht="15.75" thickBot="1">
      <c r="B87" s="821" t="s">
        <v>953</v>
      </c>
      <c r="C87" s="822"/>
      <c r="D87" s="822"/>
      <c r="E87" s="822"/>
      <c r="F87" s="822"/>
      <c r="G87" s="822"/>
      <c r="H87" s="822"/>
      <c r="I87" s="822"/>
      <c r="J87" s="822"/>
      <c r="K87" s="822"/>
      <c r="L87" s="822"/>
      <c r="M87" s="823"/>
      <c r="N87" s="58">
        <f>L84+L85+L86</f>
        <v>11685.835948369358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50638.622442933884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286.59765815254394</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22730.251602793825</v>
      </c>
      <c r="N48" s="279">
        <f>K48*M48</f>
        <v>9092.1006411175313</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552.8019778019202</v>
      </c>
      <c r="N49" s="279">
        <f>K49*M49</f>
        <v>1658.4059334057606</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19307.395837496948</v>
      </c>
      <c r="N50" s="279">
        <f>K50*M50</f>
        <v>28961.09375624542</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39711.600330768713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2865.9765815254395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42864.174570446703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8572.8349140893406</v>
      </c>
      <c r="M84" s="857"/>
      <c r="N84" s="57"/>
    </row>
    <row r="85" spans="1:14">
      <c r="B85" s="95" t="s">
        <v>973</v>
      </c>
      <c r="C85" s="96"/>
      <c r="D85" s="96"/>
      <c r="E85" s="96"/>
      <c r="F85" s="96"/>
      <c r="G85" s="96"/>
      <c r="H85" s="96"/>
      <c r="I85" s="93"/>
      <c r="J85" s="94"/>
      <c r="K85" s="311">
        <v>0.05</v>
      </c>
      <c r="L85" s="856">
        <f>N79*K85</f>
        <v>2143.2087285223352</v>
      </c>
      <c r="M85" s="857"/>
      <c r="N85" s="57"/>
    </row>
    <row r="86" spans="1:14" ht="15.75" thickBot="1">
      <c r="B86" s="97" t="s">
        <v>974</v>
      </c>
      <c r="C86" s="98"/>
      <c r="D86" s="98"/>
      <c r="E86" s="98"/>
      <c r="F86" s="98"/>
      <c r="G86" s="98"/>
      <c r="H86" s="98"/>
      <c r="I86" s="99"/>
      <c r="J86" s="100"/>
      <c r="K86" s="312">
        <v>0.05</v>
      </c>
      <c r="L86" s="858">
        <f>N79*K86</f>
        <v>2143.2087285223352</v>
      </c>
      <c r="M86" s="859"/>
      <c r="N86" s="57"/>
    </row>
    <row r="87" spans="1:14" ht="15.75" thickBot="1">
      <c r="B87" s="821" t="s">
        <v>953</v>
      </c>
      <c r="C87" s="822"/>
      <c r="D87" s="822"/>
      <c r="E87" s="822"/>
      <c r="F87" s="822"/>
      <c r="G87" s="822"/>
      <c r="H87" s="822"/>
      <c r="I87" s="822"/>
      <c r="J87" s="822"/>
      <c r="K87" s="822"/>
      <c r="L87" s="822"/>
      <c r="M87" s="823"/>
      <c r="N87" s="58">
        <f>L84+L85+L86</f>
        <v>12859.252371134011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55723.426941580714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241</v>
      </c>
      <c r="B36" s="870" t="str">
        <f>VLOOKUP(A36,EQUIPOS!A6:D154,3,FALSE)</f>
        <v>Grúa (capacidad 15 ton)</v>
      </c>
      <c r="C36" s="871"/>
      <c r="D36" s="871"/>
      <c r="E36" s="871"/>
      <c r="F36" s="871"/>
      <c r="G36" s="871"/>
      <c r="H36" s="872"/>
      <c r="I36" s="274"/>
      <c r="J36" s="275"/>
      <c r="K36" s="276">
        <f>VLOOKUP(A36,EQUIPOS!A6:D163,4,FALSE)</f>
        <v>151021.73366517076</v>
      </c>
      <c r="L36" s="277"/>
      <c r="M36" s="343">
        <v>0.75</v>
      </c>
      <c r="N36" s="279">
        <f>K36/M36</f>
        <v>201362.31155356101</v>
      </c>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0.2</v>
      </c>
      <c r="N41" s="351">
        <f>N77*M41</f>
        <v>8969.3081204802675</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210331.61967404129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5306.8989868984345</v>
      </c>
      <c r="N48" s="279">
        <f>K48*M48</f>
        <v>5306.8989868984345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5306.8989868984345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v>
      </c>
      <c r="N72" s="402">
        <f>K72/M72</f>
        <v>27065.5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44846.540602401335</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260485.05926334104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52097.011852668213</v>
      </c>
      <c r="M84" s="857"/>
      <c r="N84" s="57"/>
    </row>
    <row r="85" spans="1:14">
      <c r="B85" s="95" t="s">
        <v>973</v>
      </c>
      <c r="C85" s="96"/>
      <c r="D85" s="96"/>
      <c r="E85" s="96"/>
      <c r="F85" s="96"/>
      <c r="G85" s="96"/>
      <c r="H85" s="96"/>
      <c r="I85" s="93"/>
      <c r="J85" s="94"/>
      <c r="K85" s="311">
        <v>0.05</v>
      </c>
      <c r="L85" s="856">
        <f>N79*K85</f>
        <v>13024.252963167053</v>
      </c>
      <c r="M85" s="857"/>
      <c r="N85" s="57"/>
    </row>
    <row r="86" spans="1:14" ht="15.75" thickBot="1">
      <c r="B86" s="97" t="s">
        <v>974</v>
      </c>
      <c r="C86" s="98"/>
      <c r="D86" s="98"/>
      <c r="E86" s="98"/>
      <c r="F86" s="98"/>
      <c r="G86" s="98"/>
      <c r="H86" s="98"/>
      <c r="I86" s="99"/>
      <c r="J86" s="100"/>
      <c r="K86" s="312">
        <v>0.05</v>
      </c>
      <c r="L86" s="858">
        <f>N79*K86</f>
        <v>13024.252963167053</v>
      </c>
      <c r="M86" s="859"/>
      <c r="N86" s="57"/>
    </row>
    <row r="87" spans="1:14" ht="15.75" thickBot="1">
      <c r="B87" s="821" t="s">
        <v>953</v>
      </c>
      <c r="C87" s="822"/>
      <c r="D87" s="822"/>
      <c r="E87" s="822"/>
      <c r="F87" s="822"/>
      <c r="G87" s="822"/>
      <c r="H87" s="822"/>
      <c r="I87" s="822"/>
      <c r="J87" s="822"/>
      <c r="K87" s="822"/>
      <c r="L87" s="822"/>
      <c r="M87" s="823"/>
      <c r="N87" s="58">
        <f>L84+L85+L86</f>
        <v>78145.517779002315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338630.57704234333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0.2</v>
      </c>
      <c r="N41" s="351">
        <f>N77*M41</f>
        <v>6726.9810903601992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6726.9810903601992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5306.8989868984345</v>
      </c>
      <c r="N48" s="279">
        <f>K48*M48</f>
        <v>5306.8989868984345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5306.8989868984345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8</v>
      </c>
      <c r="N72" s="402">
        <f>K72/M72</f>
        <v>20299.125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1" t="s">
        <v>953</v>
      </c>
      <c r="C77" s="822"/>
      <c r="D77" s="822"/>
      <c r="E77" s="822"/>
      <c r="F77" s="822"/>
      <c r="G77" s="822"/>
      <c r="H77" s="822"/>
      <c r="I77" s="822"/>
      <c r="J77" s="822"/>
      <c r="K77" s="822"/>
      <c r="L77" s="822"/>
      <c r="M77" s="823"/>
      <c r="N77" s="308">
        <f>SUM(N71:N76)</f>
        <v>33634.905451800994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45668.785529059627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9133.7571058119265</v>
      </c>
      <c r="M84" s="857"/>
      <c r="N84" s="57"/>
    </row>
    <row r="85" spans="1:14">
      <c r="B85" s="95" t="s">
        <v>973</v>
      </c>
      <c r="C85" s="96"/>
      <c r="D85" s="96"/>
      <c r="E85" s="96"/>
      <c r="F85" s="96"/>
      <c r="G85" s="96"/>
      <c r="H85" s="96"/>
      <c r="I85" s="93"/>
      <c r="J85" s="94"/>
      <c r="K85" s="311">
        <v>0.05</v>
      </c>
      <c r="L85" s="856">
        <f>N79*K85</f>
        <v>2283.4392764529816</v>
      </c>
      <c r="M85" s="857"/>
      <c r="N85" s="57"/>
    </row>
    <row r="86" spans="1:14" ht="15.75" thickBot="1">
      <c r="B86" s="97" t="s">
        <v>974</v>
      </c>
      <c r="C86" s="98"/>
      <c r="D86" s="98"/>
      <c r="E86" s="98"/>
      <c r="F86" s="98"/>
      <c r="G86" s="98"/>
      <c r="H86" s="98"/>
      <c r="I86" s="99"/>
      <c r="J86" s="100"/>
      <c r="K86" s="312">
        <v>0.05</v>
      </c>
      <c r="L86" s="858">
        <f>N79*K86</f>
        <v>2283.4392764529816</v>
      </c>
      <c r="M86" s="859"/>
      <c r="N86" s="57"/>
    </row>
    <row r="87" spans="1:14" ht="15.75" thickBot="1">
      <c r="B87" s="821" t="s">
        <v>953</v>
      </c>
      <c r="C87" s="822"/>
      <c r="D87" s="822"/>
      <c r="E87" s="822"/>
      <c r="F87" s="822"/>
      <c r="G87" s="822"/>
      <c r="H87" s="822"/>
      <c r="I87" s="822"/>
      <c r="J87" s="822"/>
      <c r="K87" s="822"/>
      <c r="L87" s="822"/>
      <c r="M87" s="823"/>
      <c r="N87" s="58">
        <f>L84+L85+L86</f>
        <v>13700.635658717891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59369.421187777516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0.15</v>
      </c>
      <c r="N41" s="351">
        <f>N77*M41</f>
        <v>2686.8530451800998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2686.8530451800998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5306.8989868984345</v>
      </c>
      <c r="N48" s="279">
        <f>K48*M48</f>
        <v>5306.8989868984345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5306.8989868984345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12</v>
      </c>
      <c r="N72" s="402">
        <f>K72/M72</f>
        <v>9021.8333333333339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1" t="s">
        <v>953</v>
      </c>
      <c r="C77" s="822"/>
      <c r="D77" s="822"/>
      <c r="E77" s="822"/>
      <c r="F77" s="822"/>
      <c r="G77" s="822"/>
      <c r="H77" s="822"/>
      <c r="I77" s="822"/>
      <c r="J77" s="822"/>
      <c r="K77" s="822"/>
      <c r="L77" s="822"/>
      <c r="M77" s="823"/>
      <c r="N77" s="308">
        <f>SUM(N71:N76)</f>
        <v>17912.353634534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25906.105666612533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5181.2211333225068</v>
      </c>
      <c r="M84" s="857"/>
      <c r="N84" s="57"/>
    </row>
    <row r="85" spans="1:14">
      <c r="B85" s="95" t="s">
        <v>973</v>
      </c>
      <c r="C85" s="96"/>
      <c r="D85" s="96"/>
      <c r="E85" s="96"/>
      <c r="F85" s="96"/>
      <c r="G85" s="96"/>
      <c r="H85" s="96"/>
      <c r="I85" s="93"/>
      <c r="J85" s="94"/>
      <c r="K85" s="311">
        <v>0.05</v>
      </c>
      <c r="L85" s="856">
        <f>N79*K85</f>
        <v>1295.3052833306267</v>
      </c>
      <c r="M85" s="857"/>
      <c r="N85" s="57"/>
    </row>
    <row r="86" spans="1:14" ht="15.75" thickBot="1">
      <c r="B86" s="97" t="s">
        <v>974</v>
      </c>
      <c r="C86" s="98"/>
      <c r="D86" s="98"/>
      <c r="E86" s="98"/>
      <c r="F86" s="98"/>
      <c r="G86" s="98"/>
      <c r="H86" s="98"/>
      <c r="I86" s="99"/>
      <c r="J86" s="100"/>
      <c r="K86" s="312">
        <v>0.05</v>
      </c>
      <c r="L86" s="858">
        <f>N79*K86</f>
        <v>1295.3052833306267</v>
      </c>
      <c r="M86" s="859"/>
      <c r="N86" s="57"/>
    </row>
    <row r="87" spans="1:14" ht="15.75" thickBot="1">
      <c r="B87" s="821" t="s">
        <v>953</v>
      </c>
      <c r="C87" s="822"/>
      <c r="D87" s="822"/>
      <c r="E87" s="822"/>
      <c r="F87" s="822"/>
      <c r="G87" s="822"/>
      <c r="H87" s="822"/>
      <c r="I87" s="822"/>
      <c r="J87" s="822"/>
      <c r="K87" s="822"/>
      <c r="L87" s="822"/>
      <c r="M87" s="823"/>
      <c r="N87" s="58">
        <f>L84+L85+L86</f>
        <v>7771.8316999837598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33677.937366596292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0.15</v>
      </c>
      <c r="N41" s="351">
        <f>N77*M41</f>
        <v>2015.1397838850748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2015.1397838850748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5306.8989868984345</v>
      </c>
      <c r="N48" s="279">
        <f>K48*M48</f>
        <v>5306.8989868984345</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5306.8989868984345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16</v>
      </c>
      <c r="N72" s="402">
        <f>K72/M72</f>
        <v>6766.375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13434.265225900499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20756.303996684008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4151.2607993368019</v>
      </c>
      <c r="M84" s="857"/>
      <c r="N84" s="57"/>
    </row>
    <row r="85" spans="1:14">
      <c r="B85" s="95" t="s">
        <v>973</v>
      </c>
      <c r="C85" s="96"/>
      <c r="D85" s="96"/>
      <c r="E85" s="96"/>
      <c r="F85" s="96"/>
      <c r="G85" s="96"/>
      <c r="H85" s="96"/>
      <c r="I85" s="93"/>
      <c r="J85" s="94"/>
      <c r="K85" s="311">
        <v>0.05</v>
      </c>
      <c r="L85" s="856">
        <f>N79*K85</f>
        <v>1037.8151998342005</v>
      </c>
      <c r="M85" s="857"/>
      <c r="N85" s="57"/>
    </row>
    <row r="86" spans="1:14" ht="15.75" thickBot="1">
      <c r="B86" s="97" t="s">
        <v>974</v>
      </c>
      <c r="C86" s="98"/>
      <c r="D86" s="98"/>
      <c r="E86" s="98"/>
      <c r="F86" s="98"/>
      <c r="G86" s="98"/>
      <c r="H86" s="98"/>
      <c r="I86" s="99"/>
      <c r="J86" s="100"/>
      <c r="K86" s="312">
        <v>0.05</v>
      </c>
      <c r="L86" s="858">
        <f>N79*K86</f>
        <v>1037.8151998342005</v>
      </c>
      <c r="M86" s="859"/>
      <c r="N86" s="57"/>
    </row>
    <row r="87" spans="1:14" ht="15.75" thickBot="1">
      <c r="B87" s="821" t="s">
        <v>953</v>
      </c>
      <c r="C87" s="822"/>
      <c r="D87" s="822"/>
      <c r="E87" s="822"/>
      <c r="F87" s="822"/>
      <c r="G87" s="822"/>
      <c r="H87" s="822"/>
      <c r="I87" s="822"/>
      <c r="J87" s="822"/>
      <c r="K87" s="822"/>
      <c r="L87" s="822"/>
      <c r="M87" s="823"/>
      <c r="N87" s="58">
        <f>L84+L85+L86</f>
        <v>6226.891199005202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26983.195195689208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0.15</v>
      </c>
      <c r="N41" s="351">
        <f>N77*M41</f>
        <v>11305.850572033949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93635.336593511252</v>
      </c>
      <c r="N48" s="279">
        <f>K48*M48</f>
        <v>196634.20684637365</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5306.8989868984345</v>
      </c>
      <c r="N49" s="279">
        <f>K49*M49</f>
        <v>5306.8989868984345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201941.10583327207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75372.337146892998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288619.29355219903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57723.85871043981</v>
      </c>
      <c r="M84" s="857"/>
      <c r="N84" s="57"/>
    </row>
    <row r="85" spans="1:14">
      <c r="B85" s="95" t="s">
        <v>973</v>
      </c>
      <c r="C85" s="96"/>
      <c r="D85" s="96"/>
      <c r="E85" s="96"/>
      <c r="F85" s="96"/>
      <c r="G85" s="96"/>
      <c r="H85" s="96"/>
      <c r="I85" s="93"/>
      <c r="J85" s="94"/>
      <c r="K85" s="311">
        <v>0.05</v>
      </c>
      <c r="L85" s="856">
        <f>N79*K85</f>
        <v>14430.964677609953</v>
      </c>
      <c r="M85" s="857"/>
      <c r="N85" s="57"/>
    </row>
    <row r="86" spans="1:14" ht="15.75" thickBot="1">
      <c r="B86" s="97" t="s">
        <v>974</v>
      </c>
      <c r="C86" s="98"/>
      <c r="D86" s="98"/>
      <c r="E86" s="98"/>
      <c r="F86" s="98"/>
      <c r="G86" s="98"/>
      <c r="H86" s="98"/>
      <c r="I86" s="99"/>
      <c r="J86" s="100"/>
      <c r="K86" s="312">
        <v>0.05</v>
      </c>
      <c r="L86" s="858">
        <f>N79*K86</f>
        <v>14430.964677609953</v>
      </c>
      <c r="M86" s="859"/>
      <c r="N86" s="57"/>
    </row>
    <row r="87" spans="1:14" ht="15.75" thickBot="1">
      <c r="B87" s="821" t="s">
        <v>953</v>
      </c>
      <c r="C87" s="822"/>
      <c r="D87" s="822"/>
      <c r="E87" s="822"/>
      <c r="F87" s="822"/>
      <c r="G87" s="822"/>
      <c r="H87" s="822"/>
      <c r="I87" s="822"/>
      <c r="J87" s="822"/>
      <c r="K87" s="822"/>
      <c r="L87" s="822"/>
      <c r="M87" s="823"/>
      <c r="N87" s="58">
        <f>L84+L85+L86</f>
        <v>86585.788065659712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375205.08161785873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0.15</v>
      </c>
      <c r="N41" s="351">
        <f>N77*M41</f>
        <v>11305.850572033949</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93635.336593511252</v>
      </c>
      <c r="N48" s="279">
        <f>K48*M48</f>
        <v>187270.6731870225</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5306.8989868984345</v>
      </c>
      <c r="N49" s="279">
        <f>K49*M49</f>
        <v>5306.8989868984345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192577.57217392093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75372.337146892998</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279255.75989284785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55851.151978569571</v>
      </c>
      <c r="M84" s="857"/>
      <c r="N84" s="57"/>
    </row>
    <row r="85" spans="1:14">
      <c r="B85" s="95" t="s">
        <v>973</v>
      </c>
      <c r="C85" s="96"/>
      <c r="D85" s="96"/>
      <c r="E85" s="96"/>
      <c r="F85" s="96"/>
      <c r="G85" s="96"/>
      <c r="H85" s="96"/>
      <c r="I85" s="93"/>
      <c r="J85" s="94"/>
      <c r="K85" s="311">
        <v>0.05</v>
      </c>
      <c r="L85" s="856">
        <f>N79*K85</f>
        <v>13962.787994642393</v>
      </c>
      <c r="M85" s="857"/>
      <c r="N85" s="57"/>
    </row>
    <row r="86" spans="1:14" ht="15.75" thickBot="1">
      <c r="B86" s="97" t="s">
        <v>974</v>
      </c>
      <c r="C86" s="98"/>
      <c r="D86" s="98"/>
      <c r="E86" s="98"/>
      <c r="F86" s="98"/>
      <c r="G86" s="98"/>
      <c r="H86" s="98"/>
      <c r="I86" s="99"/>
      <c r="J86" s="100"/>
      <c r="K86" s="312">
        <v>0.05</v>
      </c>
      <c r="L86" s="858">
        <f>N79*K86</f>
        <v>13962.787994642393</v>
      </c>
      <c r="M86" s="859"/>
      <c r="N86" s="57"/>
    </row>
    <row r="87" spans="1:14" ht="15.75" thickBot="1">
      <c r="B87" s="821" t="s">
        <v>953</v>
      </c>
      <c r="C87" s="822"/>
      <c r="D87" s="822"/>
      <c r="E87" s="822"/>
      <c r="F87" s="822"/>
      <c r="G87" s="822"/>
      <c r="H87" s="822"/>
      <c r="I87" s="822"/>
      <c r="J87" s="822"/>
      <c r="K87" s="822"/>
      <c r="L87" s="822"/>
      <c r="M87" s="823"/>
      <c r="N87" s="58">
        <f>L84+L85+L86</f>
        <v>83776.727967854356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363032.48786070221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4720.6884844632978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4720.6884844632978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93635.336593511252</v>
      </c>
      <c r="N48" s="279">
        <f>K48*M48</f>
        <v>122662.29093749974</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5306.8989868984345</v>
      </c>
      <c r="N49" s="279">
        <f>K49*M49</f>
        <v>5306.8989868984345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127969.18992439818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5.7</v>
      </c>
      <c r="N72" s="402">
        <f>K72/M72</f>
        <v>28490</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47206.884844632979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179896.76325349446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35979.352650698893</v>
      </c>
      <c r="M84" s="857"/>
      <c r="N84" s="57"/>
    </row>
    <row r="85" spans="1:14">
      <c r="B85" s="95" t="s">
        <v>973</v>
      </c>
      <c r="C85" s="96"/>
      <c r="D85" s="96"/>
      <c r="E85" s="96"/>
      <c r="F85" s="96"/>
      <c r="G85" s="96"/>
      <c r="H85" s="96"/>
      <c r="I85" s="93"/>
      <c r="J85" s="94"/>
      <c r="K85" s="311">
        <v>0.05</v>
      </c>
      <c r="L85" s="856">
        <f>N79*K85</f>
        <v>8994.8381626747232</v>
      </c>
      <c r="M85" s="857"/>
      <c r="N85" s="57"/>
    </row>
    <row r="86" spans="1:14" ht="15.75" thickBot="1">
      <c r="B86" s="97" t="s">
        <v>974</v>
      </c>
      <c r="C86" s="98"/>
      <c r="D86" s="98"/>
      <c r="E86" s="98"/>
      <c r="F86" s="98"/>
      <c r="G86" s="98"/>
      <c r="H86" s="98"/>
      <c r="I86" s="99"/>
      <c r="J86" s="100"/>
      <c r="K86" s="312">
        <v>0.05</v>
      </c>
      <c r="L86" s="858">
        <f>N79*K86</f>
        <v>8994.8381626747232</v>
      </c>
      <c r="M86" s="859"/>
      <c r="N86" s="57"/>
    </row>
    <row r="87" spans="1:14" ht="15.75" thickBot="1">
      <c r="B87" s="821" t="s">
        <v>953</v>
      </c>
      <c r="C87" s="822"/>
      <c r="D87" s="822"/>
      <c r="E87" s="822"/>
      <c r="F87" s="822"/>
      <c r="G87" s="822"/>
      <c r="H87" s="822"/>
      <c r="I87" s="822"/>
      <c r="J87" s="822"/>
      <c r="K87" s="822"/>
      <c r="L87" s="822"/>
      <c r="M87" s="823"/>
      <c r="N87" s="58">
        <f>L84+L85+L86</f>
        <v>53969.028976048336</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233865.7922295428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3957.0477002118823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3957.0477002118823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93635.336593511252</v>
      </c>
      <c r="N48" s="279">
        <f>K48*M48</f>
        <v>102998.87025286238</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5306.8989868984345</v>
      </c>
      <c r="N49" s="279">
        <f>K49*M49</f>
        <v>5306.8989868984345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108305.76923976082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6.8</v>
      </c>
      <c r="N72" s="402">
        <f>K72/M72</f>
        <v>23881.323529411766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39570.477002118823</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151833.29394209152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30366.658788418306</v>
      </c>
      <c r="M84" s="857"/>
      <c r="N84" s="57"/>
    </row>
    <row r="85" spans="1:14">
      <c r="B85" s="95" t="s">
        <v>973</v>
      </c>
      <c r="C85" s="96"/>
      <c r="D85" s="96"/>
      <c r="E85" s="96"/>
      <c r="F85" s="96"/>
      <c r="G85" s="96"/>
      <c r="H85" s="96"/>
      <c r="I85" s="93"/>
      <c r="J85" s="94"/>
      <c r="K85" s="311">
        <v>0.05</v>
      </c>
      <c r="L85" s="856">
        <f>N79*K85</f>
        <v>7591.6646971045766</v>
      </c>
      <c r="M85" s="857"/>
      <c r="N85" s="57"/>
    </row>
    <row r="86" spans="1:14" ht="15.75" thickBot="1">
      <c r="B86" s="97" t="s">
        <v>974</v>
      </c>
      <c r="C86" s="98"/>
      <c r="D86" s="98"/>
      <c r="E86" s="98"/>
      <c r="F86" s="98"/>
      <c r="G86" s="98"/>
      <c r="H86" s="98"/>
      <c r="I86" s="99"/>
      <c r="J86" s="100"/>
      <c r="K86" s="312">
        <v>0.05</v>
      </c>
      <c r="L86" s="858">
        <f>N79*K86</f>
        <v>7591.6646971045766</v>
      </c>
      <c r="M86" s="859"/>
      <c r="N86" s="57"/>
    </row>
    <row r="87" spans="1:14" ht="15.75" thickBot="1">
      <c r="B87" s="821" t="s">
        <v>953</v>
      </c>
      <c r="C87" s="822"/>
      <c r="D87" s="822"/>
      <c r="E87" s="822"/>
      <c r="F87" s="822"/>
      <c r="G87" s="822"/>
      <c r="H87" s="822"/>
      <c r="I87" s="822"/>
      <c r="J87" s="822"/>
      <c r="K87" s="822"/>
      <c r="L87" s="822"/>
      <c r="M87" s="823"/>
      <c r="N87" s="58">
        <f>L84+L85+L86</f>
        <v>45549.988182627458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197383.28212471897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A38" s="119"/>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269.07924361440803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269.07924361440803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93635.336593511252</v>
      </c>
      <c r="N48" s="279">
        <f>K48*M48</f>
        <v>4681.7668296755628</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40.673038277185327</v>
      </c>
      <c r="N49" s="279">
        <f>K49*M49</f>
        <v>203.36519138592664</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5826.0010340409917</v>
      </c>
      <c r="N50" s="279">
        <f>K50*M50</f>
        <v>5826.0010340409917</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10711.13305510248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100</v>
      </c>
      <c r="N72" s="402">
        <f>K72/M72</f>
        <v>1623.93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2690.7924361440801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13671.004734860968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2734.2009469721938</v>
      </c>
      <c r="M84" s="857"/>
      <c r="N84" s="57"/>
    </row>
    <row r="85" spans="1:14">
      <c r="B85" s="95" t="s">
        <v>973</v>
      </c>
      <c r="C85" s="96"/>
      <c r="D85" s="96"/>
      <c r="E85" s="96"/>
      <c r="F85" s="96"/>
      <c r="G85" s="96"/>
      <c r="H85" s="96"/>
      <c r="I85" s="93"/>
      <c r="J85" s="94"/>
      <c r="K85" s="311">
        <v>0.05</v>
      </c>
      <c r="L85" s="856">
        <f>N79*K85</f>
        <v>683.55023674304846</v>
      </c>
      <c r="M85" s="857"/>
      <c r="N85" s="57"/>
    </row>
    <row r="86" spans="1:14" ht="15.75" thickBot="1">
      <c r="B86" s="97" t="s">
        <v>974</v>
      </c>
      <c r="C86" s="98"/>
      <c r="D86" s="98"/>
      <c r="E86" s="98"/>
      <c r="F86" s="98"/>
      <c r="G86" s="98"/>
      <c r="H86" s="98"/>
      <c r="I86" s="99"/>
      <c r="J86" s="100"/>
      <c r="K86" s="312">
        <v>0.05</v>
      </c>
      <c r="L86" s="858">
        <f>N79*K86</f>
        <v>683.55023674304846</v>
      </c>
      <c r="M86" s="859"/>
      <c r="N86" s="57"/>
    </row>
    <row r="87" spans="1:14" ht="15.75" thickBot="1">
      <c r="B87" s="821" t="s">
        <v>953</v>
      </c>
      <c r="C87" s="822"/>
      <c r="D87" s="822"/>
      <c r="E87" s="822"/>
      <c r="F87" s="822"/>
      <c r="G87" s="822"/>
      <c r="H87" s="822"/>
      <c r="I87" s="822"/>
      <c r="J87" s="822"/>
      <c r="K87" s="822"/>
      <c r="L87" s="822"/>
      <c r="M87" s="823"/>
      <c r="N87" s="58">
        <f>L84+L85+L86</f>
        <v>4101.3014204582905</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17772.30615531926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7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0.1</v>
      </c>
      <c r="N41" s="351">
        <f>N77*M41</f>
        <v>108.262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108.262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806.45575060527358</v>
      </c>
      <c r="N48" s="279">
        <f>K48*M48</f>
        <v>806.45575060527358</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44217.08317289003</v>
      </c>
      <c r="N49" s="279">
        <f>K49*M49</f>
        <v>2210.8541586445017</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93635.336593511252</v>
      </c>
      <c r="N50" s="279">
        <f>K50*M50</f>
        <v>7022.6502445133438</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40.673038277185327</v>
      </c>
      <c r="N51" s="279">
        <f>K51*M51</f>
        <v>203.36519138592664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10243.325345149045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100</v>
      </c>
      <c r="N71" s="402">
        <f>K71/M71</f>
        <v>1082.6199999999999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1082.6199999999999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11434.207345149047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2286.8414690298096</v>
      </c>
      <c r="M84" s="857"/>
      <c r="N84" s="57"/>
    </row>
    <row r="85" spans="1:14">
      <c r="B85" s="95" t="s">
        <v>973</v>
      </c>
      <c r="C85" s="96"/>
      <c r="D85" s="96"/>
      <c r="E85" s="96"/>
      <c r="F85" s="96"/>
      <c r="G85" s="96"/>
      <c r="H85" s="96"/>
      <c r="I85" s="93"/>
      <c r="J85" s="94"/>
      <c r="K85" s="311">
        <v>0.05</v>
      </c>
      <c r="L85" s="856">
        <f>N79*K85</f>
        <v>571.71036725745239</v>
      </c>
      <c r="M85" s="857"/>
      <c r="N85" s="57"/>
    </row>
    <row r="86" spans="1:14" ht="15.75" thickBot="1">
      <c r="B86" s="97" t="s">
        <v>974</v>
      </c>
      <c r="C86" s="98"/>
      <c r="D86" s="98"/>
      <c r="E86" s="98"/>
      <c r="F86" s="98"/>
      <c r="G86" s="98"/>
      <c r="H86" s="98"/>
      <c r="I86" s="99"/>
      <c r="J86" s="100"/>
      <c r="K86" s="312">
        <v>0.05</v>
      </c>
      <c r="L86" s="858">
        <f>N79*K86</f>
        <v>571.71036725745239</v>
      </c>
      <c r="M86" s="859"/>
      <c r="N86" s="57"/>
    </row>
    <row r="87" spans="1:14" ht="15.75" thickBot="1">
      <c r="B87" s="821" t="s">
        <v>953</v>
      </c>
      <c r="C87" s="822"/>
      <c r="D87" s="822"/>
      <c r="E87" s="822"/>
      <c r="F87" s="822"/>
      <c r="G87" s="822"/>
      <c r="H87" s="822"/>
      <c r="I87" s="822"/>
      <c r="J87" s="822"/>
      <c r="K87" s="822"/>
      <c r="L87" s="822"/>
      <c r="M87" s="823"/>
      <c r="N87" s="58">
        <f>L84+L85+L86</f>
        <v>3430.2622035447139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14864.46954869376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253</v>
      </c>
      <c r="B36" s="870" t="str">
        <f>VLOOKUP(A36,EQUIPOS!A6:D154,3,FALSE)</f>
        <v>Máquina hidrosembradora</v>
      </c>
      <c r="C36" s="871"/>
      <c r="D36" s="871"/>
      <c r="E36" s="871"/>
      <c r="F36" s="871"/>
      <c r="G36" s="871"/>
      <c r="H36" s="872"/>
      <c r="I36" s="274"/>
      <c r="J36" s="275"/>
      <c r="K36" s="276">
        <f>VLOOKUP(A36,EQUIPOS!A6:D163,4,FALSE)</f>
        <v>19433.686123509822</v>
      </c>
      <c r="L36" s="277"/>
      <c r="M36" s="343">
        <v>350</v>
      </c>
      <c r="N36" s="279">
        <f>K36/M36</f>
        <v>55.524817495742347</v>
      </c>
    </row>
    <row r="37" spans="1:14">
      <c r="A37" s="119" t="s">
        <v>138</v>
      </c>
      <c r="B37" s="870" t="str">
        <f>VLOOKUP(A37,EQUIPOS!A7:D154,3,FALSE)</f>
        <v>Camioneta D-300</v>
      </c>
      <c r="C37" s="871"/>
      <c r="D37" s="871"/>
      <c r="E37" s="871"/>
      <c r="F37" s="871"/>
      <c r="G37" s="871"/>
      <c r="H37" s="872"/>
      <c r="I37" s="428"/>
      <c r="J37" s="429"/>
      <c r="K37" s="276">
        <f>VLOOKUP(A37,EQUIPOS!A7:D164,4,FALSE)</f>
        <v>39072.45625119863</v>
      </c>
      <c r="L37" s="342"/>
      <c r="M37" s="343">
        <v>350</v>
      </c>
      <c r="N37" s="279">
        <f>K37/M37</f>
        <v>111.63558928913895</v>
      </c>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4.8049864931144288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171.96539327799573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806.45575060527358</v>
      </c>
      <c r="N48" s="279">
        <f>K48*M48</f>
        <v>806.45575060527358</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1739.1150221648411</v>
      </c>
      <c r="N49" s="279">
        <f>K49*M49</f>
        <v>695.64600886593644</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40.673038277185327</v>
      </c>
      <c r="N50" s="279">
        <f>K50*M50</f>
        <v>203.36519138592664</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44217.08317289003</v>
      </c>
      <c r="N51" s="279">
        <f>K51*M51</f>
        <v>2210.8541586445017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3916.3211095016386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2800</v>
      </c>
      <c r="N71" s="402">
        <f>K71/M71</f>
        <v>57.997500000000002</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96.099729862288569</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4184.386232641923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836.8772465283846</v>
      </c>
      <c r="M84" s="857"/>
      <c r="N84" s="57"/>
    </row>
    <row r="85" spans="1:14">
      <c r="B85" s="95" t="s">
        <v>973</v>
      </c>
      <c r="C85" s="96"/>
      <c r="D85" s="96"/>
      <c r="E85" s="96"/>
      <c r="F85" s="96"/>
      <c r="G85" s="96"/>
      <c r="H85" s="96"/>
      <c r="I85" s="93"/>
      <c r="J85" s="94"/>
      <c r="K85" s="311">
        <v>0.05</v>
      </c>
      <c r="L85" s="856">
        <f>N79*K85</f>
        <v>209.21931163209615</v>
      </c>
      <c r="M85" s="857"/>
      <c r="N85" s="57"/>
    </row>
    <row r="86" spans="1:14" ht="15.75" thickBot="1">
      <c r="B86" s="97" t="s">
        <v>974</v>
      </c>
      <c r="C86" s="98"/>
      <c r="D86" s="98"/>
      <c r="E86" s="98"/>
      <c r="F86" s="98"/>
      <c r="G86" s="98"/>
      <c r="H86" s="98"/>
      <c r="I86" s="99"/>
      <c r="J86" s="100"/>
      <c r="K86" s="312">
        <v>0.05</v>
      </c>
      <c r="L86" s="858">
        <f>N79*K86</f>
        <v>209.21931163209615</v>
      </c>
      <c r="M86" s="859"/>
      <c r="N86" s="57"/>
    </row>
    <row r="87" spans="1:14" ht="15.75" thickBot="1">
      <c r="B87" s="821" t="s">
        <v>953</v>
      </c>
      <c r="C87" s="822"/>
      <c r="D87" s="822"/>
      <c r="E87" s="822"/>
      <c r="F87" s="822"/>
      <c r="G87" s="822"/>
      <c r="H87" s="822"/>
      <c r="I87" s="822"/>
      <c r="J87" s="822"/>
      <c r="K87" s="822"/>
      <c r="L87" s="822"/>
      <c r="M87" s="823"/>
      <c r="N87" s="58">
        <f>L84+L85+L86</f>
        <v>1255.3158697925769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5439.7021024344995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9.25" customHeight="1" thickBot="1">
      <c r="A31" t="s">
        <v>1845</v>
      </c>
      <c r="B31" s="86" t="s">
        <v>1726</v>
      </c>
      <c r="C31" s="963" t="s">
        <v>2049</v>
      </c>
      <c r="D31" s="964"/>
      <c r="E31" s="964"/>
      <c r="F31" s="964"/>
      <c r="G31" s="964"/>
      <c r="H31" s="964"/>
      <c r="I31" s="964"/>
      <c r="J31" s="964"/>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8000</v>
      </c>
      <c r="N36" s="279">
        <f>K36/M36</f>
        <v>4.8840570313998288</v>
      </c>
    </row>
    <row r="37" spans="1:14">
      <c r="A37" s="119"/>
      <c r="B37" s="870"/>
      <c r="C37" s="871"/>
      <c r="D37" s="871"/>
      <c r="E37" s="871"/>
      <c r="F37" s="871"/>
      <c r="G37" s="871"/>
      <c r="H37" s="872"/>
      <c r="I37" s="428"/>
      <c r="J37" s="429"/>
      <c r="K37" s="276"/>
      <c r="L37" s="342"/>
      <c r="M37" s="343"/>
      <c r="N37" s="279"/>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26.907924361440802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31.791981392840633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5840.8852458909014</v>
      </c>
      <c r="N48" s="279">
        <f>K48*M48</f>
        <v>6132.929508185447</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15638.53880668937</v>
      </c>
      <c r="N49" s="279">
        <f>K49*M49</f>
        <v>15638.53880668937</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780.68454316239729</v>
      </c>
      <c r="N50" s="279">
        <f>K50*M50</f>
        <v>1561.3690863247946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23332.837401199609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2690.7924361440801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26055.421818736533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5211.0843637473072</v>
      </c>
      <c r="M84" s="857"/>
      <c r="N84" s="57"/>
    </row>
    <row r="85" spans="1:14">
      <c r="B85" s="95" t="s">
        <v>973</v>
      </c>
      <c r="C85" s="96"/>
      <c r="D85" s="96"/>
      <c r="E85" s="96"/>
      <c r="F85" s="96"/>
      <c r="G85" s="96"/>
      <c r="H85" s="96"/>
      <c r="I85" s="93"/>
      <c r="J85" s="94"/>
      <c r="K85" s="311">
        <v>0.05</v>
      </c>
      <c r="L85" s="856">
        <f>N79*K85</f>
        <v>1302.7710909368268</v>
      </c>
      <c r="M85" s="857"/>
      <c r="N85" s="57"/>
    </row>
    <row r="86" spans="1:14" ht="15.75" thickBot="1">
      <c r="B86" s="97" t="s">
        <v>974</v>
      </c>
      <c r="C86" s="98"/>
      <c r="D86" s="98"/>
      <c r="E86" s="98"/>
      <c r="F86" s="98"/>
      <c r="G86" s="98"/>
      <c r="H86" s="98"/>
      <c r="I86" s="99"/>
      <c r="J86" s="100"/>
      <c r="K86" s="312">
        <v>0.05</v>
      </c>
      <c r="L86" s="858">
        <f>N79*K86</f>
        <v>1302.7710909368268</v>
      </c>
      <c r="M86" s="859"/>
      <c r="N86" s="57"/>
    </row>
    <row r="87" spans="1:14" ht="15.75" thickBot="1">
      <c r="B87" s="821" t="s">
        <v>953</v>
      </c>
      <c r="C87" s="822"/>
      <c r="D87" s="822"/>
      <c r="E87" s="822"/>
      <c r="F87" s="822"/>
      <c r="G87" s="822"/>
      <c r="H87" s="822"/>
      <c r="I87" s="822"/>
      <c r="J87" s="822"/>
      <c r="K87" s="822"/>
      <c r="L87" s="822"/>
      <c r="M87" s="823"/>
      <c r="N87" s="58">
        <f>L84+L85+L86</f>
        <v>7816.6265456209612</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33872.048364357492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28.5" customHeight="1" thickBot="1">
      <c r="A31" t="s">
        <v>1845</v>
      </c>
      <c r="B31" s="86" t="s">
        <v>1727</v>
      </c>
      <c r="C31" s="963" t="s">
        <v>2052</v>
      </c>
      <c r="D31" s="964"/>
      <c r="E31" s="964"/>
      <c r="F31" s="964"/>
      <c r="G31" s="964"/>
      <c r="H31" s="964"/>
      <c r="I31" s="964"/>
      <c r="J31" s="964"/>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138</v>
      </c>
      <c r="B36" s="870" t="str">
        <f>VLOOKUP(A36,EQUIPOS!A6:D154,3,FALSE)</f>
        <v>Camioneta D-300</v>
      </c>
      <c r="C36" s="871"/>
      <c r="D36" s="871"/>
      <c r="E36" s="871"/>
      <c r="F36" s="871"/>
      <c r="G36" s="871"/>
      <c r="H36" s="872"/>
      <c r="I36" s="274"/>
      <c r="J36" s="275"/>
      <c r="K36" s="276">
        <f>VLOOKUP(A36,EQUIPOS!A6:D163,4,FALSE)</f>
        <v>39072.45625119863</v>
      </c>
      <c r="L36" s="277"/>
      <c r="M36" s="343">
        <v>8000</v>
      </c>
      <c r="N36" s="279">
        <f>K36/M36</f>
        <v>4.8840570313998288</v>
      </c>
    </row>
    <row r="37" spans="1:14">
      <c r="A37" s="119"/>
      <c r="B37" s="870"/>
      <c r="C37" s="871"/>
      <c r="D37" s="871"/>
      <c r="E37" s="871"/>
      <c r="F37" s="871"/>
      <c r="G37" s="871"/>
      <c r="H37" s="872"/>
      <c r="I37" s="428"/>
      <c r="J37" s="429"/>
      <c r="K37" s="276"/>
      <c r="L37" s="342"/>
      <c r="M37" s="343"/>
      <c r="N37" s="279"/>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26.907924361440802</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31.791981392840633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7900.8470819497261</v>
      </c>
      <c r="N48" s="279">
        <f>K48*M48</f>
        <v>8295.8894360472132</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15638.53880668937</v>
      </c>
      <c r="N49" s="279">
        <f>K49*M49</f>
        <v>15638.53880668937</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780.68454316239729</v>
      </c>
      <c r="N50" s="279">
        <f>K50*M50</f>
        <v>1561.3690863247946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25495.797329061377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2690.7924361440801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28218.381746598301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5643.6763493196604</v>
      </c>
      <c r="M84" s="857"/>
      <c r="N84" s="57"/>
    </row>
    <row r="85" spans="1:14">
      <c r="B85" s="95" t="s">
        <v>973</v>
      </c>
      <c r="C85" s="96"/>
      <c r="D85" s="96"/>
      <c r="E85" s="96"/>
      <c r="F85" s="96"/>
      <c r="G85" s="96"/>
      <c r="H85" s="96"/>
      <c r="I85" s="93"/>
      <c r="J85" s="94"/>
      <c r="K85" s="311">
        <v>0.05</v>
      </c>
      <c r="L85" s="856">
        <f>N79*K85</f>
        <v>1410.9190873299151</v>
      </c>
      <c r="M85" s="857"/>
      <c r="N85" s="57"/>
    </row>
    <row r="86" spans="1:14" ht="15.75" thickBot="1">
      <c r="B86" s="97" t="s">
        <v>974</v>
      </c>
      <c r="C86" s="98"/>
      <c r="D86" s="98"/>
      <c r="E86" s="98"/>
      <c r="F86" s="98"/>
      <c r="G86" s="98"/>
      <c r="H86" s="98"/>
      <c r="I86" s="99"/>
      <c r="J86" s="100"/>
      <c r="K86" s="312">
        <v>0.05</v>
      </c>
      <c r="L86" s="858">
        <f>N79*K86</f>
        <v>1410.9190873299151</v>
      </c>
      <c r="M86" s="859"/>
      <c r="N86" s="57"/>
    </row>
    <row r="87" spans="1:14" ht="15.75" thickBot="1">
      <c r="B87" s="821" t="s">
        <v>953</v>
      </c>
      <c r="C87" s="822"/>
      <c r="D87" s="822"/>
      <c r="E87" s="822"/>
      <c r="F87" s="822"/>
      <c r="G87" s="822"/>
      <c r="H87" s="822"/>
      <c r="I87" s="822"/>
      <c r="J87" s="822"/>
      <c r="K87" s="822"/>
      <c r="L87" s="822"/>
      <c r="M87" s="823"/>
      <c r="N87" s="58">
        <f>L84+L85+L86</f>
        <v>8465.5145239794911</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36683.896270577796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30"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t="s">
        <v>119</v>
      </c>
      <c r="B36" s="870" t="str">
        <f>VLOOKUP(A36,EQUIPOS!A6:D154,3,FALSE)</f>
        <v xml:space="preserve">Bomba de concreto, Producción: 30 m3/h, POTENCIA: 67 HP, MAX PRESION DE CONCRETO: 1150 PSI
</v>
      </c>
      <c r="C36" s="871"/>
      <c r="D36" s="871"/>
      <c r="E36" s="871"/>
      <c r="F36" s="871"/>
      <c r="G36" s="871"/>
      <c r="H36" s="872"/>
      <c r="I36" s="274"/>
      <c r="J36" s="275"/>
      <c r="K36" s="276">
        <f>VLOOKUP(A36,EQUIPOS!A6:D163,4,FALSE)</f>
        <v>48999.798665110975</v>
      </c>
      <c r="L36" s="277"/>
      <c r="M36" s="343">
        <v>100</v>
      </c>
      <c r="N36" s="279">
        <f>K36/M36</f>
        <v>489.99798665110973</v>
      </c>
    </row>
    <row r="37" spans="1:14">
      <c r="A37" s="119" t="s">
        <v>138</v>
      </c>
      <c r="B37" s="870" t="str">
        <f>VLOOKUP(A37,EQUIPOS!A7:D154,3,FALSE)</f>
        <v>Camioneta D-300</v>
      </c>
      <c r="C37" s="871"/>
      <c r="D37" s="871"/>
      <c r="E37" s="871"/>
      <c r="F37" s="871"/>
      <c r="G37" s="871"/>
      <c r="H37" s="872"/>
      <c r="I37" s="428"/>
      <c r="J37" s="429"/>
      <c r="K37" s="276">
        <f>VLOOKUP(A37,EQUIPOS!A7:D164,4,FALSE)</f>
        <v>39072.45625119863</v>
      </c>
      <c r="L37" s="342"/>
      <c r="M37" s="343">
        <v>1000</v>
      </c>
      <c r="N37" s="279">
        <f>K37/M37</f>
        <v>39.072456251198631</v>
      </c>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0.01</v>
      </c>
      <c r="N41" s="351">
        <f>N77*M41</f>
        <v>4.0401280451800998</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533.11057094748855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316511.53807080642</v>
      </c>
      <c r="N48" s="279">
        <f>K48*M48</f>
        <v>31651.153807080642</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4965.2673646168469</v>
      </c>
      <c r="N49" s="279">
        <f>K49*M49</f>
        <v>5461.7941010785316</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14856.182631856884</v>
      </c>
      <c r="N50" s="279">
        <f>K50*M50</f>
        <v>14856.182631856884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51969.130540016056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800</v>
      </c>
      <c r="N71" s="402">
        <f>K71/M71</f>
        <v>270.65499999999997</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404.01280451800994</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52906.253915481553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10581.250783096311</v>
      </c>
      <c r="M84" s="857"/>
      <c r="N84" s="57"/>
    </row>
    <row r="85" spans="1:14">
      <c r="B85" s="95" t="s">
        <v>973</v>
      </c>
      <c r="C85" s="96"/>
      <c r="D85" s="96"/>
      <c r="E85" s="96"/>
      <c r="F85" s="96"/>
      <c r="G85" s="96"/>
      <c r="H85" s="96"/>
      <c r="I85" s="93"/>
      <c r="J85" s="94"/>
      <c r="K85" s="311">
        <v>0.05</v>
      </c>
      <c r="L85" s="856">
        <f>N79*K85</f>
        <v>2645.3126957740778</v>
      </c>
      <c r="M85" s="857"/>
      <c r="N85" s="57"/>
    </row>
    <row r="86" spans="1:14" ht="15.75" thickBot="1">
      <c r="B86" s="97" t="s">
        <v>974</v>
      </c>
      <c r="C86" s="98"/>
      <c r="D86" s="98"/>
      <c r="E86" s="98"/>
      <c r="F86" s="98"/>
      <c r="G86" s="98"/>
      <c r="H86" s="98"/>
      <c r="I86" s="99"/>
      <c r="J86" s="100"/>
      <c r="K86" s="312">
        <v>0.05</v>
      </c>
      <c r="L86" s="858">
        <f>N79*K86</f>
        <v>2645.3126957740778</v>
      </c>
      <c r="M86" s="859"/>
      <c r="N86" s="57"/>
    </row>
    <row r="87" spans="1:14" ht="15.75" thickBot="1">
      <c r="B87" s="821" t="s">
        <v>953</v>
      </c>
      <c r="C87" s="822"/>
      <c r="D87" s="822"/>
      <c r="E87" s="822"/>
      <c r="F87" s="822"/>
      <c r="G87" s="822"/>
      <c r="H87" s="822"/>
      <c r="I87" s="822"/>
      <c r="J87" s="822"/>
      <c r="K87" s="822"/>
      <c r="L87" s="822"/>
      <c r="M87" s="823"/>
      <c r="N87" s="58">
        <f>L84+L85+L86</f>
        <v>15871.876174644469</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68778.130090126026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9.25" customHeight="1" thickBot="1">
      <c r="B29" s="77" t="s">
        <v>943</v>
      </c>
      <c r="C29" s="800" t="s">
        <v>944</v>
      </c>
      <c r="D29" s="801"/>
      <c r="E29" s="801"/>
      <c r="F29" s="801"/>
      <c r="G29" s="801"/>
      <c r="H29" s="801"/>
      <c r="I29" s="801"/>
      <c r="J29" s="78"/>
      <c r="K29" s="349" t="s">
        <v>2215</v>
      </c>
      <c r="L29" s="797" t="s">
        <v>945</v>
      </c>
      <c r="M29" s="798"/>
      <c r="N29" s="77" t="s">
        <v>946</v>
      </c>
    </row>
    <row r="30" spans="1:14" ht="17.25" hidden="1" customHeight="1">
      <c r="B30" s="77" t="s">
        <v>943</v>
      </c>
      <c r="C30" s="800" t="s">
        <v>944</v>
      </c>
      <c r="D30" s="801"/>
      <c r="E30" s="801"/>
      <c r="F30" s="801"/>
      <c r="G30" s="801"/>
      <c r="H30" s="801"/>
      <c r="I30" s="801"/>
      <c r="J30" s="78"/>
      <c r="K30" s="314"/>
      <c r="L30" s="797" t="s">
        <v>945</v>
      </c>
      <c r="M30" s="798"/>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N77*M41</f>
        <v>270.65500000000003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270.65500000000003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93635.336593511252</v>
      </c>
      <c r="N48" s="279">
        <f>K48*M48</f>
        <v>46817.668296755626</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63951.431885931488</v>
      </c>
      <c r="N49" s="279">
        <f>K49*M49</f>
        <v>63951.431885931488</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1" t="s">
        <v>953</v>
      </c>
      <c r="C55" s="822"/>
      <c r="D55" s="822"/>
      <c r="E55" s="822"/>
      <c r="F55" s="822"/>
      <c r="G55" s="822"/>
      <c r="H55" s="822"/>
      <c r="I55" s="822"/>
      <c r="J55" s="822"/>
      <c r="K55" s="822"/>
      <c r="L55" s="822"/>
      <c r="M55" s="823"/>
      <c r="N55" s="401">
        <f>SUM(N48:N54)</f>
        <v>110769.10018268711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7" t="s">
        <v>961</v>
      </c>
      <c r="M59" s="886"/>
      <c r="N59" s="82" t="s">
        <v>951</v>
      </c>
    </row>
    <row r="60" spans="1:14">
      <c r="B60" s="52"/>
      <c r="C60" s="324"/>
      <c r="D60" s="324"/>
      <c r="E60" s="324"/>
      <c r="F60" s="324"/>
      <c r="G60" s="324"/>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318"/>
      <c r="I63" s="286"/>
      <c r="J63" s="293"/>
      <c r="K63" s="286"/>
      <c r="L63" s="908"/>
      <c r="M63" s="909"/>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1"/>
      <c r="M65" s="992"/>
      <c r="N65" s="492"/>
    </row>
    <row r="66" spans="1:15" ht="15.75" thickBot="1">
      <c r="B66" s="821" t="s">
        <v>953</v>
      </c>
      <c r="C66" s="822"/>
      <c r="D66" s="822"/>
      <c r="E66" s="822"/>
      <c r="F66" s="822"/>
      <c r="G66" s="822"/>
      <c r="H66" s="822"/>
      <c r="I66" s="822"/>
      <c r="J66" s="822"/>
      <c r="K66" s="822"/>
      <c r="L66" s="822"/>
      <c r="M66" s="823"/>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0" t="s">
        <v>963</v>
      </c>
      <c r="C70" s="861"/>
      <c r="D70" s="861"/>
      <c r="E70" s="861"/>
      <c r="F70" s="861"/>
      <c r="G70" s="861"/>
      <c r="H70" s="861"/>
      <c r="I70" s="79" t="s">
        <v>964</v>
      </c>
      <c r="J70" s="81" t="s">
        <v>1410</v>
      </c>
      <c r="K70" s="80" t="s">
        <v>966</v>
      </c>
      <c r="L70" s="862" t="s">
        <v>950</v>
      </c>
      <c r="M70" s="975"/>
      <c r="N70" s="104" t="s">
        <v>951</v>
      </c>
    </row>
    <row r="71" spans="1:15">
      <c r="A71" s="177"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94">
        <v>10</v>
      </c>
      <c r="N71" s="402">
        <f>K71/M71</f>
        <v>5413.1</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1" t="s">
        <v>953</v>
      </c>
      <c r="C77" s="822"/>
      <c r="D77" s="822"/>
      <c r="E77" s="822"/>
      <c r="F77" s="822"/>
      <c r="G77" s="822"/>
      <c r="H77" s="822"/>
      <c r="I77" s="822"/>
      <c r="J77" s="822"/>
      <c r="K77" s="822"/>
      <c r="L77" s="822"/>
      <c r="M77" s="823"/>
      <c r="N77" s="308">
        <f>SUM(N71:N76)</f>
        <v>5413.1</v>
      </c>
    </row>
    <row r="78" spans="1:15" ht="15.75" thickBot="1">
      <c r="B78" s="39"/>
      <c r="C78" s="40"/>
      <c r="D78" s="40"/>
      <c r="E78" s="40"/>
      <c r="F78" s="40"/>
      <c r="G78" s="40"/>
      <c r="H78" s="40"/>
      <c r="I78" s="40"/>
      <c r="J78" s="40"/>
      <c r="K78" s="40"/>
      <c r="L78" s="40"/>
      <c r="M78" s="40"/>
      <c r="N78" s="41"/>
    </row>
    <row r="79" spans="1:15" ht="15.75" thickBot="1">
      <c r="B79" s="821" t="s">
        <v>967</v>
      </c>
      <c r="C79" s="822"/>
      <c r="D79" s="822"/>
      <c r="E79" s="822"/>
      <c r="F79" s="822"/>
      <c r="G79" s="822"/>
      <c r="H79" s="822"/>
      <c r="I79" s="822"/>
      <c r="J79" s="822"/>
      <c r="K79" s="822"/>
      <c r="L79" s="822"/>
      <c r="M79" s="823"/>
      <c r="N79" s="105">
        <f>N43+N55+N66+N77</f>
        <v>116452.85518268711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6" t="s">
        <v>969</v>
      </c>
      <c r="C83" s="867"/>
      <c r="D83" s="867"/>
      <c r="E83" s="867"/>
      <c r="F83" s="867"/>
      <c r="G83" s="867"/>
      <c r="H83" s="867"/>
      <c r="I83" s="321"/>
      <c r="J83" s="341"/>
      <c r="K83" s="309" t="s">
        <v>970</v>
      </c>
      <c r="L83" s="868" t="s">
        <v>971</v>
      </c>
      <c r="M83" s="869"/>
      <c r="N83" s="310"/>
    </row>
    <row r="84" spans="1:14">
      <c r="B84" s="854" t="s">
        <v>972</v>
      </c>
      <c r="C84" s="855"/>
      <c r="D84" s="855"/>
      <c r="E84" s="855"/>
      <c r="F84" s="855"/>
      <c r="G84" s="855"/>
      <c r="H84" s="855"/>
      <c r="I84" s="93"/>
      <c r="J84" s="94"/>
      <c r="K84" s="311">
        <v>0.2</v>
      </c>
      <c r="L84" s="856">
        <f>N79*K84</f>
        <v>23290.571036537425</v>
      </c>
      <c r="M84" s="857"/>
      <c r="N84" s="57"/>
    </row>
    <row r="85" spans="1:14">
      <c r="B85" s="95" t="s">
        <v>973</v>
      </c>
      <c r="C85" s="96"/>
      <c r="D85" s="96"/>
      <c r="E85" s="96"/>
      <c r="F85" s="96"/>
      <c r="G85" s="96"/>
      <c r="H85" s="96"/>
      <c r="I85" s="93"/>
      <c r="J85" s="94"/>
      <c r="K85" s="311">
        <v>0.05</v>
      </c>
      <c r="L85" s="856">
        <f>N79*K85</f>
        <v>5822.6427591343563</v>
      </c>
      <c r="M85" s="857"/>
      <c r="N85" s="57"/>
    </row>
    <row r="86" spans="1:14" ht="15.75" thickBot="1">
      <c r="B86" s="97" t="s">
        <v>974</v>
      </c>
      <c r="C86" s="98"/>
      <c r="D86" s="98"/>
      <c r="E86" s="98"/>
      <c r="F86" s="98"/>
      <c r="G86" s="98"/>
      <c r="H86" s="98"/>
      <c r="I86" s="99"/>
      <c r="J86" s="100"/>
      <c r="K86" s="312">
        <v>0.05</v>
      </c>
      <c r="L86" s="858">
        <f>N79*K86</f>
        <v>5822.6427591343563</v>
      </c>
      <c r="M86" s="859"/>
      <c r="N86" s="57"/>
    </row>
    <row r="87" spans="1:14" ht="15.75" thickBot="1">
      <c r="B87" s="821" t="s">
        <v>953</v>
      </c>
      <c r="C87" s="822"/>
      <c r="D87" s="822"/>
      <c r="E87" s="822"/>
      <c r="F87" s="822"/>
      <c r="G87" s="822"/>
      <c r="H87" s="822"/>
      <c r="I87" s="822"/>
      <c r="J87" s="822"/>
      <c r="K87" s="822"/>
      <c r="L87" s="822"/>
      <c r="M87" s="823"/>
      <c r="N87" s="58">
        <f>L84+L85+L86</f>
        <v>34935.856554806138</v>
      </c>
    </row>
    <row r="88" spans="1:14" ht="15.75" thickBot="1">
      <c r="B88" s="39"/>
      <c r="C88" s="40"/>
      <c r="D88" s="40"/>
      <c r="E88" s="40"/>
      <c r="F88" s="40"/>
      <c r="G88" s="40"/>
      <c r="H88" s="40"/>
      <c r="I88" s="40"/>
      <c r="J88" s="40"/>
      <c r="K88" s="40"/>
      <c r="L88" s="40"/>
      <c r="M88" s="40"/>
      <c r="N88" s="41"/>
    </row>
    <row r="89" spans="1:14" ht="15.75" thickBot="1">
      <c r="A89" t="s">
        <v>2016</v>
      </c>
      <c r="B89" s="821" t="s">
        <v>975</v>
      </c>
      <c r="C89" s="822"/>
      <c r="D89" s="822"/>
      <c r="E89" s="822"/>
      <c r="F89" s="822"/>
      <c r="G89" s="822"/>
      <c r="H89" s="822"/>
      <c r="I89" s="822"/>
      <c r="J89" s="822"/>
      <c r="K89" s="822"/>
      <c r="L89" s="822"/>
      <c r="M89" s="823"/>
      <c r="N89" s="195">
        <f>N79+N87</f>
        <v>151388.71173749326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t="17.25" hidden="1" customHeight="1" thickBot="1">
      <c r="B30" s="77" t="s">
        <v>943</v>
      </c>
      <c r="C30" s="800" t="s">
        <v>944</v>
      </c>
      <c r="D30" s="801"/>
      <c r="E30" s="801"/>
      <c r="F30" s="801"/>
      <c r="G30" s="801"/>
      <c r="H30" s="801"/>
      <c r="I30" s="801"/>
      <c r="J30" s="78"/>
      <c r="K30" s="314"/>
      <c r="L30" s="797" t="s">
        <v>945</v>
      </c>
      <c r="M30" s="798"/>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19"/>
      <c r="B36" s="870"/>
      <c r="C36" s="871"/>
      <c r="D36" s="871"/>
      <c r="E36" s="871"/>
      <c r="F36" s="871"/>
      <c r="G36" s="871"/>
      <c r="H36" s="872"/>
      <c r="I36" s="274"/>
      <c r="J36" s="275"/>
      <c r="K36" s="276"/>
      <c r="L36" s="277"/>
      <c r="M36" s="343"/>
      <c r="N36" s="279"/>
    </row>
    <row r="37" spans="1:14">
      <c r="A37" s="119"/>
      <c r="B37" s="870"/>
      <c r="C37" s="871"/>
      <c r="D37" s="871"/>
      <c r="E37" s="871"/>
      <c r="F37" s="871"/>
      <c r="G37" s="871"/>
      <c r="H37" s="872"/>
      <c r="I37" s="428"/>
      <c r="J37" s="429"/>
      <c r="K37" s="276"/>
      <c r="L37" s="342"/>
      <c r="M37" s="343"/>
      <c r="N37" s="279"/>
    </row>
    <row r="38" spans="1:14">
      <c r="B38" s="870"/>
      <c r="C38" s="871"/>
      <c r="D38" s="871"/>
      <c r="E38" s="871"/>
      <c r="F38" s="871"/>
      <c r="G38" s="871"/>
      <c r="H38" s="872"/>
      <c r="I38" s="335"/>
      <c r="J38" s="337"/>
      <c r="K38" s="276"/>
      <c r="L38" s="430"/>
      <c r="M38" s="431"/>
      <c r="N38" s="279"/>
    </row>
    <row r="39" spans="1:14">
      <c r="B39" s="870"/>
      <c r="C39" s="871"/>
      <c r="D39" s="871"/>
      <c r="E39" s="871"/>
      <c r="F39" s="871"/>
      <c r="G39" s="871"/>
      <c r="H39" s="872"/>
      <c r="I39" s="42"/>
      <c r="J39" s="43"/>
      <c r="K39" s="276"/>
      <c r="L39" s="283"/>
      <c r="M39" s="343"/>
      <c r="N39" s="279"/>
    </row>
    <row r="40" spans="1:14">
      <c r="B40" s="327"/>
      <c r="C40" s="328"/>
      <c r="D40" s="328"/>
      <c r="E40" s="328"/>
      <c r="F40" s="330"/>
      <c r="G40" s="330"/>
      <c r="H40" s="131"/>
      <c r="I40" s="42"/>
      <c r="J40" s="43"/>
      <c r="K40" s="276"/>
      <c r="L40" s="283"/>
      <c r="M40" s="284"/>
      <c r="N40" s="280"/>
    </row>
    <row r="41" spans="1:14">
      <c r="B41" s="878" t="s">
        <v>952</v>
      </c>
      <c r="C41" s="879"/>
      <c r="D41" s="879"/>
      <c r="E41" s="44"/>
      <c r="F41" s="45"/>
      <c r="G41" s="45"/>
      <c r="H41" s="46"/>
      <c r="I41" s="42"/>
      <c r="J41" s="43"/>
      <c r="K41" s="286"/>
      <c r="L41" s="283"/>
      <c r="M41" s="408">
        <v>0.05</v>
      </c>
      <c r="N41" s="351">
        <f>N76*M41</f>
        <v>90218.333333333343</v>
      </c>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401">
        <f>SUM(N36:N42)</f>
        <v>90218.333333333343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47340.889573557048</v>
      </c>
      <c r="N48" s="279">
        <f>K48*M48</f>
        <v>52074978.530912749</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1" t="s">
        <v>953</v>
      </c>
      <c r="C54" s="822"/>
      <c r="D54" s="822"/>
      <c r="E54" s="822"/>
      <c r="F54" s="822"/>
      <c r="G54" s="822"/>
      <c r="H54" s="822"/>
      <c r="I54" s="822"/>
      <c r="J54" s="822"/>
      <c r="K54" s="822"/>
      <c r="L54" s="822"/>
      <c r="M54" s="823"/>
      <c r="N54" s="401">
        <f>SUM(N48:N53)</f>
        <v>52074978.530912749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7" t="s">
        <v>961</v>
      </c>
      <c r="M58" s="886"/>
      <c r="N58" s="82" t="s">
        <v>951</v>
      </c>
    </row>
    <row r="59" spans="1:14">
      <c r="B59" s="52"/>
      <c r="C59" s="324"/>
      <c r="D59" s="324"/>
      <c r="E59" s="324"/>
      <c r="F59" s="324"/>
      <c r="G59" s="324"/>
      <c r="H59" s="318"/>
      <c r="I59" s="286"/>
      <c r="J59" s="293"/>
      <c r="K59" s="286"/>
      <c r="L59" s="908"/>
      <c r="M59" s="909"/>
      <c r="N59" s="294"/>
    </row>
    <row r="60" spans="1:14">
      <c r="B60" s="52"/>
      <c r="C60" s="53"/>
      <c r="D60" s="53"/>
      <c r="E60" s="53"/>
      <c r="F60" s="53"/>
      <c r="G60" s="53"/>
      <c r="H60" s="318"/>
      <c r="I60" s="286"/>
      <c r="J60" s="293"/>
      <c r="K60" s="286"/>
      <c r="L60" s="908"/>
      <c r="M60" s="909"/>
      <c r="N60" s="294"/>
    </row>
    <row r="61" spans="1:14">
      <c r="B61" s="52"/>
      <c r="C61" s="53"/>
      <c r="D61" s="53"/>
      <c r="E61" s="53"/>
      <c r="F61" s="53"/>
      <c r="G61" s="53"/>
      <c r="H61" s="318"/>
      <c r="I61" s="286"/>
      <c r="J61" s="293"/>
      <c r="K61" s="286"/>
      <c r="L61" s="908"/>
      <c r="M61" s="909"/>
      <c r="N61" s="294"/>
    </row>
    <row r="62" spans="1:14">
      <c r="B62" s="52"/>
      <c r="C62" s="53"/>
      <c r="D62" s="53"/>
      <c r="E62" s="53"/>
      <c r="F62" s="53"/>
      <c r="G62" s="53"/>
      <c r="H62" s="318"/>
      <c r="I62" s="286"/>
      <c r="J62" s="293"/>
      <c r="K62" s="286"/>
      <c r="L62" s="908"/>
      <c r="M62" s="909"/>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1"/>
      <c r="M64" s="992"/>
      <c r="N64" s="492"/>
    </row>
    <row r="65" spans="1:15" ht="15.75" thickBot="1">
      <c r="B65" s="821" t="s">
        <v>953</v>
      </c>
      <c r="C65" s="822"/>
      <c r="D65" s="822"/>
      <c r="E65" s="822"/>
      <c r="F65" s="822"/>
      <c r="G65" s="822"/>
      <c r="H65" s="822"/>
      <c r="I65" s="822"/>
      <c r="J65" s="822"/>
      <c r="K65" s="822"/>
      <c r="L65" s="822"/>
      <c r="M65" s="823"/>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0" t="s">
        <v>963</v>
      </c>
      <c r="C69" s="861"/>
      <c r="D69" s="861"/>
      <c r="E69" s="861"/>
      <c r="F69" s="861"/>
      <c r="G69" s="861"/>
      <c r="H69" s="861"/>
      <c r="I69" s="79" t="s">
        <v>964</v>
      </c>
      <c r="J69" s="81" t="s">
        <v>1410</v>
      </c>
      <c r="K69" s="80" t="s">
        <v>966</v>
      </c>
      <c r="L69" s="862" t="s">
        <v>950</v>
      </c>
      <c r="M69" s="975"/>
      <c r="N69" s="104" t="s">
        <v>951</v>
      </c>
    </row>
    <row r="70" spans="1:15">
      <c r="A70" s="177" t="s">
        <v>13</v>
      </c>
      <c r="B70" s="55" t="str">
        <f>VLOOKUP(A70,'MANO DE OBRA'!A8:D68,3,FALSE)</f>
        <v>Obrero (5)</v>
      </c>
      <c r="C70" s="53"/>
      <c r="D70" s="53"/>
      <c r="E70" s="53"/>
      <c r="F70" s="53"/>
      <c r="G70" s="53"/>
      <c r="H70" s="53"/>
      <c r="I70" s="299">
        <f>K70/J70*100</f>
        <v>146300</v>
      </c>
      <c r="J70" s="300">
        <v>185</v>
      </c>
      <c r="K70" s="301">
        <f>VLOOKUP(A70,'MANO DE OBRA'!A8:D99,4,FALSE)</f>
        <v>270655</v>
      </c>
      <c r="L70" s="56"/>
      <c r="M70" s="494">
        <v>0.15</v>
      </c>
      <c r="N70" s="402">
        <f>K70/M70</f>
        <v>1804366.6666666667</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3"/>
      <c r="C75" s="994"/>
      <c r="D75" s="994"/>
      <c r="E75" s="994"/>
      <c r="F75" s="994"/>
      <c r="G75" s="994"/>
      <c r="H75" s="994"/>
      <c r="I75" s="175"/>
      <c r="J75" s="175"/>
      <c r="K75" s="175"/>
      <c r="L75" s="995"/>
      <c r="M75" s="996"/>
      <c r="N75" s="51"/>
    </row>
    <row r="76" spans="1:15" ht="15.75" thickBot="1">
      <c r="B76" s="821" t="s">
        <v>953</v>
      </c>
      <c r="C76" s="822"/>
      <c r="D76" s="822"/>
      <c r="E76" s="822"/>
      <c r="F76" s="822"/>
      <c r="G76" s="822"/>
      <c r="H76" s="822"/>
      <c r="I76" s="822"/>
      <c r="J76" s="822"/>
      <c r="K76" s="822"/>
      <c r="L76" s="822"/>
      <c r="M76" s="823"/>
      <c r="N76" s="308">
        <f>SUM(N70:N75)</f>
        <v>1804366.6666666667</v>
      </c>
    </row>
    <row r="77" spans="1:15" ht="15.75" thickBot="1">
      <c r="B77" s="39"/>
      <c r="C77" s="40"/>
      <c r="D77" s="40"/>
      <c r="E77" s="40"/>
      <c r="F77" s="40"/>
      <c r="G77" s="40"/>
      <c r="H77" s="40"/>
      <c r="I77" s="40"/>
      <c r="J77" s="40"/>
      <c r="K77" s="40"/>
      <c r="L77" s="40"/>
      <c r="M77" s="40"/>
      <c r="N77" s="41"/>
    </row>
    <row r="78" spans="1:15" ht="15.75" thickBot="1">
      <c r="B78" s="821" t="s">
        <v>967</v>
      </c>
      <c r="C78" s="822"/>
      <c r="D78" s="822"/>
      <c r="E78" s="822"/>
      <c r="F78" s="822"/>
      <c r="G78" s="822"/>
      <c r="H78" s="822"/>
      <c r="I78" s="822"/>
      <c r="J78" s="822"/>
      <c r="K78" s="822"/>
      <c r="L78" s="822"/>
      <c r="M78" s="823"/>
      <c r="N78" s="105">
        <f>N43+N54+N65+N76</f>
        <v>53969563.530912749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10793912.706182551</v>
      </c>
      <c r="M83" s="857"/>
      <c r="N83" s="57"/>
    </row>
    <row r="84" spans="1:14">
      <c r="B84" s="95" t="s">
        <v>973</v>
      </c>
      <c r="C84" s="96"/>
      <c r="D84" s="96"/>
      <c r="E84" s="96"/>
      <c r="F84" s="96"/>
      <c r="G84" s="96"/>
      <c r="H84" s="96"/>
      <c r="I84" s="93"/>
      <c r="J84" s="94"/>
      <c r="K84" s="311">
        <v>0.05</v>
      </c>
      <c r="L84" s="856">
        <f>N78*K84</f>
        <v>2698478.1765456377</v>
      </c>
      <c r="M84" s="857"/>
      <c r="N84" s="57"/>
    </row>
    <row r="85" spans="1:14" ht="15.75" thickBot="1">
      <c r="B85" s="97" t="s">
        <v>974</v>
      </c>
      <c r="C85" s="98"/>
      <c r="D85" s="98"/>
      <c r="E85" s="98"/>
      <c r="F85" s="98"/>
      <c r="G85" s="98"/>
      <c r="H85" s="98"/>
      <c r="I85" s="99"/>
      <c r="J85" s="100"/>
      <c r="K85" s="312">
        <v>0.05</v>
      </c>
      <c r="L85" s="858">
        <f>N78*K85</f>
        <v>2698478.1765456377</v>
      </c>
      <c r="M85" s="859"/>
      <c r="N85" s="57"/>
    </row>
    <row r="86" spans="1:14" ht="15.75" thickBot="1">
      <c r="B86" s="821" t="s">
        <v>953</v>
      </c>
      <c r="C86" s="822"/>
      <c r="D86" s="822"/>
      <c r="E86" s="822"/>
      <c r="F86" s="822"/>
      <c r="G86" s="822"/>
      <c r="H86" s="822"/>
      <c r="I86" s="822"/>
      <c r="J86" s="822"/>
      <c r="K86" s="822"/>
      <c r="L86" s="822"/>
      <c r="M86" s="823"/>
      <c r="N86" s="58">
        <f>L83+L84+L85</f>
        <v>16190869.059273828</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70160432.590186581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28.5" customHeight="1" thickBot="1">
      <c r="A31" t="s">
        <v>1845</v>
      </c>
      <c r="B31" s="113" t="s">
        <v>1166</v>
      </c>
      <c r="C31" s="997" t="s">
        <v>2193</v>
      </c>
      <c r="D31" s="998"/>
      <c r="E31" s="998"/>
      <c r="F31" s="998"/>
      <c r="G31" s="998"/>
      <c r="H31" s="998"/>
      <c r="I31" s="998"/>
      <c r="J31" s="998"/>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s="177" t="s">
        <v>373</v>
      </c>
      <c r="B36" s="870" t="str">
        <f>VLOOKUP(A36,EQUIPOS!A6:D154,3,FALSE)</f>
        <v>Volqueta 6 m3</v>
      </c>
      <c r="C36" s="871"/>
      <c r="D36" s="871"/>
      <c r="E36" s="871"/>
      <c r="F36" s="871"/>
      <c r="G36" s="871"/>
      <c r="H36" s="872"/>
      <c r="I36" s="274"/>
      <c r="J36" s="275"/>
      <c r="K36" s="276">
        <f>VLOOKUP(A36,EQUIPOS!A6:D161,4,FALSE)</f>
        <v>83210.833572848467</v>
      </c>
      <c r="L36" s="277"/>
      <c r="M36" s="462">
        <v>81</v>
      </c>
      <c r="N36" s="279">
        <f>K36/M36</f>
        <v>1027.2942416401045</v>
      </c>
    </row>
    <row r="37" span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80"/>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105">
        <f>SUM(N36:N42)</f>
        <v>1027.2942416401045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3"/>
      <c r="C53" s="904"/>
      <c r="D53" s="904"/>
      <c r="E53" s="904"/>
      <c r="F53" s="904"/>
      <c r="G53" s="904"/>
      <c r="H53" s="904"/>
      <c r="I53" s="874"/>
      <c r="J53" s="48"/>
      <c r="K53" s="50"/>
      <c r="L53" s="905"/>
      <c r="M53" s="906"/>
      <c r="N53" s="51"/>
    </row>
    <row r="54" spans="2:14" ht="15.75" thickBot="1">
      <c r="B54" s="821" t="s">
        <v>953</v>
      </c>
      <c r="C54" s="822"/>
      <c r="D54" s="822"/>
      <c r="E54" s="822"/>
      <c r="F54" s="822"/>
      <c r="G54" s="822"/>
      <c r="H54" s="822"/>
      <c r="I54" s="822"/>
      <c r="J54" s="822"/>
      <c r="K54" s="822"/>
      <c r="L54" s="822"/>
      <c r="M54" s="823"/>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7" t="s">
        <v>961</v>
      </c>
      <c r="M58" s="886"/>
      <c r="N58" s="82" t="s">
        <v>951</v>
      </c>
    </row>
    <row r="59" spans="2:14">
      <c r="B59" s="52"/>
      <c r="C59" s="324"/>
      <c r="D59" s="324"/>
      <c r="E59" s="324"/>
      <c r="F59" s="324"/>
      <c r="G59" s="324"/>
      <c r="H59" s="318"/>
      <c r="I59" s="286"/>
      <c r="J59" s="293"/>
      <c r="K59" s="286"/>
      <c r="L59" s="908"/>
      <c r="M59" s="909"/>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1"/>
      <c r="M64" s="992"/>
      <c r="N64" s="492"/>
    </row>
    <row r="65" spans="2:15" ht="15.75" thickBot="1">
      <c r="B65" s="821" t="s">
        <v>953</v>
      </c>
      <c r="C65" s="822"/>
      <c r="D65" s="822"/>
      <c r="E65" s="822"/>
      <c r="F65" s="822"/>
      <c r="G65" s="822"/>
      <c r="H65" s="822"/>
      <c r="I65" s="822"/>
      <c r="J65" s="822"/>
      <c r="K65" s="822"/>
      <c r="L65" s="822"/>
      <c r="M65" s="823"/>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1" t="s">
        <v>953</v>
      </c>
      <c r="C76" s="822"/>
      <c r="D76" s="822"/>
      <c r="E76" s="822"/>
      <c r="F76" s="822"/>
      <c r="G76" s="822"/>
      <c r="H76" s="822"/>
      <c r="I76" s="822"/>
      <c r="J76" s="822"/>
      <c r="K76" s="822"/>
      <c r="L76" s="822"/>
      <c r="M76" s="823"/>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1027.2942416401045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205.45884832802091</v>
      </c>
      <c r="M83" s="857"/>
      <c r="N83" s="57"/>
    </row>
    <row r="84" spans="1:14">
      <c r="B84" s="95" t="s">
        <v>973</v>
      </c>
      <c r="C84" s="96"/>
      <c r="D84" s="96"/>
      <c r="E84" s="96"/>
      <c r="F84" s="96"/>
      <c r="G84" s="96"/>
      <c r="H84" s="96"/>
      <c r="I84" s="93"/>
      <c r="J84" s="94"/>
      <c r="K84" s="311">
        <v>0.05</v>
      </c>
      <c r="L84" s="856">
        <f>N78*K84</f>
        <v>51.364712082005227</v>
      </c>
      <c r="M84" s="857"/>
      <c r="N84" s="57"/>
    </row>
    <row r="85" spans="1:14" ht="15.75" thickBot="1">
      <c r="B85" s="97" t="s">
        <v>974</v>
      </c>
      <c r="C85" s="98"/>
      <c r="D85" s="98"/>
      <c r="E85" s="98"/>
      <c r="F85" s="98"/>
      <c r="G85" s="98"/>
      <c r="H85" s="98"/>
      <c r="I85" s="99"/>
      <c r="J85" s="100"/>
      <c r="K85" s="312">
        <v>0.05</v>
      </c>
      <c r="L85" s="858">
        <f>N78*K85</f>
        <v>51.364712082005227</v>
      </c>
      <c r="M85" s="859"/>
      <c r="N85" s="57"/>
    </row>
    <row r="86" spans="1:14" ht="15.75" thickBot="1">
      <c r="B86" s="821" t="s">
        <v>953</v>
      </c>
      <c r="C86" s="822"/>
      <c r="D86" s="822"/>
      <c r="E86" s="822"/>
      <c r="F86" s="822"/>
      <c r="G86" s="822"/>
      <c r="H86" s="822"/>
      <c r="I86" s="822"/>
      <c r="J86" s="822"/>
      <c r="K86" s="822"/>
      <c r="L86" s="822"/>
      <c r="M86" s="823"/>
      <c r="N86" s="58">
        <f>L83+L84+L85</f>
        <v>308.18827249203133</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1335.4825141321357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5"/>
      <c r="H25" s="81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18" t="s">
        <v>942</v>
      </c>
      <c r="C27" s="819"/>
      <c r="D27" s="819"/>
      <c r="E27" s="819"/>
      <c r="F27" s="819"/>
      <c r="G27" s="819"/>
      <c r="H27" s="819"/>
      <c r="I27" s="819"/>
      <c r="J27" s="819"/>
      <c r="K27" s="819"/>
      <c r="L27" s="819"/>
      <c r="M27" s="819"/>
      <c r="N27" s="820"/>
    </row>
    <row r="28" spans="1:14" ht="15.75" thickBot="1">
      <c r="B28" s="39"/>
      <c r="C28" s="40"/>
      <c r="D28" s="40"/>
      <c r="E28" s="40"/>
      <c r="F28" s="40"/>
      <c r="G28" s="40"/>
      <c r="H28" s="40"/>
      <c r="I28" s="40"/>
      <c r="J28" s="40"/>
      <c r="K28" s="40"/>
      <c r="L28" s="40"/>
      <c r="M28" s="40"/>
      <c r="N28" s="41"/>
    </row>
    <row r="29" spans="1:14" ht="26.25" thickBot="1">
      <c r="B29" s="77" t="s">
        <v>943</v>
      </c>
      <c r="C29" s="800" t="s">
        <v>944</v>
      </c>
      <c r="D29" s="801"/>
      <c r="E29" s="801"/>
      <c r="F29" s="801"/>
      <c r="G29" s="801"/>
      <c r="H29" s="801"/>
      <c r="I29" s="801"/>
      <c r="J29" s="78"/>
      <c r="K29" s="349" t="s">
        <v>2215</v>
      </c>
      <c r="L29" s="797" t="s">
        <v>945</v>
      </c>
      <c r="M29" s="798"/>
      <c r="N29" s="77" t="s">
        <v>946</v>
      </c>
    </row>
    <row r="30" spans="1:14" hidden="1">
      <c r="B30" s="77" t="s">
        <v>943</v>
      </c>
      <c r="C30" s="800" t="s">
        <v>944</v>
      </c>
      <c r="D30" s="801"/>
      <c r="E30" s="801"/>
      <c r="F30" s="801"/>
      <c r="G30" s="801"/>
      <c r="H30" s="801"/>
      <c r="I30" s="801"/>
      <c r="J30" s="78"/>
      <c r="K30" s="314"/>
      <c r="L30" s="797" t="s">
        <v>945</v>
      </c>
      <c r="M30" s="798"/>
      <c r="N30" s="77" t="s">
        <v>946</v>
      </c>
    </row>
    <row r="31" spans="1:14" ht="41.25" customHeight="1" thickBot="1">
      <c r="A31" t="s">
        <v>1845</v>
      </c>
      <c r="B31" s="113" t="s">
        <v>1167</v>
      </c>
      <c r="C31" s="997" t="s">
        <v>2196</v>
      </c>
      <c r="D31" s="998"/>
      <c r="E31" s="998"/>
      <c r="F31" s="998"/>
      <c r="G31" s="998"/>
      <c r="H31" s="998"/>
      <c r="I31" s="998"/>
      <c r="J31" s="998"/>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373</v>
      </c>
      <c r="B36" s="870" t="str">
        <f>VLOOKUP(A36,EQUIPOS!A6:D154,3,FALSE)</f>
        <v>Volqueta 6 m3</v>
      </c>
      <c r="C36" s="871"/>
      <c r="D36" s="871"/>
      <c r="E36" s="871"/>
      <c r="F36" s="871"/>
      <c r="G36" s="871"/>
      <c r="H36" s="872"/>
      <c r="I36" s="274"/>
      <c r="J36" s="275"/>
      <c r="K36" s="276">
        <f>VLOOKUP(A36,EQUIPOS!A6:D161,4,FALSE)</f>
        <v>83210.833572848467</v>
      </c>
      <c r="L36" s="277"/>
      <c r="M36" s="290">
        <v>66</v>
      </c>
      <c r="N36" s="279">
        <f>K36/M36</f>
        <v>1260.7702056492192</v>
      </c>
    </row>
    <row r="37" span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80"/>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105">
        <f>SUM(N36:N42)</f>
        <v>1260.7702056492192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3"/>
      <c r="C53" s="904"/>
      <c r="D53" s="904"/>
      <c r="E53" s="904"/>
      <c r="F53" s="904"/>
      <c r="G53" s="904"/>
      <c r="H53" s="904"/>
      <c r="I53" s="874"/>
      <c r="J53" s="48"/>
      <c r="K53" s="50"/>
      <c r="L53" s="905"/>
      <c r="M53" s="906"/>
      <c r="N53" s="51"/>
    </row>
    <row r="54" spans="2:14" ht="15.75" thickBot="1">
      <c r="B54" s="821" t="s">
        <v>953</v>
      </c>
      <c r="C54" s="822"/>
      <c r="D54" s="822"/>
      <c r="E54" s="822"/>
      <c r="F54" s="822"/>
      <c r="G54" s="822"/>
      <c r="H54" s="822"/>
      <c r="I54" s="822"/>
      <c r="J54" s="822"/>
      <c r="K54" s="822"/>
      <c r="L54" s="822"/>
      <c r="M54" s="823"/>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7" t="s">
        <v>961</v>
      </c>
      <c r="M58" s="886"/>
      <c r="N58" s="82" t="s">
        <v>951</v>
      </c>
    </row>
    <row r="59" spans="2:14">
      <c r="B59" s="52"/>
      <c r="C59" s="324"/>
      <c r="D59" s="324"/>
      <c r="E59" s="324"/>
      <c r="F59" s="324"/>
      <c r="G59" s="324"/>
      <c r="H59" s="318"/>
      <c r="I59" s="286"/>
      <c r="J59" s="293"/>
      <c r="K59" s="286"/>
      <c r="L59" s="908"/>
      <c r="M59" s="909"/>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1"/>
      <c r="M64" s="992"/>
      <c r="N64" s="492"/>
    </row>
    <row r="65" spans="2:15" ht="15.75" thickBot="1">
      <c r="B65" s="821" t="s">
        <v>953</v>
      </c>
      <c r="C65" s="822"/>
      <c r="D65" s="822"/>
      <c r="E65" s="822"/>
      <c r="F65" s="822"/>
      <c r="G65" s="822"/>
      <c r="H65" s="822"/>
      <c r="I65" s="822"/>
      <c r="J65" s="822"/>
      <c r="K65" s="822"/>
      <c r="L65" s="822"/>
      <c r="M65" s="823"/>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1" t="s">
        <v>953</v>
      </c>
      <c r="C76" s="822"/>
      <c r="D76" s="822"/>
      <c r="E76" s="822"/>
      <c r="F76" s="822"/>
      <c r="G76" s="822"/>
      <c r="H76" s="822"/>
      <c r="I76" s="822"/>
      <c r="J76" s="822"/>
      <c r="K76" s="822"/>
      <c r="L76" s="822"/>
      <c r="M76" s="823"/>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1260.7702056492192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252.15404112984385</v>
      </c>
      <c r="M83" s="857"/>
      <c r="N83" s="57"/>
    </row>
    <row r="84" spans="1:14">
      <c r="B84" s="95" t="s">
        <v>973</v>
      </c>
      <c r="C84" s="96"/>
      <c r="D84" s="96"/>
      <c r="E84" s="96"/>
      <c r="F84" s="96"/>
      <c r="G84" s="96"/>
      <c r="H84" s="96"/>
      <c r="I84" s="93"/>
      <c r="J84" s="94"/>
      <c r="K84" s="311">
        <v>0.05</v>
      </c>
      <c r="L84" s="856">
        <f>N78*K84</f>
        <v>63.038510282460962</v>
      </c>
      <c r="M84" s="857"/>
      <c r="N84" s="57"/>
    </row>
    <row r="85" spans="1:14" ht="15.75" thickBot="1">
      <c r="B85" s="97" t="s">
        <v>974</v>
      </c>
      <c r="C85" s="98"/>
      <c r="D85" s="98"/>
      <c r="E85" s="98"/>
      <c r="F85" s="98"/>
      <c r="G85" s="98"/>
      <c r="H85" s="98"/>
      <c r="I85" s="99"/>
      <c r="J85" s="100"/>
      <c r="K85" s="312">
        <v>0.05</v>
      </c>
      <c r="L85" s="858">
        <f>N78*K85</f>
        <v>63.038510282460962</v>
      </c>
      <c r="M85" s="859"/>
      <c r="N85" s="57"/>
    </row>
    <row r="86" spans="1:14" ht="15.75" thickBot="1">
      <c r="B86" s="821" t="s">
        <v>953</v>
      </c>
      <c r="C86" s="822"/>
      <c r="D86" s="822"/>
      <c r="E86" s="822"/>
      <c r="F86" s="822"/>
      <c r="G86" s="822"/>
      <c r="H86" s="822"/>
      <c r="I86" s="822"/>
      <c r="J86" s="822"/>
      <c r="K86" s="822"/>
      <c r="L86" s="822"/>
      <c r="M86" s="823"/>
      <c r="N86" s="58">
        <f>L83+L84+L85</f>
        <v>378.23106169476574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1639.0012673439849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2" t="s">
        <v>2205</v>
      </c>
      <c r="C10" s="913"/>
      <c r="D10" s="913"/>
      <c r="E10" s="913"/>
      <c r="F10" s="395" t="s">
        <v>2206</v>
      </c>
      <c r="G10" s="390"/>
      <c r="H10" s="396"/>
      <c r="I10" s="914" t="s">
        <v>2207</v>
      </c>
      <c r="J10" s="914"/>
      <c r="K10" s="397" t="s">
        <v>2206</v>
      </c>
      <c r="L10" s="393"/>
      <c r="M10" s="393"/>
      <c r="N10" s="394"/>
    </row>
    <row r="11" spans="2:14">
      <c r="B11" s="368" t="s">
        <v>939</v>
      </c>
      <c r="C11" s="369"/>
      <c r="D11" s="799"/>
      <c r="E11" s="799"/>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6"/>
      <c r="M12" s="816"/>
      <c r="N12" s="81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4" t="s">
        <v>2222</v>
      </c>
      <c r="G25" s="814"/>
      <c r="H25" s="814"/>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99" t="s">
        <v>942</v>
      </c>
      <c r="C27" s="1000"/>
      <c r="D27" s="1000"/>
      <c r="E27" s="1000"/>
      <c r="F27" s="1000"/>
      <c r="G27" s="1000"/>
      <c r="H27" s="1000"/>
      <c r="I27" s="1000"/>
      <c r="J27" s="1000"/>
      <c r="K27" s="1000"/>
      <c r="L27" s="1000"/>
      <c r="M27" s="1000"/>
      <c r="N27" s="1001"/>
    </row>
    <row r="28" spans="1:14" ht="15.75" thickBot="1">
      <c r="B28" s="39"/>
      <c r="C28" s="40"/>
      <c r="D28" s="40"/>
      <c r="E28" s="40"/>
      <c r="F28" s="40"/>
      <c r="G28" s="40"/>
      <c r="H28" s="40"/>
      <c r="I28" s="40"/>
      <c r="J28" s="40"/>
      <c r="K28" s="40"/>
      <c r="L28" s="40"/>
      <c r="M28" s="40"/>
      <c r="N28" s="41"/>
    </row>
    <row r="29" spans="1:14" ht="26.25" thickBot="1">
      <c r="B29" s="77" t="s">
        <v>943</v>
      </c>
      <c r="C29" s="1004" t="s">
        <v>944</v>
      </c>
      <c r="D29" s="1005"/>
      <c r="E29" s="1005"/>
      <c r="F29" s="1005"/>
      <c r="G29" s="1005"/>
      <c r="H29" s="1005"/>
      <c r="I29" s="1005"/>
      <c r="J29" s="78"/>
      <c r="K29" s="349" t="s">
        <v>2215</v>
      </c>
      <c r="L29" s="1002" t="s">
        <v>945</v>
      </c>
      <c r="M29" s="1003"/>
      <c r="N29" s="77" t="s">
        <v>946</v>
      </c>
    </row>
    <row r="30" spans="1:14" hidden="1">
      <c r="B30" s="77" t="s">
        <v>943</v>
      </c>
      <c r="C30" s="800" t="s">
        <v>944</v>
      </c>
      <c r="D30" s="801"/>
      <c r="E30" s="801"/>
      <c r="F30" s="801"/>
      <c r="G30" s="801"/>
      <c r="H30" s="801"/>
      <c r="I30" s="801"/>
      <c r="J30" s="78"/>
      <c r="K30" s="314"/>
      <c r="L30" s="797" t="s">
        <v>945</v>
      </c>
      <c r="M30" s="798"/>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1" t="s">
        <v>944</v>
      </c>
      <c r="C35" s="892"/>
      <c r="D35" s="892"/>
      <c r="E35" s="892"/>
      <c r="F35" s="892"/>
      <c r="G35" s="892"/>
      <c r="H35" s="893"/>
      <c r="I35" s="894" t="s">
        <v>948</v>
      </c>
      <c r="J35" s="895"/>
      <c r="K35" s="75" t="s">
        <v>949</v>
      </c>
      <c r="L35" s="896" t="s">
        <v>950</v>
      </c>
      <c r="M35" s="893"/>
      <c r="N35" s="76" t="s">
        <v>951</v>
      </c>
    </row>
    <row r="36" spans="1:14">
      <c r="A36" t="s">
        <v>373</v>
      </c>
      <c r="B36" s="870" t="str">
        <f>VLOOKUP(A36,EQUIPOS!A6:D154,3,FALSE)</f>
        <v>Volqueta 6 m3</v>
      </c>
      <c r="C36" s="871"/>
      <c r="D36" s="871"/>
      <c r="E36" s="871"/>
      <c r="F36" s="871"/>
      <c r="G36" s="871"/>
      <c r="H36" s="872"/>
      <c r="I36" s="274"/>
      <c r="J36" s="275"/>
      <c r="K36" s="276">
        <f>VLOOKUP(A36,EQUIPOS!A6:D161,4,FALSE)</f>
        <v>83210.833572848467</v>
      </c>
      <c r="L36" s="277"/>
      <c r="M36" s="290">
        <v>66</v>
      </c>
      <c r="N36" s="279">
        <f>K36/M36</f>
        <v>1260.7702056492192</v>
      </c>
    </row>
    <row r="37" spans="1:14">
      <c r="B37" s="870"/>
      <c r="C37" s="871"/>
      <c r="D37" s="871"/>
      <c r="E37" s="871"/>
      <c r="F37" s="871"/>
      <c r="G37" s="871"/>
      <c r="H37" s="872"/>
      <c r="I37" s="274"/>
      <c r="J37" s="275"/>
      <c r="K37" s="276"/>
      <c r="L37" s="277"/>
      <c r="M37" s="278"/>
      <c r="N37" s="279"/>
    </row>
    <row r="38" spans="1:14">
      <c r="B38" s="870"/>
      <c r="C38" s="871"/>
      <c r="D38" s="871"/>
      <c r="E38" s="871"/>
      <c r="F38" s="871"/>
      <c r="G38" s="871"/>
      <c r="H38" s="872"/>
      <c r="I38" s="274"/>
      <c r="J38" s="275"/>
      <c r="K38" s="276"/>
      <c r="L38" s="277"/>
      <c r="M38" s="278"/>
      <c r="N38" s="280"/>
    </row>
    <row r="39" spans="1:14">
      <c r="B39" s="870"/>
      <c r="C39" s="871"/>
      <c r="D39" s="871"/>
      <c r="E39" s="871"/>
      <c r="F39" s="871"/>
      <c r="G39" s="871"/>
      <c r="H39" s="872"/>
      <c r="I39" s="873"/>
      <c r="J39" s="874"/>
      <c r="K39" s="281"/>
      <c r="L39" s="875"/>
      <c r="M39" s="876"/>
      <c r="N39" s="282"/>
    </row>
    <row r="40" spans="1:14">
      <c r="B40" s="870"/>
      <c r="C40" s="871"/>
      <c r="D40" s="871"/>
      <c r="E40" s="877"/>
      <c r="F40" s="871"/>
      <c r="G40" s="871"/>
      <c r="H40" s="872"/>
      <c r="I40" s="42"/>
      <c r="J40" s="43"/>
      <c r="K40" s="281"/>
      <c r="L40" s="283"/>
      <c r="M40" s="284"/>
      <c r="N40" s="285"/>
    </row>
    <row r="41" spans="1:14">
      <c r="B41" s="878"/>
      <c r="C41" s="879"/>
      <c r="D41" s="879"/>
      <c r="E41" s="44"/>
      <c r="F41" s="45"/>
      <c r="G41" s="45"/>
      <c r="H41" s="46"/>
      <c r="I41" s="42"/>
      <c r="J41" s="43"/>
      <c r="K41" s="286"/>
      <c r="L41" s="283"/>
      <c r="M41" s="284"/>
      <c r="N41" s="351"/>
    </row>
    <row r="42" spans="1:14" ht="15.75" thickBot="1">
      <c r="B42" s="870"/>
      <c r="C42" s="871"/>
      <c r="D42" s="871"/>
      <c r="E42" s="871"/>
      <c r="F42" s="871"/>
      <c r="G42" s="871"/>
      <c r="H42" s="872"/>
      <c r="I42" s="880"/>
      <c r="J42" s="881"/>
      <c r="K42" s="47"/>
      <c r="L42" s="882"/>
      <c r="M42" s="883"/>
      <c r="N42" s="111"/>
    </row>
    <row r="43" spans="1:14" ht="15.75" thickBot="1">
      <c r="B43" s="821" t="s">
        <v>953</v>
      </c>
      <c r="C43" s="822"/>
      <c r="D43" s="822"/>
      <c r="E43" s="822"/>
      <c r="F43" s="822"/>
      <c r="G43" s="822"/>
      <c r="H43" s="822"/>
      <c r="I43" s="822"/>
      <c r="J43" s="822"/>
      <c r="K43" s="822"/>
      <c r="L43" s="822"/>
      <c r="M43" s="823"/>
      <c r="N43" s="105">
        <f>SUM(N36:N42)</f>
        <v>1260.7702056492192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6" t="s">
        <v>944</v>
      </c>
      <c r="C47" s="867"/>
      <c r="D47" s="867"/>
      <c r="E47" s="867"/>
      <c r="F47" s="867"/>
      <c r="G47" s="867"/>
      <c r="H47" s="867"/>
      <c r="I47" s="901"/>
      <c r="J47" s="322" t="s">
        <v>945</v>
      </c>
      <c r="K47" s="91" t="s">
        <v>946</v>
      </c>
      <c r="L47" s="902" t="s">
        <v>955</v>
      </c>
      <c r="M47" s="901"/>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3"/>
      <c r="C53" s="904"/>
      <c r="D53" s="904"/>
      <c r="E53" s="904"/>
      <c r="F53" s="904"/>
      <c r="G53" s="904"/>
      <c r="H53" s="904"/>
      <c r="I53" s="874"/>
      <c r="J53" s="48"/>
      <c r="K53" s="50"/>
      <c r="L53" s="905"/>
      <c r="M53" s="906"/>
      <c r="N53" s="51"/>
    </row>
    <row r="54" spans="2:14" ht="15.75" thickBot="1">
      <c r="B54" s="821" t="s">
        <v>953</v>
      </c>
      <c r="C54" s="822"/>
      <c r="D54" s="822"/>
      <c r="E54" s="822"/>
      <c r="F54" s="822"/>
      <c r="G54" s="822"/>
      <c r="H54" s="822"/>
      <c r="I54" s="822"/>
      <c r="J54" s="822"/>
      <c r="K54" s="822"/>
      <c r="L54" s="822"/>
      <c r="M54" s="823"/>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7" t="s">
        <v>961</v>
      </c>
      <c r="M58" s="886"/>
      <c r="N58" s="82" t="s">
        <v>951</v>
      </c>
    </row>
    <row r="59" spans="2:14">
      <c r="B59" s="52"/>
      <c r="C59" s="324"/>
      <c r="D59" s="324"/>
      <c r="E59" s="324"/>
      <c r="F59" s="324"/>
      <c r="G59" s="324"/>
      <c r="H59" s="318"/>
      <c r="I59" s="286"/>
      <c r="J59" s="293"/>
      <c r="K59" s="286"/>
      <c r="L59" s="908"/>
      <c r="M59" s="909"/>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1"/>
      <c r="M64" s="992"/>
      <c r="N64" s="492"/>
    </row>
    <row r="65" spans="2:15" ht="15.75" thickBot="1">
      <c r="B65" s="821" t="s">
        <v>953</v>
      </c>
      <c r="C65" s="822"/>
      <c r="D65" s="822"/>
      <c r="E65" s="822"/>
      <c r="F65" s="822"/>
      <c r="G65" s="822"/>
      <c r="H65" s="822"/>
      <c r="I65" s="822"/>
      <c r="J65" s="822"/>
      <c r="K65" s="822"/>
      <c r="L65" s="822"/>
      <c r="M65" s="823"/>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0" t="s">
        <v>963</v>
      </c>
      <c r="C69" s="861"/>
      <c r="D69" s="861"/>
      <c r="E69" s="861"/>
      <c r="F69" s="861"/>
      <c r="G69" s="861"/>
      <c r="H69" s="861"/>
      <c r="I69" s="79" t="s">
        <v>964</v>
      </c>
      <c r="J69" s="81" t="s">
        <v>1410</v>
      </c>
      <c r="K69" s="80" t="s">
        <v>966</v>
      </c>
      <c r="L69" s="862" t="s">
        <v>950</v>
      </c>
      <c r="M69" s="863"/>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1" t="s">
        <v>953</v>
      </c>
      <c r="C76" s="822"/>
      <c r="D76" s="822"/>
      <c r="E76" s="822"/>
      <c r="F76" s="822"/>
      <c r="G76" s="822"/>
      <c r="H76" s="822"/>
      <c r="I76" s="822"/>
      <c r="J76" s="822"/>
      <c r="K76" s="822"/>
      <c r="L76" s="822"/>
      <c r="M76" s="823"/>
      <c r="N76" s="308"/>
    </row>
    <row r="77" spans="2:15" ht="15.75" thickBot="1">
      <c r="B77" s="39"/>
      <c r="C77" s="40"/>
      <c r="D77" s="40"/>
      <c r="E77" s="40"/>
      <c r="F77" s="40"/>
      <c r="G77" s="40"/>
      <c r="H77" s="40"/>
      <c r="I77" s="40"/>
      <c r="J77" s="40"/>
      <c r="K77" s="40"/>
      <c r="L77" s="40"/>
      <c r="M77" s="40"/>
      <c r="N77" s="41"/>
    </row>
    <row r="78" spans="2:15" ht="15.75" thickBot="1">
      <c r="B78" s="821" t="s">
        <v>967</v>
      </c>
      <c r="C78" s="822"/>
      <c r="D78" s="822"/>
      <c r="E78" s="822"/>
      <c r="F78" s="822"/>
      <c r="G78" s="822"/>
      <c r="H78" s="822"/>
      <c r="I78" s="822"/>
      <c r="J78" s="822"/>
      <c r="K78" s="822"/>
      <c r="L78" s="822"/>
      <c r="M78" s="823"/>
      <c r="N78" s="105">
        <f>N43+N54+N65+N76</f>
        <v>1260.7702056492192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6" t="s">
        <v>969</v>
      </c>
      <c r="C82" s="867"/>
      <c r="D82" s="867"/>
      <c r="E82" s="867"/>
      <c r="F82" s="867"/>
      <c r="G82" s="867"/>
      <c r="H82" s="867"/>
      <c r="I82" s="321"/>
      <c r="J82" s="341"/>
      <c r="K82" s="309" t="s">
        <v>970</v>
      </c>
      <c r="L82" s="868" t="s">
        <v>971</v>
      </c>
      <c r="M82" s="869"/>
      <c r="N82" s="310"/>
    </row>
    <row r="83" spans="1:14">
      <c r="B83" s="854" t="s">
        <v>972</v>
      </c>
      <c r="C83" s="855"/>
      <c r="D83" s="855"/>
      <c r="E83" s="855"/>
      <c r="F83" s="855"/>
      <c r="G83" s="855"/>
      <c r="H83" s="855"/>
      <c r="I83" s="93"/>
      <c r="J83" s="94"/>
      <c r="K83" s="311">
        <v>0.2</v>
      </c>
      <c r="L83" s="856">
        <f>N78*K83</f>
        <v>252.15404112984385</v>
      </c>
      <c r="M83" s="857"/>
      <c r="N83" s="57"/>
    </row>
    <row r="84" spans="1:14">
      <c r="B84" s="95" t="s">
        <v>973</v>
      </c>
      <c r="C84" s="96"/>
      <c r="D84" s="96"/>
      <c r="E84" s="96"/>
      <c r="F84" s="96"/>
      <c r="G84" s="96"/>
      <c r="H84" s="96"/>
      <c r="I84" s="93"/>
      <c r="J84" s="94"/>
      <c r="K84" s="311">
        <v>0.05</v>
      </c>
      <c r="L84" s="856">
        <f>N78*K84</f>
        <v>63.038510282460962</v>
      </c>
      <c r="M84" s="857"/>
      <c r="N84" s="57"/>
    </row>
    <row r="85" spans="1:14" ht="15.75" thickBot="1">
      <c r="B85" s="97" t="s">
        <v>974</v>
      </c>
      <c r="C85" s="98"/>
      <c r="D85" s="98"/>
      <c r="E85" s="98"/>
      <c r="F85" s="98"/>
      <c r="G85" s="98"/>
      <c r="H85" s="98"/>
      <c r="I85" s="99"/>
      <c r="J85" s="100"/>
      <c r="K85" s="312">
        <v>0.05</v>
      </c>
      <c r="L85" s="858">
        <f>N78*K85</f>
        <v>63.038510282460962</v>
      </c>
      <c r="M85" s="859"/>
      <c r="N85" s="57"/>
    </row>
    <row r="86" spans="1:14" ht="15.75" thickBot="1">
      <c r="B86" s="821" t="s">
        <v>953</v>
      </c>
      <c r="C86" s="822"/>
      <c r="D86" s="822"/>
      <c r="E86" s="822"/>
      <c r="F86" s="822"/>
      <c r="G86" s="822"/>
      <c r="H86" s="822"/>
      <c r="I86" s="822"/>
      <c r="J86" s="822"/>
      <c r="K86" s="822"/>
      <c r="L86" s="822"/>
      <c r="M86" s="823"/>
      <c r="N86" s="58">
        <f>L83+L84+L85</f>
        <v>378.23106169476574</v>
      </c>
    </row>
    <row r="87" spans="1:14" ht="15.75" thickBot="1">
      <c r="B87" s="39"/>
      <c r="C87" s="40"/>
      <c r="D87" s="40"/>
      <c r="E87" s="40"/>
      <c r="F87" s="40"/>
      <c r="G87" s="40"/>
      <c r="H87" s="40"/>
      <c r="I87" s="40"/>
      <c r="J87" s="40"/>
      <c r="K87" s="40"/>
      <c r="L87" s="40"/>
      <c r="M87" s="40"/>
      <c r="N87" s="41"/>
    </row>
    <row r="88" spans="1:14" ht="15.75" thickBot="1">
      <c r="A88" t="s">
        <v>2016</v>
      </c>
      <c r="B88" s="821" t="s">
        <v>975</v>
      </c>
      <c r="C88" s="822"/>
      <c r="D88" s="822"/>
      <c r="E88" s="822"/>
      <c r="F88" s="822"/>
      <c r="G88" s="822"/>
      <c r="H88" s="822"/>
      <c r="I88" s="822"/>
      <c r="J88" s="822"/>
      <c r="K88" s="822"/>
      <c r="L88" s="822"/>
      <c r="M88" s="823"/>
      <c r="N88" s="195">
        <f>N78+N86</f>
        <v>1639.0012673439849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2021-04-06T21:03:14Z</dcterms:modified>
</cp:coreProperties>
</file>