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6861248B-CC85-4F15-9CB2-629C98E1D22E}"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8" i="2" s="1"/>
  <c r="D51" i="2"/>
  <c r="D52" i="2" s="1"/>
  <c r="D47" i="2"/>
  <c r="D46" i="2"/>
  <c r="D45" i="2"/>
  <c r="D39" i="2"/>
  <c r="D37" i="2"/>
  <c r="D35" i="2"/>
  <c r="D31" i="2"/>
  <c r="D9" i="2"/>
  <c r="D32" i="2" l="1"/>
  <c r="D33" i="2"/>
  <c r="D36" i="2"/>
  <c r="D29" i="2"/>
  <c r="D34"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292" l="1"/>
  <c r="N41" i="292" s="1"/>
  <c r="N43" i="292" s="1"/>
  <c r="N77" i="308"/>
  <c r="N41" i="308" s="1"/>
  <c r="N77" i="333"/>
  <c r="N41" i="333" s="1"/>
  <c r="N76" i="88"/>
  <c r="N41" i="88" s="1"/>
  <c r="N43" i="88" s="1"/>
  <c r="N76" i="94"/>
  <c r="N41" i="94" s="1"/>
  <c r="N76" i="105"/>
  <c r="N41" i="105" s="1"/>
  <c r="N43" i="105" s="1"/>
  <c r="N76" i="108"/>
  <c r="N41" i="108" s="1"/>
  <c r="N43" i="108" s="1"/>
  <c r="N76" i="231"/>
  <c r="N40" i="231" s="1"/>
  <c r="N42" i="231" s="1"/>
  <c r="N77" i="259"/>
  <c r="N41" i="259" s="1"/>
  <c r="N81" i="267"/>
  <c r="N41" i="267" s="1"/>
  <c r="N79" i="50"/>
  <c r="N42" i="50" s="1"/>
  <c r="N43" i="50" s="1"/>
  <c r="N76" i="82"/>
  <c r="N41" i="82" s="1"/>
  <c r="N84" i="220"/>
  <c r="N46" i="220" s="1"/>
  <c r="N75" i="283"/>
  <c r="N41" i="283" s="1"/>
  <c r="N77" i="323"/>
  <c r="N79" i="323" s="1"/>
  <c r="L85" i="323" s="1"/>
  <c r="N77" i="328"/>
  <c r="N41" i="328" s="1"/>
  <c r="N43" i="328" s="1"/>
  <c r="N78" i="273"/>
  <c r="N41" i="273" s="1"/>
  <c r="N75" i="293"/>
  <c r="N41" i="293" s="1"/>
  <c r="N43" i="293" s="1"/>
  <c r="N77" i="295"/>
  <c r="N41" i="295" s="1"/>
  <c r="N43" i="295" s="1"/>
  <c r="N76" i="92"/>
  <c r="N41" i="92" s="1"/>
  <c r="N43" i="92" s="1"/>
  <c r="N76" i="96"/>
  <c r="N41" i="96" s="1"/>
  <c r="N76" i="107"/>
  <c r="N41" i="107" s="1"/>
  <c r="N75" i="133"/>
  <c r="N41" i="133" s="1"/>
  <c r="N43" i="133" s="1"/>
  <c r="N76" i="135"/>
  <c r="N41" i="135" s="1"/>
  <c r="N43" i="135" s="1"/>
  <c r="N83" i="221"/>
  <c r="N46" i="221" s="1"/>
  <c r="N72" i="227"/>
  <c r="N41" i="227" s="1"/>
  <c r="N76" i="242"/>
  <c r="N40" i="242" s="1"/>
  <c r="N42" i="242" s="1"/>
  <c r="N75" i="289"/>
  <c r="N41" i="289" s="1"/>
  <c r="N43" i="289" s="1"/>
  <c r="N77" i="289" s="1"/>
  <c r="L84" i="289" s="1"/>
  <c r="N75" i="302"/>
  <c r="N41" i="302" s="1"/>
  <c r="N43" i="302" s="1"/>
  <c r="N76" i="26"/>
  <c r="N42" i="26" s="1"/>
  <c r="N43" i="26" s="1"/>
  <c r="N76" i="65"/>
  <c r="N41" i="65" s="1"/>
  <c r="N43" i="65" s="1"/>
  <c r="N78" i="65" s="1"/>
  <c r="L85" i="65" s="1"/>
  <c r="N76" i="98"/>
  <c r="N41" i="98" s="1"/>
  <c r="N43" i="98" s="1"/>
  <c r="N76" i="101"/>
  <c r="N41" i="101" s="1"/>
  <c r="N76" i="134"/>
  <c r="N41" i="134" s="1"/>
  <c r="N76" i="136"/>
  <c r="N41" i="136" s="1"/>
  <c r="N43" i="136" s="1"/>
  <c r="N76" i="137"/>
  <c r="N41" i="137" s="1"/>
  <c r="N76" i="146"/>
  <c r="N41" i="146" s="1"/>
  <c r="N76" i="144"/>
  <c r="N41" i="144" s="1"/>
  <c r="N43" i="144" s="1"/>
  <c r="N75" i="325"/>
  <c r="N41" i="325" s="1"/>
  <c r="N43" i="325" s="1"/>
  <c r="N83" i="279"/>
  <c r="N46" i="279" s="1"/>
  <c r="N48" i="279" s="1"/>
  <c r="N81" i="282"/>
  <c r="N44" i="282" s="1"/>
  <c r="N43" i="306"/>
  <c r="N76" i="56"/>
  <c r="N42" i="56" s="1"/>
  <c r="N43" i="56" s="1"/>
  <c r="N78" i="56" s="1"/>
  <c r="L85" i="56" s="1"/>
  <c r="N76" i="67"/>
  <c r="N41" i="67" s="1"/>
  <c r="N43" i="67" s="1"/>
  <c r="N78" i="67" s="1"/>
  <c r="N76" i="68"/>
  <c r="N41" i="68" s="1"/>
  <c r="N75" i="75"/>
  <c r="N41" i="75" s="1"/>
  <c r="N43" i="75" s="1"/>
  <c r="N76" i="80"/>
  <c r="N41" i="80" s="1"/>
  <c r="N43" i="80" s="1"/>
  <c r="N76" i="84"/>
  <c r="N41" i="84" s="1"/>
  <c r="N43" i="84" s="1"/>
  <c r="N76" i="86"/>
  <c r="N41" i="86" s="1"/>
  <c r="N76" i="90"/>
  <c r="N41" i="90" s="1"/>
  <c r="N76" i="102"/>
  <c r="N41" i="102" s="1"/>
  <c r="N43" i="102" s="1"/>
  <c r="N80" i="164"/>
  <c r="N46" i="164" s="1"/>
  <c r="N48" i="164" s="1"/>
  <c r="N83" i="165"/>
  <c r="N49" i="165" s="1"/>
  <c r="N81" i="170"/>
  <c r="N47" i="170" s="1"/>
  <c r="N49" i="170" s="1"/>
  <c r="N81" i="176"/>
  <c r="N47" i="176" s="1"/>
  <c r="N49" i="176" s="1"/>
  <c r="N81" i="171"/>
  <c r="N47" i="171" s="1"/>
  <c r="N49" i="171" s="1"/>
  <c r="N81" i="178"/>
  <c r="N47" i="178" s="1"/>
  <c r="N80" i="179"/>
  <c r="N46" i="179" s="1"/>
  <c r="N80" i="180"/>
  <c r="N46" i="180" s="1"/>
  <c r="N48" i="180" s="1"/>
  <c r="N80" i="177"/>
  <c r="N46" i="177" s="1"/>
  <c r="N48" i="177" s="1"/>
  <c r="N80" i="181"/>
  <c r="N46" i="181" s="1"/>
  <c r="N80" i="183"/>
  <c r="N46" i="183" s="1"/>
  <c r="N48" i="183" s="1"/>
  <c r="N80" i="184"/>
  <c r="N46" i="184" s="1"/>
  <c r="N48" i="184" s="1"/>
  <c r="N81" i="185"/>
  <c r="N47" i="185" s="1"/>
  <c r="N49" i="185" s="1"/>
  <c r="N81" i="186"/>
  <c r="N47" i="186" s="1"/>
  <c r="N80" i="188"/>
  <c r="N46" i="188" s="1"/>
  <c r="N81" i="187"/>
  <c r="N47" i="187" s="1"/>
  <c r="N49" i="187" s="1"/>
  <c r="N77" i="233"/>
  <c r="N41" i="233" s="1"/>
  <c r="N43" i="233" s="1"/>
  <c r="N76" i="243"/>
  <c r="N40" i="243" s="1"/>
  <c r="N77" i="337"/>
  <c r="N41" i="337" s="1"/>
  <c r="N43" i="337" s="1"/>
  <c r="N77" i="334"/>
  <c r="N41" i="334" s="1"/>
  <c r="N43" i="334" s="1"/>
  <c r="N77" i="348"/>
  <c r="N41" i="348" s="1"/>
  <c r="N43" i="348" s="1"/>
  <c r="N77" i="354"/>
  <c r="N41" i="354" s="1"/>
  <c r="N43" i="354" s="1"/>
  <c r="N77" i="363"/>
  <c r="N41" i="363" s="1"/>
  <c r="N53" i="325"/>
  <c r="N77" i="329"/>
  <c r="N41" i="329" s="1"/>
  <c r="N43" i="329" s="1"/>
  <c r="N76" i="19"/>
  <c r="N42" i="19" s="1"/>
  <c r="N43" i="22"/>
  <c r="N76" i="24"/>
  <c r="N42" i="24" s="1"/>
  <c r="N43" i="24" s="1"/>
  <c r="N76" i="25"/>
  <c r="N42" i="25" s="1"/>
  <c r="N43" i="25" s="1"/>
  <c r="N76" i="61"/>
  <c r="N42" i="61" s="1"/>
  <c r="N76" i="64"/>
  <c r="N41" i="64" s="1"/>
  <c r="N43" i="64" s="1"/>
  <c r="N78" i="64" s="1"/>
  <c r="L83" i="64" s="1"/>
  <c r="N75" i="72"/>
  <c r="N41" i="72" s="1"/>
  <c r="N43" i="72" s="1"/>
  <c r="N77" i="72" s="1"/>
  <c r="L84" i="72" s="1"/>
  <c r="N75" i="74"/>
  <c r="N41" i="74" s="1"/>
  <c r="N43" i="74" s="1"/>
  <c r="N77" i="74" s="1"/>
  <c r="L84" i="74" s="1"/>
  <c r="N76" i="79"/>
  <c r="N41" i="79" s="1"/>
  <c r="N43" i="79" s="1"/>
  <c r="N76" i="81"/>
  <c r="N41" i="81" s="1"/>
  <c r="N43" i="81" s="1"/>
  <c r="N76" i="83"/>
  <c r="N41" i="83" s="1"/>
  <c r="N43" i="83" s="1"/>
  <c r="N76" i="85"/>
  <c r="N41" i="85" s="1"/>
  <c r="N43" i="85" s="1"/>
  <c r="N76" i="87"/>
  <c r="N41" i="87" s="1"/>
  <c r="N76" i="89"/>
  <c r="N41" i="89" s="1"/>
  <c r="N43" i="89" s="1"/>
  <c r="N76" i="91"/>
  <c r="N41" i="91" s="1"/>
  <c r="N43" i="91" s="1"/>
  <c r="N76" i="100"/>
  <c r="N41" i="100" s="1"/>
  <c r="N76" i="106"/>
  <c r="N41" i="106" s="1"/>
  <c r="N43" i="106" s="1"/>
  <c r="N80" i="160"/>
  <c r="N46" i="160" s="1"/>
  <c r="N48" i="160" s="1"/>
  <c r="N77" i="193"/>
  <c r="N43" i="193" s="1"/>
  <c r="N45" i="193" s="1"/>
  <c r="N78" i="232"/>
  <c r="N41" i="232" s="1"/>
  <c r="N43" i="232" s="1"/>
  <c r="N76" i="234"/>
  <c r="N40" i="234" s="1"/>
  <c r="N79" i="244"/>
  <c r="N45" i="244" s="1"/>
  <c r="N87" i="246"/>
  <c r="N45" i="246" s="1"/>
  <c r="N77" i="250"/>
  <c r="N41" i="250" s="1"/>
  <c r="N43" i="250" s="1"/>
  <c r="N79" i="250" s="1"/>
  <c r="N77" i="254"/>
  <c r="N41" i="254" s="1"/>
  <c r="N43" i="254" s="1"/>
  <c r="N91" i="260"/>
  <c r="N47" i="260" s="1"/>
  <c r="N49" i="260" s="1"/>
  <c r="N81" i="266"/>
  <c r="N41" i="266" s="1"/>
  <c r="N43" i="266" s="1"/>
  <c r="N43" i="267"/>
  <c r="N78" i="272"/>
  <c r="N41" i="272" s="1"/>
  <c r="N81" i="280"/>
  <c r="N44" i="280" s="1"/>
  <c r="N46"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43" i="31"/>
  <c r="N76" i="63"/>
  <c r="N41" i="63" s="1"/>
  <c r="N43" i="63" s="1"/>
  <c r="N78" i="63" s="1"/>
  <c r="N76" i="95"/>
  <c r="N41" i="95" s="1"/>
  <c r="N43" i="95" s="1"/>
  <c r="N76" i="97"/>
  <c r="N41" i="97" s="1"/>
  <c r="N43" i="97" s="1"/>
  <c r="N76" i="99"/>
  <c r="N41" i="99" s="1"/>
  <c r="N43" i="99" s="1"/>
  <c r="N76" i="103"/>
  <c r="N41" i="103" s="1"/>
  <c r="N43" i="103" s="1"/>
  <c r="N81" i="154"/>
  <c r="N47" i="154" s="1"/>
  <c r="N49" i="154" s="1"/>
  <c r="N73" i="229"/>
  <c r="N40" i="229" s="1"/>
  <c r="N77" i="258"/>
  <c r="N41" i="258" s="1"/>
  <c r="N43" i="258" s="1"/>
  <c r="N77" i="262"/>
  <c r="N41" i="262" s="1"/>
  <c r="N43" i="262" s="1"/>
  <c r="N78" i="270"/>
  <c r="N41" i="270" s="1"/>
  <c r="N43" i="270" s="1"/>
  <c r="N78" i="271"/>
  <c r="N41" i="271" s="1"/>
  <c r="N43" i="271" s="1"/>
  <c r="N75" i="286"/>
  <c r="N41" i="286" s="1"/>
  <c r="N43" i="286" s="1"/>
  <c r="N75" i="291"/>
  <c r="N41" i="291" s="1"/>
  <c r="N43" i="291" s="1"/>
  <c r="N77" i="365"/>
  <c r="N41" i="365" s="1"/>
  <c r="N43" i="365" s="1"/>
  <c r="N77" i="362"/>
  <c r="N41" i="362" s="1"/>
  <c r="N61" i="221"/>
  <c r="N43" i="29"/>
  <c r="N43" i="236"/>
  <c r="N43" i="238"/>
  <c r="N43" i="27"/>
  <c r="N43" i="30"/>
  <c r="N43" i="235"/>
  <c r="L84" i="11"/>
  <c r="L57" i="227"/>
  <c r="N57" i="227" s="1"/>
  <c r="N62" i="227" s="1"/>
  <c r="L61" i="150"/>
  <c r="N61" i="150" s="1"/>
  <c r="L64" i="188"/>
  <c r="L58" i="75"/>
  <c r="N58" i="75" s="1"/>
  <c r="N64" i="75" s="1"/>
  <c r="L65" i="155"/>
  <c r="N65" i="155" s="1"/>
  <c r="L65" i="186"/>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68"/>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N43" i="96"/>
  <c r="I70" i="96"/>
  <c r="I71" i="96"/>
  <c r="N43" i="100"/>
  <c r="I70" i="106"/>
  <c r="I71" i="106"/>
  <c r="I70" i="107"/>
  <c r="I71" i="107"/>
  <c r="I70" i="108"/>
  <c r="I71" i="108"/>
  <c r="N43" i="134"/>
  <c r="I69" i="149"/>
  <c r="I70" i="149"/>
  <c r="I70" i="148"/>
  <c r="I71" i="148"/>
  <c r="I69" i="145"/>
  <c r="I70" i="145"/>
  <c r="I69" i="144"/>
  <c r="I70" i="144"/>
  <c r="I75" i="154"/>
  <c r="I76" i="154"/>
  <c r="I77" i="154"/>
  <c r="N77" i="157"/>
  <c r="N81" i="157" s="1"/>
  <c r="N47" i="157" s="1"/>
  <c r="N49" i="157" s="1"/>
  <c r="I77" i="157"/>
  <c r="N48" i="179"/>
  <c r="N75" i="182"/>
  <c r="I75" i="182"/>
  <c r="N76" i="182"/>
  <c r="I76" i="182"/>
  <c r="N77" i="182"/>
  <c r="I77" i="182"/>
  <c r="I74" i="164"/>
  <c r="I75" i="164"/>
  <c r="I76" i="164"/>
  <c r="I75" i="170"/>
  <c r="I76" i="170"/>
  <c r="I77" i="170"/>
  <c r="N48" i="188"/>
  <c r="N64"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I71" i="348"/>
  <c r="I72" i="348"/>
  <c r="I71" i="354"/>
  <c r="I72" i="354"/>
  <c r="I71" i="362"/>
  <c r="I72" i="362"/>
  <c r="I71" i="363"/>
  <c r="I72" i="363"/>
  <c r="I71" i="364"/>
  <c r="I72" i="364"/>
  <c r="I71" i="365"/>
  <c r="I72" i="365"/>
  <c r="N43" i="9"/>
  <c r="N43" i="16"/>
  <c r="N78" i="16" s="1"/>
  <c r="L84" i="16" s="1"/>
  <c r="N43" i="41"/>
  <c r="N43" i="42"/>
  <c r="N43" i="43"/>
  <c r="N43" i="44"/>
  <c r="N43" i="61"/>
  <c r="N43" i="82"/>
  <c r="N43" i="90"/>
  <c r="N43" i="101"/>
  <c r="N43" i="107"/>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9" i="178"/>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4"/>
  <c r="N41" i="239"/>
  <c r="N47" i="244"/>
  <c r="N65" i="186"/>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81" i="268"/>
  <c r="N41" i="268" s="1"/>
  <c r="N43" i="268" s="1"/>
  <c r="N43" i="272"/>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79" i="333" s="1"/>
  <c r="L84" i="333" s="1"/>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47"/>
  <c r="I70" i="38"/>
  <c r="N43" i="38"/>
  <c r="L84" i="28"/>
  <c r="L83" i="28"/>
  <c r="L85" i="28"/>
  <c r="I70" i="15"/>
  <c r="N76" i="12"/>
  <c r="N42" i="12" s="1"/>
  <c r="N43" i="12" s="1"/>
  <c r="I70" i="12"/>
  <c r="N79" i="347" l="1"/>
  <c r="L84" i="347" s="1"/>
  <c r="N78" i="37"/>
  <c r="L85" i="37" s="1"/>
  <c r="N79" i="328"/>
  <c r="L84" i="328" s="1"/>
  <c r="N79" i="348"/>
  <c r="L85" i="348" s="1"/>
  <c r="N78" i="25"/>
  <c r="L85" i="25" s="1"/>
  <c r="N78" i="43"/>
  <c r="L85" i="43" s="1"/>
  <c r="N79" i="306"/>
  <c r="L86" i="306" s="1"/>
  <c r="L86" i="323"/>
  <c r="L84" i="253"/>
  <c r="N81" i="50"/>
  <c r="L87" i="50" s="1"/>
  <c r="L83" i="7"/>
  <c r="N78" i="42"/>
  <c r="L85" i="42" s="1"/>
  <c r="N78" i="31"/>
  <c r="L83" i="31" s="1"/>
  <c r="N78" i="34"/>
  <c r="L83" i="34" s="1"/>
  <c r="N80" i="275"/>
  <c r="L87" i="275" s="1"/>
  <c r="N81" i="248"/>
  <c r="N43" i="248" s="1"/>
  <c r="N45" i="248" s="1"/>
  <c r="N83" i="248" s="1"/>
  <c r="L88" i="248" s="1"/>
  <c r="N78" i="22"/>
  <c r="L83" i="22" s="1"/>
  <c r="N93" i="260"/>
  <c r="L83" i="63"/>
  <c r="L84" i="63"/>
  <c r="L83" i="67"/>
  <c r="L84" i="67"/>
  <c r="L85" i="67"/>
  <c r="N43" i="137"/>
  <c r="L85" i="51"/>
  <c r="N79" i="364"/>
  <c r="N79" i="356"/>
  <c r="L84" i="356" s="1"/>
  <c r="N78" i="39"/>
  <c r="L85" i="39" s="1"/>
  <c r="L83" i="51"/>
  <c r="L84" i="78"/>
  <c r="L83" i="78"/>
  <c r="L83" i="65"/>
  <c r="L84" i="208"/>
  <c r="L84" i="226"/>
  <c r="L86" i="333"/>
  <c r="L82" i="289"/>
  <c r="L84" i="65"/>
  <c r="L82" i="74"/>
  <c r="L83" i="289"/>
  <c r="L83" i="74"/>
  <c r="N78" i="21"/>
  <c r="L83" i="21" s="1"/>
  <c r="L85" i="46"/>
  <c r="L83" i="46"/>
  <c r="N78" i="38"/>
  <c r="L85" i="38" s="1"/>
  <c r="L85" i="63"/>
  <c r="L82" i="72"/>
  <c r="N79" i="363"/>
  <c r="L85"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L59" i="106"/>
  <c r="N59" i="106" s="1"/>
  <c r="N65" i="106" s="1"/>
  <c r="L59" i="98"/>
  <c r="N59" i="98" s="1"/>
  <c r="N65"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N70" i="176" s="1"/>
  <c r="N83" i="176" s="1"/>
  <c r="L88"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L85" i="347"/>
  <c r="L88" i="219"/>
  <c r="L89" i="219"/>
  <c r="L87" i="219"/>
  <c r="L85" i="7"/>
  <c r="N86" i="7" s="1"/>
  <c r="N88" i="7" s="1"/>
  <c r="D3" i="5" s="1"/>
  <c r="L84" i="46"/>
  <c r="L86" i="50"/>
  <c r="L84" i="339"/>
  <c r="N83" i="282"/>
  <c r="L90" i="282" s="1"/>
  <c r="N79" i="256"/>
  <c r="L84" i="256" s="1"/>
  <c r="N78" i="35"/>
  <c r="N77" i="284"/>
  <c r="L84" i="284" s="1"/>
  <c r="L88" i="218"/>
  <c r="L85" i="253"/>
  <c r="N78" i="33"/>
  <c r="L83" i="33" s="1"/>
  <c r="L84" i="64"/>
  <c r="N78" i="53"/>
  <c r="L85" i="53" s="1"/>
  <c r="N78" i="107"/>
  <c r="L85" i="107" s="1"/>
  <c r="N79" i="262"/>
  <c r="L84" i="262" s="1"/>
  <c r="L84" i="348"/>
  <c r="L86" i="328"/>
  <c r="N78" i="213"/>
  <c r="L83" i="213" s="1"/>
  <c r="N77" i="291"/>
  <c r="L82" i="291" s="1"/>
  <c r="N77" i="299"/>
  <c r="L83" i="299" s="1"/>
  <c r="N80" i="272"/>
  <c r="L85" i="272" s="1"/>
  <c r="L85" i="32"/>
  <c r="L84" i="32"/>
  <c r="N79" i="264"/>
  <c r="L86" i="264" s="1"/>
  <c r="N74" i="227"/>
  <c r="L79" i="227" s="1"/>
  <c r="N70" i="266"/>
  <c r="N83" i="266" s="1"/>
  <c r="N70" i="186"/>
  <c r="N83" i="186" s="1"/>
  <c r="L88" i="186" s="1"/>
  <c r="N70" i="182"/>
  <c r="N69" i="179"/>
  <c r="N82" i="179" s="1"/>
  <c r="N67" i="150"/>
  <c r="N79" i="261"/>
  <c r="L84" i="261" s="1"/>
  <c r="L82" i="305"/>
  <c r="L83" i="305"/>
  <c r="L83" i="25"/>
  <c r="L87" i="281"/>
  <c r="N78" i="243"/>
  <c r="L83" i="243" s="1"/>
  <c r="N70" i="185"/>
  <c r="N83" i="185" s="1"/>
  <c r="L90" i="185" s="1"/>
  <c r="N70" i="171"/>
  <c r="N83" i="171" s="1"/>
  <c r="L90" i="171" s="1"/>
  <c r="N70" i="158"/>
  <c r="N77" i="293"/>
  <c r="L84" i="293" s="1"/>
  <c r="L85" i="128"/>
  <c r="L84" i="25"/>
  <c r="N77" i="301"/>
  <c r="L82" i="301" s="1"/>
  <c r="N77" i="190"/>
  <c r="L83" i="190" s="1"/>
  <c r="N70" i="168"/>
  <c r="L84" i="39"/>
  <c r="N79" i="332"/>
  <c r="L85" i="332" s="1"/>
  <c r="N78" i="9"/>
  <c r="L84" i="9" s="1"/>
  <c r="N80" i="273"/>
  <c r="L86" i="273" s="1"/>
  <c r="N78" i="19"/>
  <c r="L85" i="19" s="1"/>
  <c r="N78" i="108"/>
  <c r="L84" i="108" s="1"/>
  <c r="N79" i="334"/>
  <c r="L84" i="334" s="1"/>
  <c r="N78" i="106"/>
  <c r="L85" i="106" s="1"/>
  <c r="L83" i="132"/>
  <c r="L85" i="132"/>
  <c r="L84" i="127"/>
  <c r="L82" i="127"/>
  <c r="L83" i="130"/>
  <c r="L85" i="130"/>
  <c r="L85" i="58"/>
  <c r="L84" i="58"/>
  <c r="L85" i="47"/>
  <c r="N86" i="47" s="1"/>
  <c r="N88" i="47" s="1"/>
  <c r="D39" i="5" s="1"/>
  <c r="L83" i="72"/>
  <c r="L86" i="360"/>
  <c r="L86" i="348"/>
  <c r="L85" i="131"/>
  <c r="N78" i="98"/>
  <c r="L83" i="98" s="1"/>
  <c r="N78" i="87"/>
  <c r="L83" i="87" s="1"/>
  <c r="N78" i="79"/>
  <c r="L83" i="79" s="1"/>
  <c r="N78" i="68"/>
  <c r="L84" i="130"/>
  <c r="L85" i="208"/>
  <c r="N79" i="342"/>
  <c r="L85" i="342" s="1"/>
  <c r="L99" i="260"/>
  <c r="L100" i="260"/>
  <c r="N78" i="134"/>
  <c r="L84" i="134" s="1"/>
  <c r="N78" i="40"/>
  <c r="L84" i="40" s="1"/>
  <c r="L87" i="277"/>
  <c r="L86" i="277"/>
  <c r="L85" i="250"/>
  <c r="L84" i="250"/>
  <c r="N78" i="101"/>
  <c r="N85" i="207"/>
  <c r="L92" i="207" s="1"/>
  <c r="N78" i="45"/>
  <c r="L85" i="45" s="1"/>
  <c r="N78" i="36"/>
  <c r="N80" i="274"/>
  <c r="L86" i="274" s="1"/>
  <c r="N79" i="259"/>
  <c r="L84" i="259" s="1"/>
  <c r="N78" i="99"/>
  <c r="L85" i="99" s="1"/>
  <c r="N78" i="144"/>
  <c r="L85" i="144" s="1"/>
  <c r="N77" i="283"/>
  <c r="N85" i="279"/>
  <c r="N81" i="244"/>
  <c r="L88"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4" i="37"/>
  <c r="L88" i="50"/>
  <c r="L84" i="57"/>
  <c r="L86" i="347"/>
  <c r="L85" i="371"/>
  <c r="L86" i="343"/>
  <c r="L86" i="321"/>
  <c r="L85" i="328"/>
  <c r="L84" i="323"/>
  <c r="L86" i="250"/>
  <c r="L85" i="224"/>
  <c r="L84" i="132"/>
  <c r="L83" i="131"/>
  <c r="L83" i="127"/>
  <c r="L83" i="129"/>
  <c r="L84" i="129"/>
  <c r="L85" i="129"/>
  <c r="L84" i="52"/>
  <c r="L85" i="52"/>
  <c r="L83" i="52"/>
  <c r="N79" i="337"/>
  <c r="N75" i="229"/>
  <c r="L80" i="229" s="1"/>
  <c r="N83" i="280"/>
  <c r="N78" i="44"/>
  <c r="N86" i="11"/>
  <c r="N88" i="11" s="1"/>
  <c r="D319" i="5" s="1"/>
  <c r="L85" i="14"/>
  <c r="L85" i="16"/>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4" i="43" l="1"/>
  <c r="N69" i="180"/>
  <c r="N82" i="180" s="1"/>
  <c r="N87" i="323"/>
  <c r="N89" i="323" s="1"/>
  <c r="D279" i="5" s="1"/>
  <c r="L83" i="43"/>
  <c r="L85" i="306"/>
  <c r="L84" i="306"/>
  <c r="N87" i="253"/>
  <c r="N89" i="253" s="1"/>
  <c r="D213" i="5" s="1"/>
  <c r="L84" i="24"/>
  <c r="L83" i="24"/>
  <c r="N72" i="165"/>
  <c r="N85" i="165" s="1"/>
  <c r="L91" i="165" s="1"/>
  <c r="N69" i="177"/>
  <c r="N82" i="177" s="1"/>
  <c r="L89" i="177" s="1"/>
  <c r="L83" i="42"/>
  <c r="N79" i="311"/>
  <c r="L84" i="311" s="1"/>
  <c r="N86" i="67"/>
  <c r="N88" i="67" s="1"/>
  <c r="D58" i="5" s="1"/>
  <c r="L84" i="42"/>
  <c r="L83" i="39"/>
  <c r="L85" i="31"/>
  <c r="L84" i="31"/>
  <c r="L84" i="34"/>
  <c r="N70" i="268"/>
  <c r="N83" i="268" s="1"/>
  <c r="L90" i="268" s="1"/>
  <c r="N79" i="319"/>
  <c r="L84" i="319" s="1"/>
  <c r="N85" i="78"/>
  <c r="N87" i="78" s="1"/>
  <c r="D69" i="5" s="1"/>
  <c r="N86" i="63"/>
  <c r="N88" i="63" s="1"/>
  <c r="D54" i="5" s="1"/>
  <c r="L85" i="356"/>
  <c r="L85" i="34"/>
  <c r="L85" i="27"/>
  <c r="L84" i="30"/>
  <c r="L84" i="27"/>
  <c r="L83" i="30"/>
  <c r="L84" i="21"/>
  <c r="L85" i="21"/>
  <c r="L86" i="275"/>
  <c r="L85" i="275"/>
  <c r="L84" i="22"/>
  <c r="N86" i="51"/>
  <c r="N88" i="51" s="1"/>
  <c r="D43" i="5" s="1"/>
  <c r="L85" i="22"/>
  <c r="N90" i="218"/>
  <c r="N92" i="218" s="1"/>
  <c r="D180" i="5" s="1"/>
  <c r="N86" i="64"/>
  <c r="N88" i="64" s="1"/>
  <c r="D55" i="5" s="1"/>
  <c r="L86" i="356"/>
  <c r="N78" i="137"/>
  <c r="L83" i="137" s="1"/>
  <c r="L84" i="363"/>
  <c r="N86" i="65"/>
  <c r="N88" i="65" s="1"/>
  <c r="D56" i="5" s="1"/>
  <c r="N85" i="74"/>
  <c r="N87" i="74" s="1"/>
  <c r="D65" i="5" s="1"/>
  <c r="N87" i="339"/>
  <c r="N89" i="339" s="1"/>
  <c r="D292" i="5" s="1"/>
  <c r="N87" i="340"/>
  <c r="N89" i="340" s="1"/>
  <c r="D294" i="5" s="1"/>
  <c r="N87" i="371"/>
  <c r="N89" i="371" s="1"/>
  <c r="D293" i="5" s="1"/>
  <c r="L86" i="241"/>
  <c r="N86" i="208"/>
  <c r="N88" i="208" s="1"/>
  <c r="D119" i="5" s="1"/>
  <c r="L86" i="365"/>
  <c r="L86" i="254"/>
  <c r="N85" i="303"/>
  <c r="N87" i="303" s="1"/>
  <c r="D259" i="5" s="1"/>
  <c r="L86" i="256"/>
  <c r="L84" i="365"/>
  <c r="L83" i="105"/>
  <c r="L85" i="336"/>
  <c r="N86" i="226"/>
  <c r="N88" i="226" s="1"/>
  <c r="D187" i="5" s="1"/>
  <c r="N86" i="124"/>
  <c r="N88" i="124" s="1"/>
  <c r="D113" i="5" s="1"/>
  <c r="L84" i="38"/>
  <c r="L82" i="75"/>
  <c r="N87" i="321"/>
  <c r="N89" i="321" s="1"/>
  <c r="D277" i="5" s="1"/>
  <c r="L85" i="241"/>
  <c r="N86" i="121"/>
  <c r="N88" i="121" s="1"/>
  <c r="D111" i="5" s="1"/>
  <c r="N87" i="328"/>
  <c r="N89" i="328" s="1"/>
  <c r="D282" i="5" s="1"/>
  <c r="N70" i="157"/>
  <c r="N83" i="157" s="1"/>
  <c r="L90" i="157" s="1"/>
  <c r="L86" i="363"/>
  <c r="L86" i="251"/>
  <c r="L84" i="251"/>
  <c r="N87" i="333"/>
  <c r="N89" i="333" s="1"/>
  <c r="D287" i="5" s="1"/>
  <c r="N86" i="224"/>
  <c r="N88" i="224" s="1"/>
  <c r="D185" i="5" s="1"/>
  <c r="N86" i="58"/>
  <c r="N88" i="58" s="1"/>
  <c r="D49" i="5" s="1"/>
  <c r="N86" i="130"/>
  <c r="N88" i="130" s="1"/>
  <c r="D121" i="5" s="1"/>
  <c r="N87" i="343"/>
  <c r="N89" i="343" s="1"/>
  <c r="D296" i="5" s="1"/>
  <c r="L83" i="59"/>
  <c r="L83" i="286"/>
  <c r="L85" i="262"/>
  <c r="L84" i="342"/>
  <c r="L83" i="284"/>
  <c r="N79" i="316"/>
  <c r="L84" i="316" s="1"/>
  <c r="N86" i="123"/>
  <c r="N88" i="123" s="1"/>
  <c r="D114" i="5" s="1"/>
  <c r="L86" i="262"/>
  <c r="N86" i="46"/>
  <c r="N88" i="46" s="1"/>
  <c r="D38" i="5" s="1"/>
  <c r="N87" i="327"/>
  <c r="N89" i="327" s="1"/>
  <c r="D281" i="5" s="1"/>
  <c r="N85" i="289"/>
  <c r="N87" i="289" s="1"/>
  <c r="D245" i="5" s="1"/>
  <c r="N86" i="43"/>
  <c r="N88" i="43" s="1"/>
  <c r="D34" i="5" s="1"/>
  <c r="L83" i="38"/>
  <c r="L85" i="69"/>
  <c r="L82" i="302"/>
  <c r="L86" i="332"/>
  <c r="L84" i="332"/>
  <c r="L92" i="221"/>
  <c r="N86" i="131"/>
  <c r="N88" i="131" s="1"/>
  <c r="D122" i="5" s="1"/>
  <c r="L85" i="41"/>
  <c r="N85" i="72"/>
  <c r="N87" i="72" s="1"/>
  <c r="D63" i="5" s="1"/>
  <c r="L85" i="92"/>
  <c r="L83" i="102"/>
  <c r="L85" i="240"/>
  <c r="L85" i="254"/>
  <c r="L88" i="282"/>
  <c r="L87" i="274"/>
  <c r="L84" i="103"/>
  <c r="N69" i="172"/>
  <c r="N82" i="172" s="1"/>
  <c r="L88" i="172" s="1"/>
  <c r="L89" i="282"/>
  <c r="L85" i="147"/>
  <c r="L84" i="298"/>
  <c r="L84" i="135"/>
  <c r="N64" i="297"/>
  <c r="N77" i="297" s="1"/>
  <c r="L82" i="297" s="1"/>
  <c r="L87" i="232"/>
  <c r="L86" i="232"/>
  <c r="L85" i="232"/>
  <c r="L84" i="215"/>
  <c r="L85" i="215"/>
  <c r="L85" i="100"/>
  <c r="L84" i="100"/>
  <c r="L85" i="138"/>
  <c r="L83" i="75"/>
  <c r="L83" i="302"/>
  <c r="L82" i="284"/>
  <c r="N83" i="155"/>
  <c r="L88" i="155" s="1"/>
  <c r="N79" i="313"/>
  <c r="L85" i="313" s="1"/>
  <c r="N79" i="317"/>
  <c r="L85" i="317" s="1"/>
  <c r="L84" i="26"/>
  <c r="L91" i="221"/>
  <c r="L83" i="26"/>
  <c r="L85" i="105"/>
  <c r="L83" i="92"/>
  <c r="L82" i="286"/>
  <c r="L84" i="102"/>
  <c r="N70" i="178"/>
  <c r="N83" i="178" s="1"/>
  <c r="L89" i="178" s="1"/>
  <c r="L84" i="346"/>
  <c r="N90" i="219"/>
  <c r="N92" i="219" s="1"/>
  <c r="D181" i="5" s="1"/>
  <c r="L83" i="142"/>
  <c r="L84" i="142"/>
  <c r="L85" i="142"/>
  <c r="L85" i="213"/>
  <c r="L84" i="147"/>
  <c r="L83" i="215"/>
  <c r="L84" i="19"/>
  <c r="L83" i="19"/>
  <c r="N79" i="239"/>
  <c r="L86" i="239" s="1"/>
  <c r="N86" i="132"/>
  <c r="N88" i="132" s="1"/>
  <c r="D123" i="5" s="1"/>
  <c r="L86" i="240"/>
  <c r="N89" i="50"/>
  <c r="N91" i="50" s="1"/>
  <c r="D42" i="5" s="1"/>
  <c r="L85" i="135"/>
  <c r="L82" i="298"/>
  <c r="N85" i="298" s="1"/>
  <c r="N87" i="298" s="1"/>
  <c r="D254" i="5" s="1"/>
  <c r="N66" i="294"/>
  <c r="N79" i="294" s="1"/>
  <c r="L86" i="294"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1"/>
  <c r="L88" i="171"/>
  <c r="L89" i="170"/>
  <c r="L88" i="170"/>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5" i="315"/>
  <c r="L86" i="315"/>
  <c r="L85"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24"/>
  <c r="N88" i="24" s="1"/>
  <c r="D16" i="5" s="1"/>
  <c r="N86" i="15"/>
  <c r="N88" i="15" s="1"/>
  <c r="D7" i="5" s="1"/>
  <c r="L83" i="12"/>
  <c r="L84" i="12"/>
  <c r="N87" i="306" l="1"/>
  <c r="N89" i="306" s="1"/>
  <c r="D262" i="5" s="1"/>
  <c r="L92" i="165"/>
  <c r="L86" i="311"/>
  <c r="L90" i="165"/>
  <c r="L86" i="319"/>
  <c r="N86" i="42"/>
  <c r="N88" i="42" s="1"/>
  <c r="D33" i="5" s="1"/>
  <c r="L87" i="177"/>
  <c r="L88" i="177"/>
  <c r="N90" i="177" s="1"/>
  <c r="N92" i="177" s="1"/>
  <c r="N86" i="22"/>
  <c r="N88" i="22" s="1"/>
  <c r="D14" i="5" s="1"/>
  <c r="N86" i="27"/>
  <c r="N88" i="27" s="1"/>
  <c r="D19" i="5" s="1"/>
  <c r="N87" i="342"/>
  <c r="N89" i="342" s="1"/>
  <c r="D295" i="5" s="1"/>
  <c r="N86" i="21"/>
  <c r="N88" i="21" s="1"/>
  <c r="D13" i="5" s="1"/>
  <c r="L89" i="268"/>
  <c r="N86" i="34"/>
  <c r="N88" i="34" s="1"/>
  <c r="D26" i="5" s="1"/>
  <c r="N86" i="30"/>
  <c r="N88" i="30" s="1"/>
  <c r="D22" i="5" s="1"/>
  <c r="L88" i="268"/>
  <c r="N88" i="275"/>
  <c r="N90" i="275" s="1"/>
  <c r="D233" i="5" s="1"/>
  <c r="N87" i="356"/>
  <c r="N89" i="356" s="1"/>
  <c r="D308" i="5" s="1"/>
  <c r="L84" i="137"/>
  <c r="L85" i="137"/>
  <c r="N86" i="26"/>
  <c r="N88" i="26" s="1"/>
  <c r="D18" i="5" s="1"/>
  <c r="N86" i="29"/>
  <c r="N88" i="29" s="1"/>
  <c r="D21" i="5" s="1"/>
  <c r="L85" i="316"/>
  <c r="N87" i="363"/>
  <c r="N89" i="363" s="1"/>
  <c r="D313" i="5" s="1"/>
  <c r="N86" i="69"/>
  <c r="N88" i="69" s="1"/>
  <c r="D60" i="5" s="1"/>
  <c r="N87" i="254"/>
  <c r="N89" i="254" s="1"/>
  <c r="D214" i="5" s="1"/>
  <c r="N87" i="241"/>
  <c r="N89" i="241" s="1"/>
  <c r="D201" i="5" s="1"/>
  <c r="N87" i="336"/>
  <c r="N89" i="336" s="1"/>
  <c r="D290" i="5" s="1"/>
  <c r="N86" i="38"/>
  <c r="N88" i="38" s="1"/>
  <c r="D29" i="5" s="1"/>
  <c r="N87" i="346"/>
  <c r="N89" i="346" s="1"/>
  <c r="D299" i="5" s="1"/>
  <c r="L86" i="316"/>
  <c r="N86" i="105"/>
  <c r="N88" i="105" s="1"/>
  <c r="D95" i="5" s="1"/>
  <c r="N93" i="221"/>
  <c r="N95" i="221" s="1"/>
  <c r="D184" i="5" s="1"/>
  <c r="N85" i="75"/>
  <c r="N87" i="75" s="1"/>
  <c r="D66" i="5" s="1"/>
  <c r="N87" i="365"/>
  <c r="N89" i="365" s="1"/>
  <c r="D315" i="5" s="1"/>
  <c r="N87" i="256"/>
  <c r="N89" i="256" s="1"/>
  <c r="D215" i="5" s="1"/>
  <c r="N91" i="282"/>
  <c r="N93" i="282" s="1"/>
  <c r="D239" i="5" s="1"/>
  <c r="L88" i="157"/>
  <c r="N87" i="251"/>
  <c r="N89" i="251" s="1"/>
  <c r="D211" i="5" s="1"/>
  <c r="N86" i="140"/>
  <c r="N88" i="140" s="1"/>
  <c r="D132" i="5" s="1"/>
  <c r="N86" i="147"/>
  <c r="N88" i="147" s="1"/>
  <c r="D137" i="5" s="1"/>
  <c r="L90" i="178"/>
  <c r="L84" i="313"/>
  <c r="L89" i="157"/>
  <c r="N86" i="59"/>
  <c r="N88" i="59" s="1"/>
  <c r="D50" i="5" s="1"/>
  <c r="N86" i="88"/>
  <c r="N88" i="88" s="1"/>
  <c r="D79" i="5" s="1"/>
  <c r="L83" i="297"/>
  <c r="N85" i="284"/>
  <c r="N87" i="284" s="1"/>
  <c r="D241" i="5" s="1"/>
  <c r="N91" i="249"/>
  <c r="N93" i="249" s="1"/>
  <c r="D209" i="5" s="1"/>
  <c r="L85" i="294"/>
  <c r="N86" i="100"/>
  <c r="N88" i="100" s="1"/>
  <c r="D90" i="5" s="1"/>
  <c r="N85" i="286"/>
  <c r="N87" i="286" s="1"/>
  <c r="D243" i="5" s="1"/>
  <c r="N87" i="332"/>
  <c r="N89" i="332" s="1"/>
  <c r="D286" i="5" s="1"/>
  <c r="N86" i="80"/>
  <c r="N88" i="80" s="1"/>
  <c r="D71" i="5" s="1"/>
  <c r="N86" i="231"/>
  <c r="N88" i="231" s="1"/>
  <c r="D191" i="5" s="1"/>
  <c r="N86" i="102"/>
  <c r="N88" i="102" s="1"/>
  <c r="D92" i="5" s="1"/>
  <c r="L86" i="313"/>
  <c r="N90" i="217"/>
  <c r="N92" i="217" s="1"/>
  <c r="D179" i="5" s="1"/>
  <c r="L84" i="239"/>
  <c r="N88" i="274"/>
  <c r="N90" i="274" s="1"/>
  <c r="D232" i="5" s="1"/>
  <c r="N85" i="302"/>
  <c r="N87" i="302" s="1"/>
  <c r="N87" i="262"/>
  <c r="N89" i="262" s="1"/>
  <c r="D221" i="5" s="1"/>
  <c r="N87" i="264"/>
  <c r="N89" i="264" s="1"/>
  <c r="D223" i="5" s="1"/>
  <c r="N86" i="215"/>
  <c r="N88" i="215" s="1"/>
  <c r="D177" i="5" s="1"/>
  <c r="N86" i="135"/>
  <c r="N88" i="135" s="1"/>
  <c r="D126" i="5" s="1"/>
  <c r="N86" i="142"/>
  <c r="N88" i="142" s="1"/>
  <c r="D134" i="5" s="1"/>
  <c r="N88" i="232"/>
  <c r="N90" i="232" s="1"/>
  <c r="D192" i="5" s="1"/>
  <c r="N87" i="238"/>
  <c r="N89" i="238" s="1"/>
  <c r="D198" i="5" s="1"/>
  <c r="N86" i="53"/>
  <c r="N88" i="53" s="1"/>
  <c r="D45" i="5" s="1"/>
  <c r="N86" i="92"/>
  <c r="N88" i="92" s="1"/>
  <c r="D83" i="5" s="1"/>
  <c r="L84" i="317"/>
  <c r="N86" i="41"/>
  <c r="N88" i="41" s="1"/>
  <c r="D32" i="5" s="1"/>
  <c r="L84" i="297"/>
  <c r="N86" i="103"/>
  <c r="N88" i="103" s="1"/>
  <c r="D93" i="5" s="1"/>
  <c r="N87" i="240"/>
  <c r="N89" i="240" s="1"/>
  <c r="D200" i="5" s="1"/>
  <c r="N85" i="325"/>
  <c r="N87" i="325" s="1"/>
  <c r="D280" i="5" s="1"/>
  <c r="N86" i="213"/>
  <c r="N88" i="213" s="1"/>
  <c r="D175" i="5" s="1"/>
  <c r="L86" i="317"/>
  <c r="L83" i="60"/>
  <c r="L88" i="178"/>
  <c r="N86" i="209"/>
  <c r="N88" i="209" s="1"/>
  <c r="D131" i="5" s="1"/>
  <c r="N86" i="19"/>
  <c r="N88" i="19" s="1"/>
  <c r="D11" i="5" s="1"/>
  <c r="L87" i="189"/>
  <c r="L89" i="155"/>
  <c r="N86" i="99"/>
  <c r="N88" i="99" s="1"/>
  <c r="D89" i="5" s="1"/>
  <c r="L90" i="155"/>
  <c r="N86" i="83"/>
  <c r="N88" i="83" s="1"/>
  <c r="D74" i="5" s="1"/>
  <c r="N82" i="227"/>
  <c r="N84" i="227" s="1"/>
  <c r="D188" i="5" s="1"/>
  <c r="N86" i="138"/>
  <c r="N88" i="138" s="1"/>
  <c r="D129" i="5" s="1"/>
  <c r="N86" i="33"/>
  <c r="N88" i="33" s="1"/>
  <c r="D25" i="5" s="1"/>
  <c r="N87" i="235"/>
  <c r="N89" i="235" s="1"/>
  <c r="D195" i="5" s="1"/>
  <c r="N86" i="149"/>
  <c r="N88" i="149" s="1"/>
  <c r="D135" i="5" s="1"/>
  <c r="L85" i="239"/>
  <c r="L89" i="189"/>
  <c r="N86" i="9"/>
  <c r="N88" i="9" s="1"/>
  <c r="D4" i="5" s="1"/>
  <c r="N87" i="295"/>
  <c r="N89" i="295" s="1"/>
  <c r="D251" i="5" s="1"/>
  <c r="N86" i="96"/>
  <c r="N88" i="96" s="1"/>
  <c r="D86" i="5" s="1"/>
  <c r="L84" i="294"/>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268" l="1"/>
  <c r="N93" i="268" s="1"/>
  <c r="D227" i="5" s="1"/>
  <c r="N86" i="137"/>
  <c r="N88" i="137" s="1"/>
  <c r="D128" i="5" s="1"/>
  <c r="N87" i="316"/>
  <c r="N89" i="316" s="1"/>
  <c r="D272" i="5" s="1"/>
  <c r="N87" i="239"/>
  <c r="N89" i="239" s="1"/>
  <c r="D199" i="5" s="1"/>
  <c r="N91" i="157"/>
  <c r="N93" i="157" s="1"/>
  <c r="D145" i="5" s="1"/>
  <c r="N87" i="313"/>
  <c r="N89" i="313" s="1"/>
  <c r="D269" i="5" s="1"/>
  <c r="N87" i="294"/>
  <c r="N89" i="294" s="1"/>
  <c r="D250" i="5" s="1"/>
  <c r="N91" i="178"/>
  <c r="N93" i="178" s="1"/>
  <c r="D157" i="5" s="1"/>
  <c r="N85" i="297"/>
  <c r="N87" i="297" s="1"/>
  <c r="D253" i="5" s="1"/>
  <c r="N87" i="317"/>
  <c r="N89" i="317" s="1"/>
  <c r="D273" i="5" s="1"/>
  <c r="N90" i="172"/>
  <c r="N92" i="172" s="1"/>
  <c r="D153" i="5" s="1"/>
  <c r="N91" i="155"/>
  <c r="N93" i="155" s="1"/>
  <c r="D144" i="5" s="1"/>
  <c r="D160" i="5"/>
  <c r="N91" i="158"/>
  <c r="N93" i="158" s="1"/>
  <c r="D146" i="5" s="1"/>
  <c r="N82" i="228"/>
  <c r="N84" i="228" s="1"/>
  <c r="D189" i="5" s="1"/>
  <c r="N91" i="162"/>
  <c r="N93" i="162" s="1"/>
  <c r="D148" i="5" s="1"/>
  <c r="N86" i="60"/>
  <c r="N88" i="60" s="1"/>
  <c r="D51" i="5" s="1"/>
  <c r="N90" i="189"/>
  <c r="N92" i="189" s="1"/>
  <c r="D169"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<sst xmlns="http://schemas.openxmlformats.org/spreadsheetml/2006/main" count="38539" uniqueCount="2344">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</sst>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3" fillId="16" borderId="63" xfId="3" applyNumberFormat="1" applyFill="1" applyBorder="1" applyProtection="1"/>
    <xf numFmtId="164" fontId="7" fillId="25" borderId="6" xfId="11" applyFont="1" applyFill="1" applyBorder="1" applyProtection="1"/>
    <xf numFmtId="164" fontId="3" fillId="5" borderId="4"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165" fontId="5" fillId="3" borderId="3" xfId="9" applyFont="1" applyFill="1" applyBorder="1" applyProtection="1">
      <protection locked="0"/>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GUAJIRA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588732</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635738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57" sqref="A57"/>
    </sheetView>
  </sheetViews>
  <sheetFormatPr baseColWidth="10" defaultRowHeight="15"/>
  <cols>
    <col min="3" max="3" width="11.140625" customWidth="1"/>
    <col min="8" max="8" width="83" customWidth="1"/>
    <col min="26" max="26" width="9.28515625" customWidth="1"/>
  </cols>
  <sheetData>
    <row r="1" spans="1:38" ht="15.75" thickTop="1">
      <c r="A1" s="117"/>
      <c r="B1" s="118"/>
      <c r="C1" s="118"/>
      <c r="D1" s="118"/>
      <c r="E1" s="118"/>
      <c r="F1" s="118"/>
      <c r="G1" s="118"/>
      <c r="H1" s="119"/>
      <c r="Z1" s="222"/>
      <c r="AA1" s="222"/>
      <c r="AB1" s="222"/>
      <c r="AC1" s="222"/>
      <c r="AD1" s="222"/>
      <c r="AE1" s="222"/>
      <c r="AF1" s="222"/>
      <c r="AG1" s="222"/>
      <c r="AH1" s="222"/>
      <c r="AI1" s="222"/>
      <c r="AJ1" s="222"/>
      <c r="AK1" s="222"/>
      <c r="AL1" s="222"/>
    </row>
    <row r="2" spans="1:38">
      <c r="A2" s="120"/>
      <c r="B2" s="121"/>
      <c r="C2" s="121"/>
      <c r="D2" s="121"/>
      <c r="E2" s="121"/>
      <c r="F2" s="121"/>
      <c r="G2" s="121"/>
      <c r="H2" s="122"/>
      <c r="Z2" s="222"/>
      <c r="AA2" s="222"/>
      <c r="AB2" s="222"/>
      <c r="AC2" s="222"/>
      <c r="AD2" s="222"/>
      <c r="AE2" s="222"/>
      <c r="AF2" s="222"/>
      <c r="AG2" s="222"/>
      <c r="AH2" s="222"/>
      <c r="AI2" s="222"/>
      <c r="AJ2" s="222"/>
      <c r="AK2" s="222"/>
      <c r="AL2" s="222"/>
    </row>
    <row r="3" spans="1:38">
      <c r="A3" s="120"/>
      <c r="B3" s="121"/>
      <c r="C3" s="121"/>
      <c r="D3" s="121"/>
      <c r="E3" s="121"/>
      <c r="F3" s="121"/>
      <c r="G3" s="121"/>
      <c r="H3" s="122"/>
      <c r="Z3" s="222"/>
      <c r="AA3" s="222"/>
      <c r="AB3" s="222"/>
      <c r="AC3" s="222"/>
      <c r="AD3" s="222"/>
      <c r="AE3" s="222"/>
      <c r="AF3" s="222"/>
      <c r="AG3" s="222"/>
      <c r="AH3" s="222"/>
      <c r="AI3" s="222"/>
      <c r="AJ3" s="222"/>
      <c r="AK3" s="222"/>
      <c r="AL3" s="222"/>
    </row>
    <row r="4" spans="1:38">
      <c r="A4" s="120"/>
      <c r="B4" s="121"/>
      <c r="C4" s="121"/>
      <c r="D4" s="121"/>
      <c r="E4" s="121"/>
      <c r="F4" s="121"/>
      <c r="G4" s="121"/>
      <c r="H4" s="122"/>
      <c r="Z4" s="222"/>
      <c r="AA4" s="222"/>
      <c r="AB4" s="222"/>
      <c r="AC4" s="222"/>
      <c r="AD4" s="222"/>
      <c r="AE4" s="222"/>
      <c r="AF4" s="222"/>
      <c r="AG4" s="222"/>
      <c r="AH4" s="222"/>
      <c r="AI4" s="222"/>
      <c r="AJ4" s="222"/>
      <c r="AK4" s="222"/>
      <c r="AL4" s="222"/>
    </row>
    <row r="5" spans="1:38">
      <c r="A5" s="120"/>
      <c r="B5" s="121"/>
      <c r="C5" s="121"/>
      <c r="D5" s="121"/>
      <c r="E5" s="121"/>
      <c r="F5" s="121"/>
      <c r="G5" s="121"/>
      <c r="H5" s="122"/>
      <c r="Z5" s="222"/>
      <c r="AA5" s="222"/>
      <c r="AB5" s="222"/>
      <c r="AC5" s="222"/>
      <c r="AD5" s="222"/>
      <c r="AE5" s="222"/>
      <c r="AF5" s="222"/>
      <c r="AG5" s="222"/>
      <c r="AH5" s="222"/>
      <c r="AI5" s="222"/>
      <c r="AJ5" s="222"/>
      <c r="AK5" s="222"/>
      <c r="AL5" s="222"/>
    </row>
    <row r="6" spans="1:38">
      <c r="A6" s="120"/>
      <c r="B6" s="121"/>
      <c r="C6" s="121"/>
      <c r="D6" s="121"/>
      <c r="E6" s="121"/>
      <c r="F6" s="121"/>
      <c r="G6" s="121"/>
      <c r="H6" s="122"/>
      <c r="Z6" s="222"/>
      <c r="AA6" s="222"/>
      <c r="AB6" s="222"/>
      <c r="AC6" s="222"/>
      <c r="AD6" s="222"/>
      <c r="AE6" s="222"/>
      <c r="AF6" s="222"/>
      <c r="AG6" s="222"/>
      <c r="AH6" s="222"/>
      <c r="AI6" s="222"/>
      <c r="AJ6" s="222"/>
      <c r="AK6" s="222"/>
      <c r="AL6" s="222"/>
    </row>
    <row r="7" spans="1:38">
      <c r="A7" s="120"/>
      <c r="B7" s="121"/>
      <c r="C7" s="121"/>
      <c r="D7" s="121"/>
      <c r="E7" s="121"/>
      <c r="F7" s="121"/>
      <c r="G7" s="121"/>
      <c r="H7" s="122"/>
      <c r="Z7" s="222"/>
      <c r="AA7" s="222"/>
      <c r="AB7" s="222"/>
      <c r="AC7" s="222"/>
      <c r="AD7" s="222"/>
      <c r="AE7" s="222"/>
      <c r="AF7" s="222"/>
      <c r="AG7" s="222"/>
      <c r="AH7" s="222"/>
      <c r="AI7" s="222"/>
      <c r="AJ7" s="222"/>
      <c r="AK7" s="222"/>
      <c r="AL7" s="222"/>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1"/>
      <c r="AA8" s="222"/>
      <c r="AB8" s="222"/>
      <c r="AC8" s="222"/>
      <c r="AD8" s="222"/>
      <c r="AE8" s="222"/>
      <c r="AF8" s="222"/>
      <c r="AG8" s="222"/>
      <c r="AH8" s="222"/>
      <c r="AI8" s="222"/>
      <c r="AJ8" s="222"/>
      <c r="AK8" s="222"/>
      <c r="AL8" s="222"/>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1"/>
      <c r="AA9" s="222"/>
      <c r="AB9" s="222"/>
      <c r="AC9" s="222"/>
      <c r="AD9" s="222"/>
      <c r="AE9" s="222"/>
      <c r="AF9" s="222"/>
      <c r="AG9" s="222"/>
      <c r="AH9" s="222"/>
      <c r="AI9" s="222"/>
      <c r="AJ9" s="222"/>
      <c r="AK9" s="222"/>
      <c r="AL9" s="222"/>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1"/>
      <c r="AA10" s="222"/>
      <c r="AB10" s="222"/>
      <c r="AC10" s="222"/>
      <c r="AD10" s="222"/>
      <c r="AE10" s="222"/>
      <c r="AF10" s="222"/>
      <c r="AG10" s="222"/>
      <c r="AH10" s="222"/>
      <c r="AI10" s="222"/>
      <c r="AJ10" s="222"/>
      <c r="AK10" s="222"/>
      <c r="AL10" s="222"/>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1"/>
      <c r="AA11" s="222"/>
      <c r="AB11" s="222"/>
      <c r="AC11" s="222"/>
      <c r="AD11" s="222"/>
      <c r="AE11" s="222"/>
      <c r="AF11" s="222"/>
      <c r="AG11" s="222"/>
      <c r="AH11" s="222"/>
      <c r="AI11" s="222"/>
      <c r="AJ11" s="222"/>
      <c r="AK11" s="222"/>
      <c r="AL11" s="222"/>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1"/>
      <c r="AA12" s="222"/>
      <c r="AB12" s="222"/>
      <c r="AC12" s="222"/>
      <c r="AD12" s="222"/>
      <c r="AE12" s="222"/>
      <c r="AF12" s="222"/>
      <c r="AG12" s="222"/>
      <c r="AH12" s="222"/>
      <c r="AI12" s="222"/>
      <c r="AJ12" s="222"/>
      <c r="AK12" s="222"/>
      <c r="AL12" s="222"/>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1"/>
      <c r="AA13" s="222"/>
      <c r="AB13" s="222"/>
      <c r="AC13" s="222"/>
      <c r="AD13" s="222"/>
      <c r="AE13" s="222"/>
      <c r="AF13" s="222"/>
      <c r="AG13" s="222"/>
      <c r="AH13" s="222"/>
      <c r="AI13" s="222"/>
      <c r="AJ13" s="222"/>
      <c r="AK13" s="222"/>
      <c r="AL13" s="222"/>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1"/>
      <c r="AA14" s="222"/>
      <c r="AB14" s="222"/>
      <c r="AC14" s="222"/>
      <c r="AD14" s="222"/>
      <c r="AE14" s="222"/>
      <c r="AF14" s="222"/>
      <c r="AG14" s="222"/>
      <c r="AH14" s="222"/>
      <c r="AI14" s="222"/>
      <c r="AJ14" s="222"/>
      <c r="AK14" s="222"/>
      <c r="AL14" s="222"/>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1"/>
      <c r="AA15" s="222"/>
      <c r="AB15" s="222"/>
      <c r="AC15" s="222"/>
      <c r="AD15" s="222"/>
      <c r="AE15" s="222"/>
      <c r="AF15" s="222"/>
      <c r="AG15" s="222"/>
      <c r="AH15" s="222"/>
      <c r="AI15" s="222"/>
      <c r="AJ15" s="222"/>
      <c r="AK15" s="222"/>
      <c r="AL15" s="222"/>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1"/>
      <c r="AA16" s="222"/>
      <c r="AB16" s="222"/>
      <c r="AC16" s="222"/>
      <c r="AD16" s="222"/>
      <c r="AE16" s="222"/>
      <c r="AF16" s="222"/>
      <c r="AG16" s="222"/>
      <c r="AH16" s="222"/>
      <c r="AI16" s="222"/>
      <c r="AJ16" s="222"/>
      <c r="AK16" s="222"/>
      <c r="AL16" s="222"/>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1"/>
      <c r="AA17" s="222"/>
      <c r="AB17" s="222"/>
      <c r="AC17" s="222"/>
      <c r="AD17" s="222"/>
      <c r="AE17" s="222"/>
      <c r="AF17" s="222"/>
      <c r="AG17" s="222"/>
      <c r="AH17" s="222"/>
      <c r="AI17" s="222"/>
      <c r="AJ17" s="222"/>
      <c r="AK17" s="222"/>
      <c r="AL17" s="222"/>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1"/>
      <c r="AA18" s="222"/>
      <c r="AB18" s="222"/>
      <c r="AC18" s="222"/>
      <c r="AD18" s="222"/>
      <c r="AE18" s="222"/>
      <c r="AF18" s="222"/>
      <c r="AG18" s="222"/>
      <c r="AH18" s="222"/>
      <c r="AI18" s="222"/>
      <c r="AJ18" s="222"/>
      <c r="AK18" s="222"/>
      <c r="AL18" s="222"/>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1"/>
      <c r="AA19" s="222"/>
      <c r="AB19" s="222"/>
      <c r="AC19" s="222"/>
      <c r="AD19" s="222"/>
      <c r="AE19" s="222"/>
      <c r="AF19" s="222"/>
      <c r="AG19" s="222"/>
      <c r="AH19" s="222"/>
      <c r="AI19" s="222"/>
      <c r="AJ19" s="222"/>
      <c r="AK19" s="222"/>
      <c r="AL19" s="222"/>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1"/>
      <c r="AA20" s="222"/>
      <c r="AB20" s="222"/>
      <c r="AC20" s="222"/>
      <c r="AD20" s="222"/>
      <c r="AE20" s="222"/>
      <c r="AF20" s="222"/>
      <c r="AG20" s="222"/>
      <c r="AH20" s="222"/>
      <c r="AI20" s="222"/>
      <c r="AJ20" s="222"/>
      <c r="AK20" s="222"/>
      <c r="AL20" s="222"/>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1"/>
      <c r="AA21" s="222"/>
      <c r="AB21" s="222"/>
      <c r="AC21" s="222"/>
      <c r="AD21" s="222"/>
      <c r="AE21" s="222"/>
      <c r="AF21" s="222"/>
      <c r="AG21" s="222"/>
      <c r="AH21" s="222"/>
      <c r="AI21" s="222"/>
      <c r="AJ21" s="222"/>
      <c r="AK21" s="222"/>
      <c r="AL21" s="222"/>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1"/>
      <c r="AA22" s="222"/>
      <c r="AB22" s="222"/>
      <c r="AC22" s="222"/>
      <c r="AD22" s="222"/>
      <c r="AE22" s="222"/>
      <c r="AF22" s="222"/>
      <c r="AG22" s="222"/>
      <c r="AH22" s="222"/>
      <c r="AI22" s="222"/>
      <c r="AJ22" s="222"/>
      <c r="AK22" s="222"/>
      <c r="AL22" s="222"/>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1"/>
      <c r="AA23" s="222"/>
      <c r="AB23" s="222"/>
      <c r="AC23" s="222"/>
      <c r="AD23" s="222"/>
      <c r="AE23" s="222"/>
      <c r="AF23" s="222"/>
      <c r="AG23" s="222"/>
      <c r="AH23" s="222"/>
      <c r="AI23" s="222"/>
      <c r="AJ23" s="222"/>
      <c r="AK23" s="222"/>
      <c r="AL23" s="222"/>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1"/>
      <c r="AA24" s="222"/>
      <c r="AB24" s="222"/>
      <c r="AC24" s="222"/>
      <c r="AD24" s="222"/>
      <c r="AE24" s="222"/>
      <c r="AF24" s="222"/>
      <c r="AG24" s="222"/>
      <c r="AH24" s="222"/>
      <c r="AI24" s="222"/>
      <c r="AJ24" s="222"/>
      <c r="AK24" s="222"/>
      <c r="AL24" s="222"/>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1"/>
      <c r="AA25" s="222"/>
      <c r="AB25" s="222"/>
      <c r="AC25" s="222"/>
      <c r="AD25" s="222"/>
      <c r="AE25" s="222"/>
      <c r="AF25" s="222"/>
      <c r="AG25" s="222"/>
      <c r="AH25" s="222"/>
      <c r="AI25" s="222"/>
      <c r="AJ25" s="222"/>
      <c r="AK25" s="222"/>
      <c r="AL25" s="222"/>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1"/>
      <c r="AA26" s="222"/>
      <c r="AB26" s="222"/>
      <c r="AC26" s="222"/>
      <c r="AD26" s="222"/>
      <c r="AE26" s="222"/>
      <c r="AF26" s="222"/>
      <c r="AG26" s="222"/>
      <c r="AH26" s="222"/>
      <c r="AI26" s="222"/>
      <c r="AJ26" s="222"/>
      <c r="AK26" s="222"/>
      <c r="AL26" s="222"/>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1"/>
      <c r="AA27" s="222"/>
      <c r="AB27" s="222"/>
      <c r="AC27" s="222"/>
      <c r="AD27" s="222"/>
      <c r="AE27" s="222"/>
      <c r="AF27" s="222"/>
      <c r="AG27" s="222"/>
      <c r="AH27" s="222"/>
      <c r="AI27" s="222"/>
      <c r="AJ27" s="222"/>
      <c r="AK27" s="222"/>
      <c r="AL27" s="222"/>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1"/>
      <c r="AA28" s="222"/>
      <c r="AB28" s="222"/>
      <c r="AC28" s="222"/>
      <c r="AD28" s="222"/>
      <c r="AE28" s="222"/>
      <c r="AF28" s="222"/>
      <c r="AG28" s="222"/>
      <c r="AH28" s="222"/>
      <c r="AI28" s="222"/>
      <c r="AJ28" s="222"/>
      <c r="AK28" s="222"/>
      <c r="AL28" s="222"/>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1"/>
      <c r="AA29" s="222"/>
      <c r="AB29" s="222"/>
      <c r="AC29" s="222"/>
      <c r="AD29" s="222"/>
      <c r="AE29" s="222"/>
      <c r="AF29" s="222"/>
      <c r="AG29" s="222"/>
      <c r="AH29" s="222"/>
      <c r="AI29" s="222"/>
      <c r="AJ29" s="222"/>
      <c r="AK29" s="222"/>
      <c r="AL29" s="222"/>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1"/>
      <c r="AA30" s="222"/>
      <c r="AB30" s="222"/>
      <c r="AC30" s="222"/>
      <c r="AD30" s="222"/>
      <c r="AE30" s="222"/>
      <c r="AF30" s="222"/>
      <c r="AG30" s="222"/>
      <c r="AH30" s="222"/>
      <c r="AI30" s="222"/>
      <c r="AJ30" s="222"/>
      <c r="AK30" s="222"/>
      <c r="AL30" s="222"/>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1"/>
      <c r="AA31" s="222"/>
      <c r="AB31" s="222"/>
      <c r="AC31" s="222"/>
      <c r="AD31" s="222"/>
      <c r="AE31" s="222"/>
      <c r="AF31" s="222"/>
      <c r="AG31" s="222"/>
      <c r="AH31" s="222"/>
      <c r="AI31" s="222"/>
      <c r="AJ31" s="222"/>
      <c r="AK31" s="222"/>
      <c r="AL31" s="222"/>
    </row>
    <row r="32" spans="1:38">
      <c r="A32" s="664"/>
      <c r="B32" s="664"/>
      <c r="C32" s="664"/>
      <c r="D32" s="664"/>
      <c r="E32" s="664"/>
      <c r="F32" s="664"/>
      <c r="G32" s="664"/>
      <c r="H32" s="664"/>
      <c r="I32" s="121"/>
      <c r="J32" s="121"/>
      <c r="K32" s="121"/>
      <c r="L32" s="121"/>
      <c r="M32" s="121"/>
      <c r="N32" s="121"/>
      <c r="O32" s="121"/>
      <c r="P32" s="121"/>
      <c r="Q32" s="121"/>
      <c r="R32" s="121"/>
      <c r="S32" s="121"/>
      <c r="T32" s="121"/>
      <c r="U32" s="121"/>
      <c r="V32" s="121"/>
      <c r="W32" s="121"/>
      <c r="X32" s="121"/>
      <c r="Y32" s="121"/>
      <c r="Z32" s="221"/>
      <c r="AA32" s="222"/>
      <c r="AB32" s="222"/>
      <c r="AC32" s="222"/>
      <c r="AD32" s="222"/>
      <c r="AE32" s="222"/>
      <c r="AF32" s="222"/>
      <c r="AG32" s="222"/>
      <c r="AH32" s="222"/>
      <c r="AI32" s="222"/>
      <c r="AJ32" s="222"/>
      <c r="AK32" s="222"/>
      <c r="AL32" s="222"/>
    </row>
    <row r="33" spans="1:38">
      <c r="A33" s="664"/>
      <c r="B33" s="664"/>
      <c r="C33" s="664"/>
      <c r="D33" s="664"/>
      <c r="E33" s="664"/>
      <c r="F33" s="664"/>
      <c r="G33" s="664"/>
      <c r="H33" s="664"/>
      <c r="I33" s="121"/>
      <c r="J33" s="121"/>
      <c r="K33" s="121"/>
      <c r="L33" s="121"/>
      <c r="M33" s="121"/>
      <c r="N33" s="121"/>
      <c r="O33" s="121"/>
      <c r="P33" s="121"/>
      <c r="Q33" s="121"/>
      <c r="R33" s="121"/>
      <c r="S33" s="121"/>
      <c r="T33" s="121"/>
      <c r="U33" s="121"/>
      <c r="V33" s="121"/>
      <c r="W33" s="121"/>
      <c r="X33" s="121"/>
      <c r="Y33" s="121"/>
      <c r="Z33" s="221"/>
      <c r="AA33" s="222"/>
      <c r="AB33" s="222"/>
      <c r="AC33" s="222"/>
      <c r="AD33" s="222"/>
      <c r="AE33" s="222"/>
      <c r="AF33" s="222"/>
      <c r="AG33" s="222"/>
      <c r="AH33" s="222"/>
      <c r="AI33" s="222"/>
      <c r="AJ33" s="222"/>
      <c r="AK33" s="222"/>
      <c r="AL33" s="222"/>
    </row>
    <row r="34" spans="1:38">
      <c r="A34" s="664"/>
      <c r="B34" s="664"/>
      <c r="C34" s="664"/>
      <c r="D34" s="664"/>
      <c r="E34" s="664"/>
      <c r="F34" s="664"/>
      <c r="G34" s="664"/>
      <c r="H34" s="664"/>
      <c r="I34" s="121"/>
      <c r="J34" s="121"/>
      <c r="K34" s="121"/>
      <c r="L34" s="121"/>
      <c r="M34" s="121"/>
      <c r="N34" s="121"/>
      <c r="O34" s="121"/>
      <c r="P34" s="121"/>
      <c r="Q34" s="121"/>
      <c r="R34" s="121"/>
      <c r="S34" s="121"/>
      <c r="T34" s="121"/>
      <c r="U34" s="121"/>
      <c r="V34" s="121"/>
      <c r="W34" s="121"/>
      <c r="X34" s="121"/>
      <c r="Y34" s="121"/>
      <c r="Z34" s="221"/>
      <c r="AA34" s="222"/>
      <c r="AB34" s="222"/>
      <c r="AC34" s="222"/>
      <c r="AD34" s="222"/>
      <c r="AE34" s="222"/>
      <c r="AF34" s="222"/>
      <c r="AG34" s="222"/>
      <c r="AH34" s="222"/>
      <c r="AI34" s="222"/>
      <c r="AJ34" s="222"/>
      <c r="AK34" s="222"/>
      <c r="AL34" s="222"/>
    </row>
    <row r="35" spans="1:38">
      <c r="A35" s="664"/>
      <c r="B35" s="664"/>
      <c r="C35" s="664"/>
      <c r="D35" s="664"/>
      <c r="E35" s="664"/>
      <c r="F35" s="664"/>
      <c r="G35" s="664"/>
      <c r="H35" s="664"/>
      <c r="I35" s="121"/>
      <c r="J35" s="121"/>
      <c r="K35" s="121"/>
      <c r="L35" s="121"/>
      <c r="M35" s="121"/>
      <c r="N35" s="121"/>
      <c r="O35" s="121"/>
      <c r="P35" s="121"/>
      <c r="Q35" s="121"/>
      <c r="R35" s="121"/>
      <c r="S35" s="121"/>
      <c r="T35" s="121"/>
      <c r="U35" s="121"/>
      <c r="V35" s="121"/>
      <c r="W35" s="121"/>
      <c r="X35" s="121"/>
      <c r="Y35" s="121"/>
      <c r="Z35" s="221"/>
      <c r="AA35" s="222"/>
      <c r="AB35" s="222"/>
      <c r="AC35" s="222"/>
      <c r="AD35" s="222"/>
      <c r="AE35" s="222"/>
      <c r="AF35" s="222"/>
      <c r="AG35" s="222"/>
      <c r="AH35" s="222"/>
      <c r="AI35" s="222"/>
      <c r="AJ35" s="222"/>
      <c r="AK35" s="222"/>
      <c r="AL35" s="222"/>
    </row>
    <row r="36" spans="1:38">
      <c r="A36" s="664"/>
      <c r="B36" s="664"/>
      <c r="C36" s="664"/>
      <c r="D36" s="664"/>
      <c r="E36" s="664"/>
      <c r="F36" s="664"/>
      <c r="G36" s="664"/>
      <c r="H36" s="664"/>
      <c r="I36" s="121"/>
      <c r="J36" s="121"/>
      <c r="K36" s="121"/>
      <c r="L36" s="121"/>
      <c r="M36" s="121"/>
      <c r="N36" s="121"/>
      <c r="O36" s="121"/>
      <c r="P36" s="121"/>
      <c r="Q36" s="121"/>
      <c r="R36" s="121"/>
      <c r="S36" s="121"/>
      <c r="T36" s="121"/>
      <c r="U36" s="121"/>
      <c r="V36" s="121"/>
      <c r="W36" s="121"/>
      <c r="X36" s="121"/>
      <c r="Y36" s="121"/>
      <c r="Z36" s="221"/>
      <c r="AA36" s="222"/>
      <c r="AB36" s="222"/>
      <c r="AC36" s="222"/>
      <c r="AD36" s="222"/>
      <c r="AE36" s="222"/>
      <c r="AF36" s="222"/>
      <c r="AG36" s="222"/>
      <c r="AH36" s="222"/>
      <c r="AI36" s="222"/>
      <c r="AJ36" s="222"/>
      <c r="AK36" s="222"/>
      <c r="AL36" s="222"/>
    </row>
    <row r="37" spans="1:38">
      <c r="A37" s="664"/>
      <c r="B37" s="664"/>
      <c r="C37" s="664"/>
      <c r="D37" s="664"/>
      <c r="E37" s="664"/>
      <c r="F37" s="664"/>
      <c r="G37" s="664"/>
      <c r="H37" s="664"/>
      <c r="I37" s="121"/>
      <c r="J37" s="121"/>
      <c r="K37" s="121"/>
      <c r="L37" s="121"/>
      <c r="M37" s="121"/>
      <c r="N37" s="121"/>
      <c r="O37" s="121"/>
      <c r="P37" s="121"/>
      <c r="Q37" s="121"/>
      <c r="R37" s="121"/>
      <c r="S37" s="121"/>
      <c r="T37" s="121"/>
      <c r="U37" s="121"/>
      <c r="V37" s="121"/>
      <c r="W37" s="121"/>
      <c r="X37" s="121"/>
      <c r="Y37" s="121"/>
      <c r="Z37" s="221"/>
      <c r="AA37" s="222"/>
      <c r="AB37" s="222"/>
      <c r="AC37" s="222"/>
      <c r="AD37" s="222"/>
      <c r="AE37" s="222"/>
      <c r="AF37" s="222"/>
      <c r="AG37" s="222"/>
      <c r="AH37" s="222"/>
      <c r="AI37" s="222"/>
      <c r="AJ37" s="222"/>
      <c r="AK37" s="222"/>
      <c r="AL37" s="222"/>
    </row>
    <row r="38" spans="1:38">
      <c r="A38" s="664"/>
      <c r="B38" s="664"/>
      <c r="C38" s="664"/>
      <c r="D38" s="664"/>
      <c r="E38" s="664"/>
      <c r="F38" s="664"/>
      <c r="G38" s="664"/>
      <c r="H38" s="664"/>
      <c r="I38" s="121"/>
      <c r="J38" s="121"/>
      <c r="K38" s="121"/>
      <c r="L38" s="121"/>
      <c r="M38" s="121"/>
      <c r="N38" s="121"/>
      <c r="O38" s="121"/>
      <c r="P38" s="121"/>
      <c r="Q38" s="121"/>
      <c r="R38" s="121"/>
      <c r="S38" s="121"/>
      <c r="T38" s="121"/>
      <c r="U38" s="121"/>
      <c r="V38" s="121"/>
      <c r="W38" s="121"/>
      <c r="X38" s="121"/>
      <c r="Y38" s="121"/>
      <c r="Z38" s="221"/>
      <c r="AA38" s="222"/>
      <c r="AB38" s="222"/>
      <c r="AC38" s="222"/>
      <c r="AD38" s="222"/>
      <c r="AE38" s="222"/>
      <c r="AF38" s="222"/>
      <c r="AG38" s="222"/>
      <c r="AH38" s="222"/>
      <c r="AI38" s="222"/>
      <c r="AJ38" s="222"/>
      <c r="AK38" s="222"/>
      <c r="AL38" s="222"/>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1"/>
      <c r="AA39" s="222"/>
      <c r="AB39" s="222"/>
      <c r="AC39" s="222"/>
      <c r="AD39" s="222"/>
      <c r="AE39" s="222"/>
      <c r="AF39" s="222"/>
      <c r="AG39" s="222"/>
      <c r="AH39" s="222"/>
      <c r="AI39" s="222"/>
      <c r="AJ39" s="222"/>
      <c r="AK39" s="222"/>
      <c r="AL39" s="222"/>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1"/>
      <c r="AA40" s="222"/>
      <c r="AB40" s="222"/>
      <c r="AC40" s="222"/>
      <c r="AD40" s="222"/>
      <c r="AE40" s="222"/>
      <c r="AF40" s="222"/>
      <c r="AG40" s="222"/>
      <c r="AH40" s="222"/>
      <c r="AI40" s="222"/>
      <c r="AJ40" s="222"/>
      <c r="AK40" s="222"/>
      <c r="AL40" s="222"/>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1"/>
      <c r="AA41" s="222"/>
      <c r="AB41" s="222"/>
      <c r="AC41" s="222"/>
      <c r="AD41" s="222"/>
      <c r="AE41" s="222"/>
      <c r="AF41" s="222"/>
      <c r="AG41" s="222"/>
      <c r="AH41" s="222"/>
      <c r="AI41" s="222"/>
      <c r="AJ41" s="222"/>
      <c r="AK41" s="222"/>
      <c r="AL41" s="222"/>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1"/>
      <c r="AA42" s="222"/>
      <c r="AB42" s="222"/>
      <c r="AC42" s="222"/>
      <c r="AD42" s="222"/>
      <c r="AE42" s="222"/>
      <c r="AF42" s="222"/>
      <c r="AG42" s="222"/>
      <c r="AH42" s="222"/>
      <c r="AI42" s="222"/>
      <c r="AJ42" s="222"/>
      <c r="AK42" s="222"/>
      <c r="AL42" s="222"/>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1"/>
      <c r="AA43" s="222"/>
      <c r="AB43" s="222"/>
      <c r="AC43" s="222"/>
      <c r="AD43" s="222"/>
      <c r="AE43" s="222"/>
      <c r="AF43" s="222"/>
      <c r="AG43" s="222"/>
      <c r="AH43" s="222"/>
      <c r="AI43" s="222"/>
      <c r="AJ43" s="222"/>
      <c r="AK43" s="222"/>
      <c r="AL43" s="222"/>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1"/>
      <c r="AA44" s="222"/>
      <c r="AB44" s="222"/>
      <c r="AC44" s="222"/>
      <c r="AD44" s="222"/>
      <c r="AE44" s="222"/>
      <c r="AF44" s="222"/>
      <c r="AG44" s="222"/>
      <c r="AH44" s="222"/>
      <c r="AI44" s="222"/>
      <c r="AJ44" s="222"/>
      <c r="AK44" s="222"/>
      <c r="AL44" s="222"/>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1"/>
      <c r="AA45" s="222"/>
      <c r="AB45" s="222"/>
      <c r="AC45" s="222"/>
      <c r="AD45" s="222"/>
      <c r="AE45" s="222"/>
      <c r="AF45" s="222"/>
      <c r="AG45" s="222"/>
      <c r="AH45" s="222"/>
      <c r="AI45" s="222"/>
      <c r="AJ45" s="222"/>
      <c r="AK45" s="222"/>
      <c r="AL45" s="222"/>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1"/>
      <c r="AA46" s="222"/>
      <c r="AB46" s="222"/>
      <c r="AC46" s="222"/>
      <c r="AD46" s="222"/>
      <c r="AE46" s="222"/>
      <c r="AF46" s="222"/>
      <c r="AG46" s="222"/>
      <c r="AH46" s="222"/>
      <c r="AI46" s="222"/>
      <c r="AJ46" s="222"/>
      <c r="AK46" s="222"/>
      <c r="AL46" s="222"/>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1"/>
      <c r="AA47" s="222"/>
      <c r="AB47" s="222"/>
      <c r="AC47" s="222"/>
      <c r="AD47" s="222"/>
      <c r="AE47" s="222"/>
      <c r="AF47" s="222"/>
      <c r="AG47" s="222"/>
      <c r="AH47" s="222"/>
      <c r="AI47" s="222"/>
      <c r="AJ47" s="222"/>
      <c r="AK47" s="222"/>
      <c r="AL47" s="222"/>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1"/>
      <c r="AA48" s="222"/>
      <c r="AB48" s="222"/>
      <c r="AC48" s="222"/>
      <c r="AD48" s="222"/>
      <c r="AE48" s="222"/>
      <c r="AF48" s="222"/>
      <c r="AG48" s="222"/>
      <c r="AH48" s="222"/>
      <c r="AI48" s="222"/>
      <c r="AJ48" s="222"/>
      <c r="AK48" s="222"/>
      <c r="AL48" s="222"/>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1"/>
      <c r="AA49" s="222"/>
      <c r="AB49" s="222"/>
      <c r="AC49" s="222"/>
      <c r="AD49" s="222"/>
      <c r="AE49" s="222"/>
      <c r="AF49" s="222"/>
      <c r="AG49" s="222"/>
      <c r="AH49" s="222"/>
      <c r="AI49" s="222"/>
      <c r="AJ49" s="222"/>
      <c r="AK49" s="222"/>
      <c r="AL49" s="222"/>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1"/>
      <c r="AA50" s="222"/>
      <c r="AB50" s="222"/>
      <c r="AC50" s="222"/>
      <c r="AD50" s="222"/>
      <c r="AE50" s="222"/>
      <c r="AF50" s="222"/>
      <c r="AG50" s="222"/>
      <c r="AH50" s="222"/>
      <c r="AI50" s="222"/>
      <c r="AJ50" s="222"/>
      <c r="AK50" s="222"/>
      <c r="AL50" s="222"/>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1"/>
      <c r="AA51" s="222"/>
      <c r="AB51" s="222"/>
      <c r="AC51" s="222"/>
      <c r="AD51" s="222"/>
      <c r="AE51" s="222"/>
      <c r="AF51" s="222"/>
      <c r="AG51" s="222"/>
      <c r="AH51" s="222"/>
      <c r="AI51" s="222"/>
      <c r="AJ51" s="222"/>
      <c r="AK51" s="222"/>
      <c r="AL51" s="222"/>
    </row>
    <row r="52" spans="1:38">
      <c r="V52" s="160"/>
      <c r="W52" s="121"/>
      <c r="X52" s="160"/>
      <c r="Y52" s="160"/>
      <c r="Z52" s="221"/>
      <c r="AA52" s="222"/>
      <c r="AB52" s="222"/>
      <c r="AC52" s="222"/>
      <c r="AD52" s="222"/>
      <c r="AE52" s="222"/>
      <c r="AF52" s="222"/>
      <c r="AG52" s="222"/>
      <c r="AH52" s="222"/>
      <c r="AI52" s="222"/>
      <c r="AJ52" s="222"/>
      <c r="AK52" s="222"/>
      <c r="AL52" s="222"/>
    </row>
    <row r="53" spans="1:38">
      <c r="V53" s="160"/>
      <c r="W53" s="121"/>
      <c r="X53" s="160"/>
      <c r="Y53" s="160"/>
      <c r="Z53" s="221"/>
      <c r="AA53" s="222"/>
      <c r="AB53" s="222"/>
      <c r="AC53" s="222"/>
      <c r="AD53" s="222"/>
      <c r="AE53" s="222"/>
      <c r="AF53" s="222"/>
      <c r="AG53" s="222"/>
      <c r="AH53" s="222"/>
      <c r="AI53" s="222"/>
      <c r="AJ53" s="222"/>
      <c r="AK53" s="222"/>
      <c r="AL53" s="222"/>
    </row>
    <row r="54" spans="1:38">
      <c r="V54" s="160"/>
      <c r="W54" s="121"/>
      <c r="X54" s="160"/>
      <c r="Y54" s="160"/>
      <c r="Z54" s="221"/>
      <c r="AA54" s="222"/>
      <c r="AB54" s="222"/>
      <c r="AC54" s="222"/>
      <c r="AD54" s="222"/>
      <c r="AE54" s="222"/>
      <c r="AF54" s="222"/>
      <c r="AG54" s="222"/>
      <c r="AH54" s="222"/>
      <c r="AI54" s="222"/>
      <c r="AJ54" s="222"/>
      <c r="AK54" s="222"/>
      <c r="AL54" s="222"/>
    </row>
    <row r="55" spans="1:38">
      <c r="Z55" s="222"/>
      <c r="AA55" s="222"/>
      <c r="AB55" s="222"/>
      <c r="AC55" s="222"/>
      <c r="AD55" s="222"/>
      <c r="AE55" s="222"/>
      <c r="AF55" s="222"/>
      <c r="AG55" s="222"/>
      <c r="AH55" s="222"/>
      <c r="AI55" s="222"/>
      <c r="AJ55" s="222"/>
      <c r="AK55" s="222"/>
      <c r="AL55" s="222"/>
    </row>
    <row r="56" spans="1:38">
      <c r="Z56" s="222"/>
      <c r="AA56" s="222"/>
      <c r="AB56" s="222"/>
      <c r="AC56" s="222"/>
      <c r="AD56" s="222"/>
      <c r="AE56" s="222"/>
      <c r="AF56" s="222"/>
      <c r="AG56" s="222"/>
      <c r="AH56" s="222"/>
      <c r="AI56" s="222"/>
      <c r="AJ56" s="222"/>
      <c r="AK56" s="222"/>
      <c r="AL56" s="222"/>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90" zoomScaleNormal="90" workbookViewId="0">
      <selection activeCell="M10" sqref="M10"/>
    </sheetView>
  </sheetViews>
  <sheetFormatPr baseColWidth="10" defaultRowHeight="15"/>
  <cols>
    <col min="13" max="13" width="11"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42578125" style="181" customWidth="1"/>
    <col min="5" max="5" width="30" style="203" customWidth="1"/>
    <col min="6" max="7" width="11.42578125" customWidth="1"/>
    <col min="8" max="8" width="1.28515625" customWidth="1"/>
    <col min="10" max="10" width="34.42578125" customWidth="1"/>
  </cols>
  <sheetData>
    <row r="1" spans="1:10" ht="96" customHeight="1" thickTop="1" thickBot="1">
      <c r="A1" s="665" t="s">
        <v>1849</v>
      </c>
      <c r="B1" s="666"/>
      <c r="C1" s="666"/>
      <c r="D1" s="667"/>
    </row>
    <row r="2" spans="1:10" ht="56.25" customHeight="1" thickTop="1" thickBot="1">
      <c r="A2" s="190" t="s">
        <v>943</v>
      </c>
      <c r="B2" s="191" t="s">
        <v>1437</v>
      </c>
      <c r="C2" s="191" t="s">
        <v>982</v>
      </c>
      <c r="D2" s="220" t="s">
        <v>1847</v>
      </c>
    </row>
    <row r="3" spans="1:10" ht="54" thickTop="1" thickBot="1">
      <c r="A3" s="128" t="s">
        <v>983</v>
      </c>
      <c r="B3" s="129" t="s">
        <v>1220</v>
      </c>
      <c r="C3" s="130" t="str">
        <f>'200.1'!L31</f>
        <v>Ha</v>
      </c>
      <c r="D3" s="177">
        <f>VLOOKUP('200.1'!A88,'200.1'!A36:N107,14,FALSE)</f>
        <v>2533363.0577997006</v>
      </c>
      <c r="G3" t="s">
        <v>980</v>
      </c>
      <c r="J3" s="1"/>
    </row>
    <row r="4" spans="1:10" ht="54" thickTop="1" thickBot="1">
      <c r="A4" s="131" t="s">
        <v>985</v>
      </c>
      <c r="B4" s="132" t="s">
        <v>1169</v>
      </c>
      <c r="C4" s="130" t="s">
        <v>984</v>
      </c>
      <c r="D4" s="177">
        <f>VLOOKUP('200.2'!A88,'200.2'!A37:N108,14,FALSE)</f>
        <v>197310.48134629257</v>
      </c>
      <c r="J4" s="1"/>
    </row>
    <row r="5" spans="1:10" ht="54" thickTop="1" thickBot="1">
      <c r="A5" s="131" t="s">
        <v>986</v>
      </c>
      <c r="B5" s="132" t="s">
        <v>1170</v>
      </c>
      <c r="C5" s="133" t="s">
        <v>987</v>
      </c>
      <c r="D5" s="177">
        <f>VLOOKUP('201.1'!A88,'201.1'!A38:N109,14,FALSE)</f>
        <v>127066.13692646395</v>
      </c>
    </row>
    <row r="6" spans="1:10" ht="54" thickTop="1" thickBot="1">
      <c r="A6" s="131" t="s">
        <v>988</v>
      </c>
      <c r="B6" s="132" t="s">
        <v>1171</v>
      </c>
      <c r="C6" s="133" t="s">
        <v>987</v>
      </c>
      <c r="D6" s="177">
        <f>VLOOKUP('201.2'!A88,'201.2'!A39:N110,14,FALSE)</f>
        <v>154717.8981748113</v>
      </c>
    </row>
    <row r="7" spans="1:10" ht="70.5" customHeight="1" thickTop="1" thickBot="1">
      <c r="A7" s="131" t="s">
        <v>989</v>
      </c>
      <c r="B7" s="132" t="s">
        <v>1172</v>
      </c>
      <c r="C7" s="133" t="s">
        <v>987</v>
      </c>
      <c r="D7" s="177">
        <f>VLOOKUP('201.3'!A88,'201.3'!A40:N111,14,FALSE)</f>
        <v>30702.089176784106</v>
      </c>
    </row>
    <row r="8" spans="1:10" ht="54" thickTop="1" thickBot="1">
      <c r="A8" s="131" t="s">
        <v>990</v>
      </c>
      <c r="B8" s="132" t="s">
        <v>1173</v>
      </c>
      <c r="C8" s="133" t="s">
        <v>987</v>
      </c>
      <c r="D8" s="178">
        <f>VLOOKUP('201.4'!A88,'201.4'!A41:N112,14,FALSE)</f>
        <v>62821.917355271995</v>
      </c>
    </row>
    <row r="9" spans="1:10" ht="54" thickTop="1" thickBot="1">
      <c r="A9" s="131" t="s">
        <v>991</v>
      </c>
      <c r="B9" s="132" t="s">
        <v>1170</v>
      </c>
      <c r="C9" s="133" t="s">
        <v>1845</v>
      </c>
      <c r="D9" s="178">
        <f>VLOOKUP('201.5'!A88,'201.5'!A42:N113,14,FALSE)</f>
        <v>127066.13692646395</v>
      </c>
    </row>
    <row r="10" spans="1:10" ht="54" thickTop="1" thickBot="1">
      <c r="A10" s="131" t="s">
        <v>992</v>
      </c>
      <c r="B10" s="132" t="s">
        <v>1171</v>
      </c>
      <c r="C10" s="133" t="s">
        <v>1845</v>
      </c>
      <c r="D10" s="178">
        <f>VLOOKUP('201.6'!A88,'201.6'!A43:N114,14,FALSE)</f>
        <v>154717.8981748113</v>
      </c>
    </row>
    <row r="11" spans="1:10" ht="54" thickTop="1" thickBot="1">
      <c r="A11" s="131" t="s">
        <v>993</v>
      </c>
      <c r="B11" s="132" t="s">
        <v>1171</v>
      </c>
      <c r="C11" s="133" t="s">
        <v>387</v>
      </c>
      <c r="D11" s="178">
        <f>VLOOKUP('201.7'!A88,'201.7'!A44:N115,14,FALSE)</f>
        <v>151655.20238746138</v>
      </c>
    </row>
    <row r="12" spans="1:10" ht="54" thickTop="1" thickBot="1">
      <c r="A12" s="131" t="s">
        <v>994</v>
      </c>
      <c r="B12" s="132" t="s">
        <v>1174</v>
      </c>
      <c r="C12" s="133" t="s">
        <v>233</v>
      </c>
      <c r="D12" s="178">
        <f>VLOOKUP('201.8'!A88,'201.8'!A45:N116,14,FALSE)</f>
        <v>12908.235006701669</v>
      </c>
    </row>
    <row r="13" spans="1:10" ht="54" thickTop="1" thickBot="1">
      <c r="A13" s="131" t="s">
        <v>995</v>
      </c>
      <c r="B13" s="132" t="s">
        <v>1175</v>
      </c>
      <c r="C13" s="133" t="s">
        <v>233</v>
      </c>
      <c r="D13" s="178">
        <f>VLOOKUP('201.9'!A88,'201.9'!A46:N117,14,FALSE)</f>
        <v>12631.985512560374</v>
      </c>
    </row>
    <row r="14" spans="1:10" ht="54" thickTop="1" thickBot="1">
      <c r="A14" s="131" t="s">
        <v>996</v>
      </c>
      <c r="B14" s="132" t="s">
        <v>1176</v>
      </c>
      <c r="C14" s="133" t="s">
        <v>144</v>
      </c>
      <c r="D14" s="178">
        <f>VLOOKUP('201.10'!A88,'201.10'!A47:N118,14,FALSE)</f>
        <v>6825.9517242358634</v>
      </c>
    </row>
    <row r="15" spans="1:10" ht="54" thickTop="1" thickBot="1">
      <c r="A15" s="131" t="s">
        <v>997</v>
      </c>
      <c r="B15" s="132" t="s">
        <v>1177</v>
      </c>
      <c r="C15" s="133" t="s">
        <v>998</v>
      </c>
      <c r="D15" s="178">
        <f>VLOOKUP('201.11'!A88,'201.11'!A48:N119,14,FALSE)</f>
        <v>1671.1105815411324</v>
      </c>
    </row>
    <row r="16" spans="1:10" ht="54" thickTop="1" thickBot="1">
      <c r="A16" s="131" t="s">
        <v>999</v>
      </c>
      <c r="B16" s="132" t="s">
        <v>1178</v>
      </c>
      <c r="C16" s="133" t="s">
        <v>1845</v>
      </c>
      <c r="D16" s="178">
        <f>VLOOKUP('201.12'!A88,'201.12'!A49:N120,14,FALSE)</f>
        <v>98372.787895918125</v>
      </c>
    </row>
    <row r="17" spans="1:4" ht="64.5" thickTop="1" thickBot="1">
      <c r="A17" s="134" t="s">
        <v>1000</v>
      </c>
      <c r="B17" s="135" t="s">
        <v>1179</v>
      </c>
      <c r="C17" s="133" t="s">
        <v>1845</v>
      </c>
      <c r="D17" s="178">
        <f>VLOOKUP('201.13'!A88,'201.13'!A50:N121,14,FALSE)</f>
        <v>129165.6099369372</v>
      </c>
    </row>
    <row r="18" spans="1:4" ht="54" thickTop="1" thickBot="1">
      <c r="A18" s="131" t="s">
        <v>1001</v>
      </c>
      <c r="B18" s="132" t="s">
        <v>1180</v>
      </c>
      <c r="C18" s="133" t="s">
        <v>144</v>
      </c>
      <c r="D18" s="178">
        <f>VLOOKUP('201.14'!A88,'201.14'!A51:N122,14,FALSE)</f>
        <v>39914.842443935624</v>
      </c>
    </row>
    <row r="19" spans="1:4" ht="54" thickTop="1" thickBot="1">
      <c r="A19" s="131" t="s">
        <v>1002</v>
      </c>
      <c r="B19" s="132" t="s">
        <v>1181</v>
      </c>
      <c r="C19" s="133" t="s">
        <v>144</v>
      </c>
      <c r="D19" s="178">
        <f>VLOOKUP('201.15'!A88,'201.15'!A52:N123,14,FALSE)</f>
        <v>48300.647941482457</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66988.199455539434</v>
      </c>
    </row>
    <row r="22" spans="1:4" ht="54" thickTop="1" thickBot="1">
      <c r="A22" s="131" t="s">
        <v>1005</v>
      </c>
      <c r="B22" s="132" t="s">
        <v>1184</v>
      </c>
      <c r="C22" s="133" t="s">
        <v>1845</v>
      </c>
      <c r="D22" s="178">
        <f>VLOOKUP('201.18'!A88,'201.18'!A55:N126,14,FALSE)</f>
        <v>66988.199455539434</v>
      </c>
    </row>
    <row r="23" spans="1:4" ht="54" thickTop="1" thickBot="1">
      <c r="A23" s="131" t="s">
        <v>1006</v>
      </c>
      <c r="B23" s="132" t="s">
        <v>1185</v>
      </c>
      <c r="C23" s="133" t="s">
        <v>144</v>
      </c>
      <c r="D23" s="178">
        <f>VLOOKUP('201.19'!A88,'201.19'!A56:N127,14,FALSE)</f>
        <v>4873.5821206250512</v>
      </c>
    </row>
    <row r="24" spans="1:4" ht="54" thickTop="1" thickBot="1">
      <c r="A24" s="131" t="s">
        <v>1007</v>
      </c>
      <c r="B24" s="132" t="s">
        <v>1186</v>
      </c>
      <c r="C24" s="133" t="s">
        <v>144</v>
      </c>
      <c r="D24" s="178">
        <f>VLOOKUP('201.20'!A88,'201.20'!A57:N128,14,FALSE)</f>
        <v>866.10831543514382</v>
      </c>
    </row>
    <row r="25" spans="1:4" ht="54" thickTop="1" thickBot="1">
      <c r="A25" s="131" t="s">
        <v>1008</v>
      </c>
      <c r="B25" s="132" t="s">
        <v>1187</v>
      </c>
      <c r="C25" s="133" t="s">
        <v>144</v>
      </c>
      <c r="D25" s="178">
        <f>VLOOKUP('201.21'!A88,'201.21'!A58:N129,14,FALSE)</f>
        <v>6215.309606501979</v>
      </c>
    </row>
    <row r="26" spans="1:4" ht="54" thickTop="1" thickBot="1">
      <c r="A26" s="131" t="s">
        <v>1425</v>
      </c>
      <c r="B26" s="132" t="s">
        <v>1413</v>
      </c>
      <c r="C26" s="133" t="s">
        <v>1845</v>
      </c>
      <c r="D26" s="178">
        <f>VLOOKUP('203.1'!A88,'203.1'!A59:N130,14,FALSE)</f>
        <v>770828.8698955467</v>
      </c>
    </row>
    <row r="27" spans="1:4" ht="54" thickTop="1" thickBot="1">
      <c r="A27" s="131" t="s">
        <v>1426</v>
      </c>
      <c r="B27" s="132" t="s">
        <v>1417</v>
      </c>
      <c r="C27" s="133" t="s">
        <v>1845</v>
      </c>
      <c r="D27" s="178">
        <f>VLOOKUP('203.2'!A88,'203.2'!A60:N131,14,FALSE)</f>
        <v>925624.92527324602</v>
      </c>
    </row>
    <row r="28" spans="1:4" ht="54" thickTop="1" thickBot="1">
      <c r="A28" s="131" t="s">
        <v>1427</v>
      </c>
      <c r="B28" s="132" t="s">
        <v>1418</v>
      </c>
      <c r="C28" s="133" t="s">
        <v>1845</v>
      </c>
      <c r="D28" s="178">
        <f>VLOOKUP('203.3'!A88,'203.3'!A61:N132,14,FALSE)</f>
        <v>1036193.5362573167</v>
      </c>
    </row>
    <row r="29" spans="1:4" ht="54" thickTop="1" thickBot="1">
      <c r="A29" s="131" t="s">
        <v>1428</v>
      </c>
      <c r="B29" s="132" t="s">
        <v>1419</v>
      </c>
      <c r="C29" s="133" t="s">
        <v>1845</v>
      </c>
      <c r="D29" s="178">
        <f>VLOOKUP('203.4'!A88,'203.4'!A62:N133,14,FALSE)</f>
        <v>462104.16808599862</v>
      </c>
    </row>
    <row r="30" spans="1:4" ht="54" thickTop="1" thickBot="1">
      <c r="A30" s="131" t="s">
        <v>1429</v>
      </c>
      <c r="B30" s="132" t="s">
        <v>1420</v>
      </c>
      <c r="C30" s="133" t="s">
        <v>1845</v>
      </c>
      <c r="D30" s="178">
        <f>VLOOKUP('203.5'!A88,'203.5'!A63:N134,14,FALSE)</f>
        <v>534057.31790871243</v>
      </c>
    </row>
    <row r="31" spans="1:4" ht="54" thickTop="1" thickBot="1">
      <c r="A31" s="131" t="s">
        <v>1430</v>
      </c>
      <c r="B31" s="132" t="s">
        <v>1421</v>
      </c>
      <c r="C31" s="133" t="s">
        <v>1845</v>
      </c>
      <c r="D31" s="178">
        <f>VLOOKUP('203.6'!A88,'203.6'!A64:N135,14,FALSE)</f>
        <v>579845.68597771239</v>
      </c>
    </row>
    <row r="32" spans="1:4" ht="54" thickTop="1" thickBot="1">
      <c r="A32" s="131" t="s">
        <v>1431</v>
      </c>
      <c r="B32" s="132" t="s">
        <v>1422</v>
      </c>
      <c r="C32" s="133" t="s">
        <v>1845</v>
      </c>
      <c r="D32" s="178">
        <f>VLOOKUP('203.7'!A88,'203.7'!A65:N136,14,FALSE)</f>
        <v>217991.68060886694</v>
      </c>
    </row>
    <row r="33" spans="1:4" ht="54" thickTop="1" thickBot="1">
      <c r="A33" s="131" t="s">
        <v>1432</v>
      </c>
      <c r="B33" s="132" t="s">
        <v>1871</v>
      </c>
      <c r="C33" s="133" t="s">
        <v>1845</v>
      </c>
      <c r="D33" s="178">
        <f>VLOOKUP('203.8'!A88,'203.8'!A66:N137,14,FALSE)</f>
        <v>328263.75162852526</v>
      </c>
    </row>
    <row r="34" spans="1:4" ht="54" thickTop="1" thickBot="1">
      <c r="A34" s="131" t="s">
        <v>1433</v>
      </c>
      <c r="B34" s="132" t="s">
        <v>1424</v>
      </c>
      <c r="C34" s="133" t="s">
        <v>1845</v>
      </c>
      <c r="D34" s="178">
        <f>VLOOKUP('203.9'!A88,'203.9'!A67:N138,14,FALSE)</f>
        <v>348122.31712711265</v>
      </c>
    </row>
    <row r="35" spans="1:4" ht="54" thickTop="1" thickBot="1">
      <c r="A35" s="131" t="s">
        <v>1434</v>
      </c>
      <c r="B35" s="132" t="s">
        <v>1414</v>
      </c>
      <c r="C35" s="133" t="s">
        <v>1845</v>
      </c>
      <c r="D35" s="178">
        <f>VLOOKUP('203.10'!A88,'203.10'!A68:N139,14,FALSE)</f>
        <v>171090.07774407903</v>
      </c>
    </row>
    <row r="36" spans="1:4" ht="54" thickTop="1" thickBot="1">
      <c r="A36" s="131" t="s">
        <v>1435</v>
      </c>
      <c r="B36" s="132" t="s">
        <v>1415</v>
      </c>
      <c r="C36" s="133" t="s">
        <v>1845</v>
      </c>
      <c r="D36" s="178">
        <f>VLOOKUP('203.11'!A88,'203.11'!A69:N140,14,FALSE)</f>
        <v>247024.16549794073</v>
      </c>
    </row>
    <row r="37" spans="1:4" ht="54" thickTop="1" thickBot="1">
      <c r="A37" s="131" t="s">
        <v>1436</v>
      </c>
      <c r="B37" s="217" t="s">
        <v>1416</v>
      </c>
      <c r="C37" s="133" t="s">
        <v>1845</v>
      </c>
      <c r="D37" s="178">
        <f>VLOOKUP('203.12'!A88,'203.12'!A70:N141,14,FALSE)</f>
        <v>257340.30341928484</v>
      </c>
    </row>
    <row r="38" spans="1:4" ht="54" thickTop="1" thickBot="1">
      <c r="A38" s="131" t="s">
        <v>1009</v>
      </c>
      <c r="B38" s="132" t="s">
        <v>1188</v>
      </c>
      <c r="C38" s="133" t="s">
        <v>387</v>
      </c>
      <c r="D38" s="178">
        <f>VLOOKUP('210.1.1'!A88,'210.1.1'!A71:N142,14,FALSE)</f>
        <v>10014.575950710661</v>
      </c>
    </row>
    <row r="39" spans="1:4" ht="54" thickTop="1" thickBot="1">
      <c r="A39" s="131" t="s">
        <v>1010</v>
      </c>
      <c r="B39" s="132" t="s">
        <v>1189</v>
      </c>
      <c r="C39" s="133" t="s">
        <v>387</v>
      </c>
      <c r="D39" s="178">
        <f>VLOOKUP('210.1.2'!A88,'210.1.2'!A72:N143,14,FALSE)</f>
        <v>3308.584752242049</v>
      </c>
    </row>
    <row r="40" spans="1:4" ht="54" thickTop="1" thickBot="1">
      <c r="A40" s="131" t="s">
        <v>1011</v>
      </c>
      <c r="B40" s="132" t="s">
        <v>1190</v>
      </c>
      <c r="C40" s="133" t="s">
        <v>387</v>
      </c>
      <c r="D40" s="178">
        <f>VLOOKUP('210.2.1'!A90,'210.2.1'!A73:N144,14,FALSE)</f>
        <v>23028.963931742364</v>
      </c>
    </row>
    <row r="41" spans="1:4" ht="54" thickTop="1" thickBot="1">
      <c r="A41" s="131" t="s">
        <v>1012</v>
      </c>
      <c r="B41" s="132" t="s">
        <v>1191</v>
      </c>
      <c r="C41" s="133" t="s">
        <v>387</v>
      </c>
      <c r="D41" s="178">
        <f>VLOOKUP('210.2.2'!A88,'210.2.2'!A74:N145,14,FALSE)</f>
        <v>10014.575950710661</v>
      </c>
    </row>
    <row r="42" spans="1:4" ht="54" thickTop="1" thickBot="1">
      <c r="A42" s="131" t="s">
        <v>1013</v>
      </c>
      <c r="B42" s="132" t="s">
        <v>1192</v>
      </c>
      <c r="C42" s="133" t="s">
        <v>387</v>
      </c>
      <c r="D42" s="178">
        <f>VLOOKUP('210.2.3'!A91,'210.2.3'!A91:N146,14,FALSE)</f>
        <v>16322.972733273757</v>
      </c>
    </row>
    <row r="43" spans="1:4" ht="54" thickTop="1" thickBot="1">
      <c r="A43" s="131" t="s">
        <v>1014</v>
      </c>
      <c r="B43" s="132" t="s">
        <v>1193</v>
      </c>
      <c r="C43" s="133" t="s">
        <v>387</v>
      </c>
      <c r="D43" s="178">
        <f>VLOOKUP('210.2.4'!A88,'210.2.4'!A88:N147,14,FALSE)</f>
        <v>3308.584752242049</v>
      </c>
    </row>
    <row r="44" spans="1:4" ht="54" thickTop="1" thickBot="1">
      <c r="A44" s="131" t="s">
        <v>1015</v>
      </c>
      <c r="B44" s="132" t="s">
        <v>1194</v>
      </c>
      <c r="C44" s="133" t="s">
        <v>387</v>
      </c>
      <c r="D44" s="178">
        <f>VLOOKUP('211.1'!A88,'211.1'!A88:N148,14,FALSE)</f>
        <v>8843.2585830236803</v>
      </c>
    </row>
    <row r="45" spans="1:4" ht="54" thickTop="1" thickBot="1">
      <c r="A45" s="131" t="s">
        <v>1016</v>
      </c>
      <c r="B45" s="132" t="s">
        <v>1195</v>
      </c>
      <c r="C45" s="133" t="s">
        <v>387</v>
      </c>
      <c r="D45" s="178">
        <f>VLOOKUP('220.1'!A88,'220.1'!A88:N149,14,FALSE)</f>
        <v>11586.259342141722</v>
      </c>
    </row>
    <row r="46" spans="1:4" ht="54" thickTop="1" thickBot="1">
      <c r="A46" s="131" t="s">
        <v>1017</v>
      </c>
      <c r="B46" s="132" t="s">
        <v>1196</v>
      </c>
      <c r="C46" s="133" t="s">
        <v>387</v>
      </c>
      <c r="D46" s="178">
        <f>VLOOKUP('221.1'!A88,'221.1'!A88:N150,14,FALSE)</f>
        <v>8890.997886838124</v>
      </c>
    </row>
    <row r="47" spans="1:4" ht="54" thickTop="1" thickBot="1">
      <c r="A47" s="131" t="s">
        <v>1018</v>
      </c>
      <c r="B47" s="132" t="s">
        <v>1197</v>
      </c>
      <c r="C47" s="133" t="s">
        <v>387</v>
      </c>
      <c r="D47" s="178">
        <f>VLOOKUP('221.2'!A88,'221.2'!A88:N151,14,FALSE)</f>
        <v>5862.5959595377553</v>
      </c>
    </row>
    <row r="48" spans="1:4" ht="64.5" thickTop="1" thickBot="1">
      <c r="A48" s="131" t="s">
        <v>1441</v>
      </c>
      <c r="B48" s="132" t="s">
        <v>1438</v>
      </c>
      <c r="C48" s="133" t="s">
        <v>233</v>
      </c>
      <c r="D48" s="178">
        <f>VLOOKUP('223.1'!A88,'223.1'!A88:N152,14,FALSE)</f>
        <v>11207.124588858396</v>
      </c>
    </row>
    <row r="49" spans="1:4" ht="54" thickTop="1" thickBot="1">
      <c r="A49" s="131" t="s">
        <v>1442</v>
      </c>
      <c r="B49" s="132" t="s">
        <v>1439</v>
      </c>
      <c r="C49" s="133" t="s">
        <v>233</v>
      </c>
      <c r="D49" s="178">
        <f>VLOOKUP('223.2'!A88,'223.2'!A88:N153,14,FALSE)</f>
        <v>11388.78879854361</v>
      </c>
    </row>
    <row r="50" spans="1:4" ht="54" thickTop="1" thickBot="1">
      <c r="A50" s="131" t="s">
        <v>1443</v>
      </c>
      <c r="B50" s="132" t="s">
        <v>1440</v>
      </c>
      <c r="C50" s="133" t="s">
        <v>387</v>
      </c>
      <c r="D50" s="178">
        <f>VLOOKUP('223.3.1'!A88,'223.3.1'!A88:N154,14,FALSE)</f>
        <v>48263</v>
      </c>
    </row>
    <row r="51" spans="1:4" ht="64.5" thickTop="1" thickBot="1">
      <c r="A51" s="131" t="s">
        <v>1444</v>
      </c>
      <c r="B51" s="132" t="s">
        <v>1446</v>
      </c>
      <c r="C51" s="133" t="s">
        <v>387</v>
      </c>
      <c r="D51" s="178">
        <f>VLOOKUP('223.3.2'!A88,'223.3.2'!A88:N155,14,FALSE)</f>
        <v>68259.266713341029</v>
      </c>
    </row>
    <row r="52" spans="1:4" ht="54" thickTop="1" thickBot="1">
      <c r="A52" s="131" t="s">
        <v>1445</v>
      </c>
      <c r="B52" s="132" t="s">
        <v>1447</v>
      </c>
      <c r="C52" s="133" t="s">
        <v>387</v>
      </c>
      <c r="D52" s="178">
        <f>VLOOKUP('223.3.3'!A88,'223.3.3'!A88:N156,14,FALSE)</f>
        <v>99143.358769037557</v>
      </c>
    </row>
    <row r="53" spans="1:4" ht="54" thickTop="1" thickBot="1">
      <c r="A53" s="137" t="s">
        <v>1019</v>
      </c>
      <c r="B53" s="138" t="s">
        <v>1956</v>
      </c>
      <c r="C53" s="133" t="s">
        <v>233</v>
      </c>
      <c r="D53" s="178">
        <f>VLOOKUP('230.1'!A88,'230.1'!A88:N157,14,FALSE)</f>
        <v>2423.111591258742</v>
      </c>
    </row>
    <row r="54" spans="1:4" ht="54" thickTop="1" thickBot="1">
      <c r="A54" s="137" t="s">
        <v>1020</v>
      </c>
      <c r="B54" s="138" t="s">
        <v>1198</v>
      </c>
      <c r="C54" s="133" t="s">
        <v>233</v>
      </c>
      <c r="D54" s="178">
        <f>VLOOKUP('231.1'!A88,'231.1'!A88:N159,14,FALSE)</f>
        <v>13713.100997047019</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15508.551581657721</v>
      </c>
    </row>
    <row r="57" spans="1:4" ht="54" thickTop="1" thickBot="1">
      <c r="A57" s="137" t="s">
        <v>1451</v>
      </c>
      <c r="B57" s="138" t="s">
        <v>1452</v>
      </c>
      <c r="C57" s="133" t="s">
        <v>233</v>
      </c>
      <c r="D57" s="178">
        <f>VLOOKUP('233.10'!A88,'233.10'!A88:N162,14,FALSE)</f>
        <v>18108.829572327901</v>
      </c>
    </row>
    <row r="58" spans="1:4" ht="54" thickTop="1" thickBot="1">
      <c r="A58" s="137" t="s">
        <v>1022</v>
      </c>
      <c r="B58" s="138" t="s">
        <v>1453</v>
      </c>
      <c r="C58" s="133" t="s">
        <v>233</v>
      </c>
      <c r="D58" s="178">
        <f>VLOOKUP('234.1'!A88,'234.1'!A88:N163,14,FALSE)</f>
        <v>1107.0172942960262</v>
      </c>
    </row>
    <row r="59" spans="1:4" ht="54" thickTop="1" thickBot="1">
      <c r="A59" s="137" t="s">
        <v>1456</v>
      </c>
      <c r="B59" s="138" t="s">
        <v>1457</v>
      </c>
      <c r="C59" s="133" t="s">
        <v>387</v>
      </c>
      <c r="D59" s="178">
        <f>VLOOKUP('235.1'!A88,'235.1'!A88:N164,14,FALSE)</f>
        <v>61444.159371124071</v>
      </c>
    </row>
    <row r="60" spans="1:4" ht="54" thickTop="1" thickBot="1">
      <c r="A60" s="139" t="s">
        <v>1458</v>
      </c>
      <c r="B60" s="138" t="s">
        <v>1459</v>
      </c>
      <c r="C60" s="133" t="s">
        <v>387</v>
      </c>
      <c r="D60" s="178">
        <f>VLOOKUP('235.10'!A88,'235.10'!A88:N165,14,FALSE)</f>
        <v>12795.514495641113</v>
      </c>
    </row>
    <row r="61" spans="1:4" ht="54" thickTop="1" thickBot="1">
      <c r="A61" s="139" t="s">
        <v>1460</v>
      </c>
      <c r="B61" s="138" t="s">
        <v>1461</v>
      </c>
      <c r="C61" s="133" t="s">
        <v>377</v>
      </c>
      <c r="D61" s="178">
        <f>VLOOKUP('235.11'!A88,'235.11'!A88:N166,14,FALSE)</f>
        <v>608.10806094353711</v>
      </c>
    </row>
    <row r="62" spans="1:4" ht="54" thickTop="1" thickBot="1">
      <c r="A62" s="139" t="s">
        <v>1462</v>
      </c>
      <c r="B62" s="138" t="s">
        <v>1873</v>
      </c>
      <c r="C62" s="133" t="s">
        <v>387</v>
      </c>
      <c r="D62" s="178">
        <f>VLOOKUP('236.1'!A88,'236.1'!A88:N167,14,FALSE)</f>
        <v>96620.303958631877</v>
      </c>
    </row>
    <row r="63" spans="1:4" ht="54" thickTop="1" thickBot="1">
      <c r="A63" s="139" t="s">
        <v>1465</v>
      </c>
      <c r="B63" s="138" t="s">
        <v>1874</v>
      </c>
      <c r="C63" s="133" t="s">
        <v>387</v>
      </c>
      <c r="D63" s="178">
        <f>VLOOKUP('236.10'!A87,'236.10'!A87:N168,14,FALSE)</f>
        <v>12795.514495641113</v>
      </c>
    </row>
    <row r="64" spans="1:4" ht="54" thickTop="1" thickBot="1">
      <c r="A64" s="139" t="s">
        <v>1466</v>
      </c>
      <c r="B64" s="140" t="s">
        <v>1467</v>
      </c>
      <c r="C64" s="174" t="s">
        <v>377</v>
      </c>
      <c r="D64" s="178">
        <f>VLOOKUP('236.11'!A88,'236.11'!A88:N169,14,FALSE)</f>
        <v>1047.8098682873847</v>
      </c>
    </row>
    <row r="65" spans="1:4" ht="54" thickTop="1" thickBot="1">
      <c r="A65" s="137" t="s">
        <v>1023</v>
      </c>
      <c r="B65" s="138" t="s">
        <v>1199</v>
      </c>
      <c r="C65" s="133" t="s">
        <v>233</v>
      </c>
      <c r="D65" s="178">
        <f>VLOOKUP('310.1'!A87,'310.1'!A87:N170,14,FALSE)</f>
        <v>864.58617827559362</v>
      </c>
    </row>
    <row r="66" spans="1:4" ht="54" thickTop="1" thickBot="1">
      <c r="A66" s="137" t="s">
        <v>1024</v>
      </c>
      <c r="B66" s="138" t="s">
        <v>1200</v>
      </c>
      <c r="C66" s="133" t="s">
        <v>387</v>
      </c>
      <c r="D66" s="178">
        <f>VLOOKUP('311.1'!A87,'311.1'!A87:N171,14,FALSE)</f>
        <v>45535.616546723642</v>
      </c>
    </row>
    <row r="67" spans="1:4" ht="54" thickTop="1" thickBot="1">
      <c r="A67" s="137" t="s">
        <v>1025</v>
      </c>
      <c r="B67" s="138" t="s">
        <v>1201</v>
      </c>
      <c r="C67" s="133" t="s">
        <v>998</v>
      </c>
      <c r="D67" s="178">
        <f>VLOOKUP('312.1'!A88,'312.1'!A88:N172,14,FALSE)</f>
        <v>6813.3233977247464</v>
      </c>
    </row>
    <row r="68" spans="1:4" ht="54" thickTop="1" thickBot="1">
      <c r="A68" s="137" t="s">
        <v>1026</v>
      </c>
      <c r="B68" s="138" t="s">
        <v>1202</v>
      </c>
      <c r="C68" s="133" t="s">
        <v>998</v>
      </c>
      <c r="D68" s="178">
        <f>VLOOKUP('312.2'!A88,'312.2'!A88:N173,14,FALSE)</f>
        <v>5879.0598731778882</v>
      </c>
    </row>
    <row r="69" spans="1:4" ht="54" thickTop="1" thickBot="1">
      <c r="A69" s="137" t="s">
        <v>1027</v>
      </c>
      <c r="B69" s="138" t="s">
        <v>1203</v>
      </c>
      <c r="C69" s="133" t="s">
        <v>1464</v>
      </c>
      <c r="D69" s="178">
        <f>VLOOKUP('312.3'!A87,'312.3'!A87:N174,14,FALSE)</f>
        <v>2193.4972197643538</v>
      </c>
    </row>
    <row r="70" spans="1:4" ht="54" thickTop="1" thickBot="1">
      <c r="A70" s="137" t="s">
        <v>1028</v>
      </c>
      <c r="B70" s="138" t="s">
        <v>1204</v>
      </c>
      <c r="C70" s="133" t="s">
        <v>387</v>
      </c>
      <c r="D70" s="179">
        <f>VLOOKUP('312.4'!A88,'312.4'!A88:N175,14,FALSE)</f>
        <v>45527.854526815347</v>
      </c>
    </row>
    <row r="71" spans="1:4" ht="54" thickTop="1" thickBot="1">
      <c r="A71" s="137" t="s">
        <v>1029</v>
      </c>
      <c r="B71" s="138" t="s">
        <v>1469</v>
      </c>
      <c r="C71" s="133" t="s">
        <v>387</v>
      </c>
      <c r="D71" s="179">
        <f>VLOOKUP('320.1'!A88,'320.1'!A88:N176,14,FALSE)</f>
        <v>67592.628251397051</v>
      </c>
    </row>
    <row r="72" spans="1:4" ht="54" thickTop="1" thickBot="1">
      <c r="A72" s="137" t="s">
        <v>1030</v>
      </c>
      <c r="B72" s="138" t="s">
        <v>1470</v>
      </c>
      <c r="C72" s="133" t="s">
        <v>387</v>
      </c>
      <c r="D72" s="179">
        <f>VLOOKUP('320.2'!A88,'320.2'!A88:N177,14,FALSE)</f>
        <v>67592.628251397051</v>
      </c>
    </row>
    <row r="73" spans="1:4" ht="54" thickTop="1" thickBot="1">
      <c r="A73" s="137" t="s">
        <v>1473</v>
      </c>
      <c r="B73" s="138" t="s">
        <v>1474</v>
      </c>
      <c r="C73" s="133" t="s">
        <v>387</v>
      </c>
      <c r="D73" s="179">
        <f>VLOOKUP('320.3'!A88,'320.3'!A88:N178,14,FALSE)</f>
        <v>67592.628251397051</v>
      </c>
    </row>
    <row r="74" spans="1:4" ht="54" thickTop="1" thickBot="1">
      <c r="A74" s="137" t="s">
        <v>1475</v>
      </c>
      <c r="B74" s="138" t="s">
        <v>1476</v>
      </c>
      <c r="C74" s="133" t="s">
        <v>387</v>
      </c>
      <c r="D74" s="179">
        <f>VLOOKUP('320.4'!A88,'320.4'!A88:N179,14,FALSE)</f>
        <v>86888.956822093372</v>
      </c>
    </row>
    <row r="75" spans="1:4" ht="54" thickTop="1" thickBot="1">
      <c r="A75" s="137" t="s">
        <v>1477</v>
      </c>
      <c r="B75" s="138" t="s">
        <v>1478</v>
      </c>
      <c r="C75" s="133" t="s">
        <v>387</v>
      </c>
      <c r="D75" s="179">
        <f>VLOOKUP('320.5'!A88,'320.5'!A88:N180,14,FALSE)</f>
        <v>86888.956822093372</v>
      </c>
    </row>
    <row r="76" spans="1:4" ht="54" thickTop="1" thickBot="1">
      <c r="A76" s="137" t="s">
        <v>1479</v>
      </c>
      <c r="B76" s="138" t="s">
        <v>1480</v>
      </c>
      <c r="C76" s="133" t="s">
        <v>387</v>
      </c>
      <c r="D76" s="179">
        <f>VLOOKUP('320.6'!A88,'320.6'!A88:N181,14,FALSE)</f>
        <v>86888.956822093372</v>
      </c>
    </row>
    <row r="77" spans="1:4" ht="54" thickTop="1" thickBot="1">
      <c r="A77" s="137" t="s">
        <v>1031</v>
      </c>
      <c r="B77" s="138" t="s">
        <v>1481</v>
      </c>
      <c r="C77" s="133" t="s">
        <v>387</v>
      </c>
      <c r="D77" s="179">
        <f>VLOOKUP('330.1'!A88,'330.1'!A88:N182,14,FALSE)</f>
        <v>99712.083989321429</v>
      </c>
    </row>
    <row r="78" spans="1:4" ht="54" thickTop="1" thickBot="1">
      <c r="A78" s="139" t="s">
        <v>1032</v>
      </c>
      <c r="B78" s="138" t="s">
        <v>1482</v>
      </c>
      <c r="C78" s="133" t="s">
        <v>387</v>
      </c>
      <c r="D78" s="179">
        <f>VLOOKUP('330.2'!A88,'330.1'!A88:N183,14,FALSE)</f>
        <v>99712.083989321429</v>
      </c>
    </row>
    <row r="79" spans="1:4" ht="54" thickTop="1" thickBot="1">
      <c r="A79" s="139" t="s">
        <v>1483</v>
      </c>
      <c r="B79" s="140" t="s">
        <v>1484</v>
      </c>
      <c r="C79" s="133" t="s">
        <v>387</v>
      </c>
      <c r="D79" s="179">
        <f>VLOOKUP('330.3'!A88,'330.3'!A88:N184,14,FALSE)</f>
        <v>99712.083989321429</v>
      </c>
    </row>
    <row r="80" spans="1:4" ht="54" thickTop="1" thickBot="1">
      <c r="A80" s="139" t="s">
        <v>1485</v>
      </c>
      <c r="B80" s="140" t="s">
        <v>1486</v>
      </c>
      <c r="C80" s="133" t="s">
        <v>387</v>
      </c>
      <c r="D80" s="179">
        <f>VLOOKUP('330.4'!A88,'330.4'!A88:N185,14,FALSE)</f>
        <v>119008.41256001774</v>
      </c>
    </row>
    <row r="81" spans="1:4" ht="54" thickTop="1" thickBot="1">
      <c r="A81" s="139" t="s">
        <v>1487</v>
      </c>
      <c r="B81" s="140" t="s">
        <v>1488</v>
      </c>
      <c r="C81" s="133" t="s">
        <v>387</v>
      </c>
      <c r="D81" s="179">
        <f>VLOOKUP('330.5'!A88,'330.5'!A88:N186,14,FALSE)</f>
        <v>119008.41256001774</v>
      </c>
    </row>
    <row r="82" spans="1:4" ht="54" thickTop="1" thickBot="1">
      <c r="A82" s="139" t="s">
        <v>1489</v>
      </c>
      <c r="B82" s="140" t="s">
        <v>1490</v>
      </c>
      <c r="C82" s="133" t="s">
        <v>387</v>
      </c>
      <c r="D82" s="179">
        <f>VLOOKUP('330.6'!A88,'330.6'!A88:N187,14,FALSE)</f>
        <v>119008.41256001774</v>
      </c>
    </row>
    <row r="83" spans="1:4" ht="54" thickTop="1" thickBot="1">
      <c r="A83" s="137" t="s">
        <v>1033</v>
      </c>
      <c r="B83" s="138" t="s">
        <v>1491</v>
      </c>
      <c r="C83" s="133" t="s">
        <v>387</v>
      </c>
      <c r="D83" s="179">
        <f>VLOOKUP('340.1'!A88,'340.1'!A88:N188,14,FALSE)</f>
        <v>101422.55754339264</v>
      </c>
    </row>
    <row r="84" spans="1:4" ht="54" thickTop="1" thickBot="1">
      <c r="A84" s="137" t="s">
        <v>1034</v>
      </c>
      <c r="B84" s="138" t="s">
        <v>1492</v>
      </c>
      <c r="C84" s="133" t="s">
        <v>387</v>
      </c>
      <c r="D84" s="179">
        <f>VLOOKUP('340.2'!A88,'340.2'!A88:N190,14,FALSE)</f>
        <v>101422.55754339264</v>
      </c>
    </row>
    <row r="85" spans="1:4" ht="54" thickTop="1" thickBot="1">
      <c r="A85" s="137" t="s">
        <v>1035</v>
      </c>
      <c r="B85" s="138" t="s">
        <v>1493</v>
      </c>
      <c r="C85" s="133" t="s">
        <v>387</v>
      </c>
      <c r="D85" s="179">
        <f>VLOOKUP('340.3'!A88,'340.3'!A88:N191,14,FALSE)</f>
        <v>101422.55754339264</v>
      </c>
    </row>
    <row r="86" spans="1:4" ht="54" thickTop="1" thickBot="1">
      <c r="A86" s="137" t="s">
        <v>1494</v>
      </c>
      <c r="B86" s="138" t="s">
        <v>2021</v>
      </c>
      <c r="C86" s="133" t="s">
        <v>387</v>
      </c>
      <c r="D86" s="179">
        <f>VLOOKUP('350.1'!A88,'350.1'!A88:N192,14,FALSE)</f>
        <v>154086.25915701341</v>
      </c>
    </row>
    <row r="87" spans="1:4" ht="54" thickTop="1" thickBot="1">
      <c r="A87" s="196" t="s">
        <v>1495</v>
      </c>
      <c r="B87" s="138" t="s">
        <v>2022</v>
      </c>
      <c r="C87" s="133" t="s">
        <v>387</v>
      </c>
      <c r="D87" s="179">
        <f>VLOOKUP('350.2'!A88,'350.2'!A88:N193,14,FALSE)</f>
        <v>154086.25915701341</v>
      </c>
    </row>
    <row r="88" spans="1:4" ht="54" thickTop="1" thickBot="1">
      <c r="A88" s="139" t="s">
        <v>1496</v>
      </c>
      <c r="B88" s="140" t="s">
        <v>1497</v>
      </c>
      <c r="C88" s="133" t="s">
        <v>387</v>
      </c>
      <c r="D88" s="179">
        <f>VLOOKUP('350.3'!A88,'350.3'!A88:N194,14,FALSE)</f>
        <v>154086.25915701341</v>
      </c>
    </row>
    <row r="89" spans="1:4" ht="54" thickTop="1" thickBot="1">
      <c r="A89" s="137" t="s">
        <v>1498</v>
      </c>
      <c r="B89" s="138" t="s">
        <v>1499</v>
      </c>
      <c r="C89" s="133" t="s">
        <v>387</v>
      </c>
      <c r="D89" s="179">
        <f>VLOOKUP('350.4'!A88,'350.4'!A88:N195,14,FALSE)</f>
        <v>154086.25915701341</v>
      </c>
    </row>
    <row r="90" spans="1:4" ht="54" thickTop="1" thickBot="1">
      <c r="A90" s="139" t="s">
        <v>1500</v>
      </c>
      <c r="B90" s="140" t="s">
        <v>1501</v>
      </c>
      <c r="C90" s="133" t="s">
        <v>387</v>
      </c>
      <c r="D90" s="179">
        <f>VLOOKUP('350.10'!A88,'350.10'!A88:N196,14,FALSE)</f>
        <v>99356.533672095073</v>
      </c>
    </row>
    <row r="91" spans="1:4" ht="54" thickTop="1" thickBot="1">
      <c r="A91" s="139" t="s">
        <v>1502</v>
      </c>
      <c r="B91" s="140" t="s">
        <v>1503</v>
      </c>
      <c r="C91" s="133" t="s">
        <v>387</v>
      </c>
      <c r="D91" s="179">
        <f>VLOOKUP('350.11'!A88,'350.11'!A88:N197,14,FALSE)</f>
        <v>99356.533672095073</v>
      </c>
    </row>
    <row r="92" spans="1:4" ht="54" thickTop="1" thickBot="1">
      <c r="A92" s="139" t="s">
        <v>1504</v>
      </c>
      <c r="B92" s="140" t="s">
        <v>1505</v>
      </c>
      <c r="C92" s="133" t="s">
        <v>387</v>
      </c>
      <c r="D92" s="179">
        <f>VLOOKUP('350.12'!A88,'350.12'!A88:N198,14,FALSE)</f>
        <v>99356.533672095073</v>
      </c>
    </row>
    <row r="93" spans="1:4" ht="54" thickTop="1" thickBot="1">
      <c r="A93" s="139" t="s">
        <v>1506</v>
      </c>
      <c r="B93" s="140" t="s">
        <v>1507</v>
      </c>
      <c r="C93" s="133" t="s">
        <v>387</v>
      </c>
      <c r="D93" s="179">
        <f>VLOOKUP('350.13'!A88,'350.13'!A88:N199,14,FALSE)</f>
        <v>99356.533672095073</v>
      </c>
    </row>
    <row r="94" spans="1:4" ht="54" thickTop="1" thickBot="1">
      <c r="A94" s="137" t="s">
        <v>1508</v>
      </c>
      <c r="B94" s="138" t="s">
        <v>1509</v>
      </c>
      <c r="C94" s="133" t="s">
        <v>998</v>
      </c>
      <c r="D94" s="179">
        <f>VLOOKUP('350.14'!A88,'350.14'!A88:N200,14,FALSE)</f>
        <v>608.10806094353711</v>
      </c>
    </row>
    <row r="95" spans="1:4" ht="54" thickTop="1" thickBot="1">
      <c r="A95" s="139" t="s">
        <v>1510</v>
      </c>
      <c r="B95" s="140" t="s">
        <v>1511</v>
      </c>
      <c r="C95" s="133" t="s">
        <v>387</v>
      </c>
      <c r="D95" s="179">
        <f>VLOOKUP('351.1'!A88,'351.1'!A88:N201,14,FALSE)</f>
        <v>154086.25915701341</v>
      </c>
    </row>
    <row r="96" spans="1:4" ht="54" thickTop="1" thickBot="1">
      <c r="A96" s="139" t="s">
        <v>1512</v>
      </c>
      <c r="B96" s="140" t="s">
        <v>1513</v>
      </c>
      <c r="C96" s="133" t="s">
        <v>387</v>
      </c>
      <c r="D96" s="179">
        <f>VLOOKUP('351.2'!A88,'351.2'!A88:N202,14,FALSE)</f>
        <v>154086.25915701341</v>
      </c>
    </row>
    <row r="97" spans="1:4" ht="54" thickTop="1" thickBot="1">
      <c r="A97" s="139" t="s">
        <v>1514</v>
      </c>
      <c r="B97" s="140" t="s">
        <v>1515</v>
      </c>
      <c r="C97" s="133" t="s">
        <v>387</v>
      </c>
      <c r="D97" s="179">
        <f>VLOOKUP('351.10'!A88,'351.10'!A88:N203,14,FALSE)</f>
        <v>99356.533672095073</v>
      </c>
    </row>
    <row r="98" spans="1:4" ht="54" thickTop="1" thickBot="1">
      <c r="A98" s="139" t="s">
        <v>1516</v>
      </c>
      <c r="B98" s="140" t="s">
        <v>1517</v>
      </c>
      <c r="C98" s="133" t="s">
        <v>387</v>
      </c>
      <c r="D98" s="179">
        <f>VLOOKUP('351.11'!A88,'351.11'!A88:N204,14,FALSE)</f>
        <v>99356.533672095073</v>
      </c>
    </row>
    <row r="99" spans="1:4" ht="54" thickTop="1" thickBot="1">
      <c r="A99" s="139" t="s">
        <v>1518</v>
      </c>
      <c r="B99" s="140" t="s">
        <v>1519</v>
      </c>
      <c r="C99" s="133" t="s">
        <v>998</v>
      </c>
      <c r="D99" s="179">
        <f>VLOOKUP('351.12'!A88,'351.12'!A88:N205,14,FALSE)</f>
        <v>608.10806094353711</v>
      </c>
    </row>
    <row r="100" spans="1:4" ht="54" thickTop="1" thickBot="1">
      <c r="A100" s="139" t="s">
        <v>1522</v>
      </c>
      <c r="B100" s="140" t="s">
        <v>1520</v>
      </c>
      <c r="C100" s="133" t="s">
        <v>998</v>
      </c>
      <c r="D100" s="179">
        <f>VLOOKUP('410.1'!A88,'410.1'!A88:N206,14,FALSE)</f>
        <v>2061.5178070224947</v>
      </c>
    </row>
    <row r="101" spans="1:4" ht="54" thickTop="1" thickBot="1">
      <c r="A101" s="139" t="s">
        <v>1523</v>
      </c>
      <c r="B101" s="140" t="s">
        <v>1521</v>
      </c>
      <c r="C101" s="133" t="s">
        <v>998</v>
      </c>
      <c r="D101" s="179">
        <f>VLOOKUP('410.2'!A88,'410.2'!A88:N207,14,FALSE)</f>
        <v>1968.5170036981715</v>
      </c>
    </row>
    <row r="102" spans="1:4" ht="54" thickTop="1" thickBot="1">
      <c r="A102" s="139" t="s">
        <v>1525</v>
      </c>
      <c r="B102" s="140" t="s">
        <v>1524</v>
      </c>
      <c r="C102" s="133" t="s">
        <v>377</v>
      </c>
      <c r="D102" s="179">
        <f>VLOOKUP('410.3'!A88,'410.3'!A88:N208,14,FALSE)</f>
        <v>1968.5170036981715</v>
      </c>
    </row>
    <row r="103" spans="1:4" ht="54" thickTop="1" thickBot="1">
      <c r="A103" s="139" t="s">
        <v>1527</v>
      </c>
      <c r="B103" s="140" t="s">
        <v>1526</v>
      </c>
      <c r="C103" s="133" t="s">
        <v>1464</v>
      </c>
      <c r="D103" s="179">
        <f>VLOOKUP('411.1'!A88,'411.1'!A88:N209,14,FALSE)</f>
        <v>1442.9074635768725</v>
      </c>
    </row>
    <row r="104" spans="1:4" ht="54" thickTop="1" thickBot="1">
      <c r="A104" s="137" t="s">
        <v>1036</v>
      </c>
      <c r="B104" s="138" t="s">
        <v>1958</v>
      </c>
      <c r="C104" s="133" t="s">
        <v>1464</v>
      </c>
      <c r="D104" s="179">
        <f>VLOOKUP('411.2'!A88,'411.2'!A88:N210,14,FALSE)</f>
        <v>1987.0326181781961</v>
      </c>
    </row>
    <row r="105" spans="1:4" ht="54" thickTop="1" thickBot="1">
      <c r="A105" s="137" t="s">
        <v>1037</v>
      </c>
      <c r="B105" s="138" t="s">
        <v>2054</v>
      </c>
      <c r="C105" s="133" t="s">
        <v>1464</v>
      </c>
      <c r="D105" s="179">
        <f>VLOOKUP('411.3'!A88,'411.3'!A88:N211,14,FALSE)</f>
        <v>2227.7919705417385</v>
      </c>
    </row>
    <row r="106" spans="1:4" ht="54" thickTop="1" thickBot="1">
      <c r="A106" s="137" t="s">
        <v>1528</v>
      </c>
      <c r="B106" s="138" t="s">
        <v>2055</v>
      </c>
      <c r="C106" s="133" t="s">
        <v>1464</v>
      </c>
      <c r="D106" s="179">
        <f>VLOOKUP('411.4'!A88,'411.4'!A88:N212,14,FALSE)</f>
        <v>1461.3244408412493</v>
      </c>
    </row>
    <row r="107" spans="1:4" ht="54" thickTop="1" thickBot="1">
      <c r="A107" s="137" t="s">
        <v>1535</v>
      </c>
      <c r="B107" s="192" t="s">
        <v>1606</v>
      </c>
      <c r="C107" s="133" t="s">
        <v>998</v>
      </c>
      <c r="D107" s="179">
        <f>VLOOKUP('413.1'!A88,'413.1'!A88:N213,14,FALSE)</f>
        <v>2387.3024392737593</v>
      </c>
    </row>
    <row r="108" spans="1:4" ht="54" thickTop="1" thickBot="1">
      <c r="A108" s="137" t="s">
        <v>1537</v>
      </c>
      <c r="B108" s="138" t="s">
        <v>1607</v>
      </c>
      <c r="C108" s="133" t="s">
        <v>998</v>
      </c>
      <c r="D108" s="179">
        <f>VLOOKUP('413.2'!A88,'413.2'!A88:N214,14,FALSE)</f>
        <v>2456.2780350726325</v>
      </c>
    </row>
    <row r="109" spans="1:4" ht="54" thickTop="1" thickBot="1">
      <c r="A109" s="137" t="s">
        <v>1539</v>
      </c>
      <c r="B109" s="138" t="s">
        <v>1608</v>
      </c>
      <c r="C109" s="133" t="s">
        <v>998</v>
      </c>
      <c r="D109" s="179">
        <f>VLOOKUP('413.3'!A88,'413.3'!A88:N215,14,FALSE)</f>
        <v>2531.7636871042077</v>
      </c>
    </row>
    <row r="110" spans="1:4" ht="54" thickTop="1" thickBot="1">
      <c r="A110" s="137" t="s">
        <v>1038</v>
      </c>
      <c r="B110" s="138" t="s">
        <v>1205</v>
      </c>
      <c r="C110" s="133" t="s">
        <v>998</v>
      </c>
      <c r="D110" s="179">
        <f>VLOOKUP('414.1'!A88,'414.1'!A88:N216,14,FALSE)</f>
        <v>2853.4337383599118</v>
      </c>
    </row>
    <row r="111" spans="1:4" ht="54" thickTop="1" thickBot="1">
      <c r="A111" s="137" t="s">
        <v>1039</v>
      </c>
      <c r="B111" s="138" t="s">
        <v>1959</v>
      </c>
      <c r="C111" s="133" t="s">
        <v>998</v>
      </c>
      <c r="D111" s="179">
        <f>VLOOKUP('414.2'!A88,'414.2'!A88:N217,14,FALSE)</f>
        <v>2853.4337383599118</v>
      </c>
    </row>
    <row r="112" spans="1:4" ht="54" thickTop="1" thickBot="1">
      <c r="A112" s="137" t="s">
        <v>1040</v>
      </c>
      <c r="B112" s="138" t="s">
        <v>1960</v>
      </c>
      <c r="C112" s="133" t="s">
        <v>998</v>
      </c>
      <c r="D112" s="179">
        <f>VLOOKUP('414.3'!A88,'414.3'!A88:N218,14,FALSE)</f>
        <v>2853.4337383599118</v>
      </c>
    </row>
    <row r="113" spans="1:4" ht="54" thickTop="1" thickBot="1">
      <c r="A113" s="137" t="s">
        <v>1041</v>
      </c>
      <c r="B113" s="138" t="s">
        <v>1206</v>
      </c>
      <c r="C113" s="133" t="s">
        <v>998</v>
      </c>
      <c r="D113" s="179">
        <f>VLOOKUP('414.4'!A88,'414.4'!A88:N219,14,FALSE)</f>
        <v>2853.4337383599118</v>
      </c>
    </row>
    <row r="114" spans="1:4" ht="54" thickTop="1" thickBot="1">
      <c r="A114" s="137" t="s">
        <v>1042</v>
      </c>
      <c r="B114" s="138" t="s">
        <v>1207</v>
      </c>
      <c r="C114" s="133" t="s">
        <v>998</v>
      </c>
      <c r="D114" s="179">
        <f>VLOOKUP('414.5'!A88,'414.5'!A88:N220,14,FALSE)</f>
        <v>2853.4337383599118</v>
      </c>
    </row>
    <row r="115" spans="1:4" ht="54" thickTop="1" thickBot="1">
      <c r="A115" s="137" t="s">
        <v>1546</v>
      </c>
      <c r="B115" s="138" t="s">
        <v>2056</v>
      </c>
      <c r="C115" s="133" t="s">
        <v>998</v>
      </c>
      <c r="D115" s="179">
        <f>VLOOKUP('414.6'!A88,'414.6'!A88:N221,14,FALSE)</f>
        <v>2853.4337383599118</v>
      </c>
    </row>
    <row r="116" spans="1:4" ht="54" thickTop="1" thickBot="1">
      <c r="A116" s="137" t="s">
        <v>1043</v>
      </c>
      <c r="B116" s="138" t="s">
        <v>1961</v>
      </c>
      <c r="C116" s="133" t="s">
        <v>1464</v>
      </c>
      <c r="D116" s="179">
        <f>VLOOKUP('415.1'!A88,'415.1'!A88:N222,14,FALSE)</f>
        <v>2314.9027229888543</v>
      </c>
    </row>
    <row r="117" spans="1:4" ht="54" thickTop="1" thickBot="1">
      <c r="A117" s="137" t="s">
        <v>1044</v>
      </c>
      <c r="B117" s="138" t="s">
        <v>2058</v>
      </c>
      <c r="C117" s="133" t="s">
        <v>233</v>
      </c>
      <c r="D117" s="179">
        <f>VLOOKUP('420.1'!A87,'420.1'!A87:N223,14,FALSE)</f>
        <v>2025.5471757714126</v>
      </c>
    </row>
    <row r="118" spans="1:4" ht="54" thickTop="1" thickBot="1">
      <c r="A118" s="137" t="s">
        <v>1045</v>
      </c>
      <c r="B118" s="138" t="s">
        <v>2057</v>
      </c>
      <c r="C118" s="142" t="s">
        <v>233</v>
      </c>
      <c r="D118" s="179">
        <f>VLOOKUP('420.2 '!A88,'420.2 '!A59:N107,14,FALSE)</f>
        <v>2138.6355109596989</v>
      </c>
    </row>
    <row r="119" spans="1:4" ht="54" thickTop="1" thickBot="1">
      <c r="A119" s="137" t="s">
        <v>1551</v>
      </c>
      <c r="B119" s="138" t="s">
        <v>1552</v>
      </c>
      <c r="C119" s="133" t="s">
        <v>233</v>
      </c>
      <c r="D119" s="179">
        <f>VLOOKUP('420.3'!A88,'420.3'!A88:N225,14,FALSE)</f>
        <v>3941.7272728472794</v>
      </c>
    </row>
    <row r="120" spans="1:4" ht="54" thickTop="1" thickBot="1">
      <c r="A120" s="137" t="s">
        <v>1046</v>
      </c>
      <c r="B120" s="138" t="s">
        <v>1208</v>
      </c>
      <c r="C120" s="133" t="s">
        <v>233</v>
      </c>
      <c r="D120" s="179">
        <f>VLOOKUP('421.1'!A88,'421.1'!A88:N226,14,FALSE)</f>
        <v>1196.9589547868081</v>
      </c>
    </row>
    <row r="121" spans="1:4" ht="54" thickTop="1" thickBot="1">
      <c r="A121" s="137" t="s">
        <v>1047</v>
      </c>
      <c r="B121" s="138" t="s">
        <v>1209</v>
      </c>
      <c r="C121" s="133" t="s">
        <v>233</v>
      </c>
      <c r="D121" s="179">
        <f>VLOOKUP('421.2'!A88,'421.2'!A88:N227,14,FALSE)</f>
        <v>1059.3258979064631</v>
      </c>
    </row>
    <row r="122" spans="1:4" ht="54" thickTop="1" thickBot="1">
      <c r="A122" s="137" t="s">
        <v>1048</v>
      </c>
      <c r="B122" s="138" t="s">
        <v>1962</v>
      </c>
      <c r="C122" s="133" t="s">
        <v>233</v>
      </c>
      <c r="D122" s="179">
        <f>VLOOKUP('421.3'!A88,'421.3'!A88:N228,14,FALSE)</f>
        <v>1181.0343582933078</v>
      </c>
    </row>
    <row r="123" spans="1:4" ht="54" thickTop="1" thickBot="1">
      <c r="A123" s="137" t="s">
        <v>1049</v>
      </c>
      <c r="B123" s="138" t="s">
        <v>1963</v>
      </c>
      <c r="C123" s="133" t="s">
        <v>233</v>
      </c>
      <c r="D123" s="179">
        <f>VLOOKUP('421.4'!A88,'421.4'!A88:N229,14,FALSE)</f>
        <v>1210.3422932681956</v>
      </c>
    </row>
    <row r="124" spans="1:4" ht="54" thickTop="1" thickBot="1">
      <c r="A124" s="137" t="s">
        <v>1556</v>
      </c>
      <c r="B124" s="140" t="s">
        <v>1557</v>
      </c>
      <c r="C124" s="133" t="s">
        <v>233</v>
      </c>
      <c r="D124" s="179">
        <f>VLOOKUP('430.1.1'!A87,'430.1.1'!A87:N230,14,FALSE)</f>
        <v>4834.666889451767</v>
      </c>
    </row>
    <row r="125" spans="1:4" ht="54" thickTop="1" thickBot="1">
      <c r="A125" s="137" t="s">
        <v>1558</v>
      </c>
      <c r="B125" s="138" t="s">
        <v>1559</v>
      </c>
      <c r="C125" s="133" t="s">
        <v>233</v>
      </c>
      <c r="D125" s="179">
        <f>VLOOKUP('430.1.2'!A88,'430.1.2'!A88:N231,14,FALSE)</f>
        <v>4028.7357295475304</v>
      </c>
    </row>
    <row r="126" spans="1:4" ht="54" thickTop="1" thickBot="1">
      <c r="A126" s="137" t="s">
        <v>1560</v>
      </c>
      <c r="B126" s="138" t="s">
        <v>1609</v>
      </c>
      <c r="C126" s="133" t="s">
        <v>233</v>
      </c>
      <c r="D126" s="179">
        <f>VLOOKUP('430.2.1'!A88,'430.2.1'!A88:N232,14,FALSE)</f>
        <v>4834.666889451767</v>
      </c>
    </row>
    <row r="127" spans="1:4" ht="54" thickTop="1" thickBot="1">
      <c r="A127" s="137" t="s">
        <v>1562</v>
      </c>
      <c r="B127" s="138" t="s">
        <v>1610</v>
      </c>
      <c r="C127" s="133" t="s">
        <v>233</v>
      </c>
      <c r="D127" s="179">
        <f>VLOOKUP('430.2.2'!A88,'430.2.2'!A88:N233,14,FALSE)</f>
        <v>4028.7357295475304</v>
      </c>
    </row>
    <row r="128" spans="1:4" ht="54" thickTop="1" thickBot="1">
      <c r="A128" s="137" t="s">
        <v>1563</v>
      </c>
      <c r="B128" s="138" t="s">
        <v>1611</v>
      </c>
      <c r="C128" s="133" t="s">
        <v>233</v>
      </c>
      <c r="D128" s="179">
        <f>VLOOKUP('431.1.1'!A88,'431.1.1'!A88:N234,14,FALSE)</f>
        <v>9814.1918779317639</v>
      </c>
    </row>
    <row r="129" spans="1:4" ht="54" thickTop="1" thickBot="1">
      <c r="A129" s="137" t="s">
        <v>1565</v>
      </c>
      <c r="B129" s="138" t="s">
        <v>1612</v>
      </c>
      <c r="C129" s="133" t="s">
        <v>233</v>
      </c>
      <c r="D129" s="179">
        <f>VLOOKUP('431.1.2'!A88,'431.1.2'!A88:N235,14,FALSE)</f>
        <v>7930.5756486053724</v>
      </c>
    </row>
    <row r="130" spans="1:4" ht="54" thickTop="1" thickBot="1">
      <c r="A130" s="137" t="s">
        <v>1568</v>
      </c>
      <c r="B130" s="138" t="s">
        <v>1613</v>
      </c>
      <c r="C130" s="133" t="s">
        <v>233</v>
      </c>
      <c r="D130" s="179">
        <f>VLOOKUP('431.2.1'!A88,'431.2.1'!A88:N236,14,FALSE)</f>
        <v>11237.101914228977</v>
      </c>
    </row>
    <row r="131" spans="1:4" ht="54" thickTop="1" thickBot="1">
      <c r="A131" s="137" t="s">
        <v>1569</v>
      </c>
      <c r="B131" s="138" t="s">
        <v>1614</v>
      </c>
      <c r="C131" s="133" t="s">
        <v>233</v>
      </c>
      <c r="D131" s="179">
        <f>VLOOKUP('431.2.2'!A88,'431.2.2'!A88:N237,14,FALSE)</f>
        <v>9017.8936952098484</v>
      </c>
    </row>
    <row r="132" spans="1:4" ht="54" thickTop="1" thickBot="1">
      <c r="A132" s="137" t="s">
        <v>1050</v>
      </c>
      <c r="B132" s="138" t="s">
        <v>1210</v>
      </c>
      <c r="C132" s="133" t="s">
        <v>233</v>
      </c>
      <c r="D132" s="179">
        <f>VLOOKUP('432.1'!A88,'432.1'!A88:N238,14,FALSE)</f>
        <v>3194.7137328126528</v>
      </c>
    </row>
    <row r="133" spans="1:4" ht="54" thickTop="1" thickBot="1">
      <c r="A133" s="137" t="s">
        <v>1051</v>
      </c>
      <c r="B133" s="138" t="s">
        <v>1964</v>
      </c>
      <c r="C133" s="133" t="s">
        <v>233</v>
      </c>
      <c r="D133" s="179">
        <f>VLOOKUP('432.2'!A88,'432.2'!A88:N239,14,FALSE)</f>
        <v>3577.0277797025001</v>
      </c>
    </row>
    <row r="134" spans="1:4" ht="54" thickTop="1" thickBot="1">
      <c r="A134" s="137" t="s">
        <v>1052</v>
      </c>
      <c r="B134" s="138" t="s">
        <v>1965</v>
      </c>
      <c r="C134" s="133" t="s">
        <v>233</v>
      </c>
      <c r="D134" s="179">
        <f>VLOOKUP('433.1'!A88,'433.1'!A88:N240,14,FALSE)</f>
        <v>3343.2173047378874</v>
      </c>
    </row>
    <row r="135" spans="1:4" ht="54" thickTop="1" thickBot="1">
      <c r="A135" s="137" t="s">
        <v>1053</v>
      </c>
      <c r="B135" s="138" t="s">
        <v>1966</v>
      </c>
      <c r="C135" s="133" t="s">
        <v>233</v>
      </c>
      <c r="D135" s="179">
        <f>VLOOKUP('433.2'!A88,'433.2'!A88:N241,14,FALSE)</f>
        <v>3099.338419857309</v>
      </c>
    </row>
    <row r="136" spans="1:4" ht="54" thickTop="1" thickBot="1">
      <c r="A136" s="137" t="s">
        <v>1054</v>
      </c>
      <c r="B136" s="138" t="s">
        <v>1967</v>
      </c>
      <c r="C136" s="133" t="s">
        <v>233</v>
      </c>
      <c r="D136" s="179">
        <f>VLOOKUP('433.3'!A88,'433.3'!A88:N242,14,FALSE)</f>
        <v>3553.8221081062075</v>
      </c>
    </row>
    <row r="137" spans="1:4" ht="54" thickTop="1" thickBot="1">
      <c r="A137" s="137" t="s">
        <v>1055</v>
      </c>
      <c r="B137" s="138" t="s">
        <v>1211</v>
      </c>
      <c r="C137" s="133" t="s">
        <v>233</v>
      </c>
      <c r="D137" s="179">
        <f>VLOOKUP('433.4'!A88,'433.4'!A88:N243,14,FALSE)</f>
        <v>2345.5285201778797</v>
      </c>
    </row>
    <row r="138" spans="1:4" ht="54" thickTop="1" thickBot="1">
      <c r="A138" s="137" t="s">
        <v>1056</v>
      </c>
      <c r="B138" s="138" t="s">
        <v>1968</v>
      </c>
      <c r="C138" s="133" t="s">
        <v>233</v>
      </c>
      <c r="D138" s="179">
        <f>VLOOKUP('433.5'!A88,'433.5'!A88:N244,14,FALSE)</f>
        <v>4464.1760669248533</v>
      </c>
    </row>
    <row r="139" spans="1:4" ht="54" thickTop="1" thickBot="1">
      <c r="A139" s="137" t="s">
        <v>1057</v>
      </c>
      <c r="B139" s="138" t="s">
        <v>1969</v>
      </c>
      <c r="C139" s="133" t="s">
        <v>233</v>
      </c>
      <c r="D139" s="179">
        <f>VLOOKUP('433.6'!A88,'433.6'!A88:N245,14,FALSE)</f>
        <v>4180.6324873822741</v>
      </c>
    </row>
    <row r="140" spans="1:4" ht="54" thickTop="1" thickBot="1">
      <c r="A140" s="137" t="s">
        <v>1058</v>
      </c>
      <c r="B140" s="138" t="s">
        <v>1970</v>
      </c>
      <c r="C140" s="133" t="s">
        <v>233</v>
      </c>
      <c r="D140" s="179">
        <f>VLOOKUP('433.7'!A88,'433.7'!A88:N246,14,FALSE)</f>
        <v>4864.481583894044</v>
      </c>
    </row>
    <row r="141" spans="1:4" ht="54" thickTop="1" thickBot="1">
      <c r="A141" s="137" t="s">
        <v>1059</v>
      </c>
      <c r="B141" s="138" t="s">
        <v>1212</v>
      </c>
      <c r="C141" s="133" t="s">
        <v>233</v>
      </c>
      <c r="D141" s="179">
        <f>VLOOKUP('433.8'!A88,'433.8'!A88:N247,14,FALSE)</f>
        <v>3164.6906925452777</v>
      </c>
    </row>
    <row r="142" spans="1:4" ht="54" thickTop="1" thickBot="1">
      <c r="A142" s="137" t="s">
        <v>1060</v>
      </c>
      <c r="B142" s="138" t="s">
        <v>1971</v>
      </c>
      <c r="C142" s="133" t="s">
        <v>387</v>
      </c>
      <c r="D142" s="179">
        <f>VLOOKUP('440.1'!A89,'440.1'!A89:N248,14,FALSE)</f>
        <v>186919.51770680049</v>
      </c>
    </row>
    <row r="143" spans="1:4" ht="54" thickTop="1" thickBot="1">
      <c r="A143" s="137" t="s">
        <v>1061</v>
      </c>
      <c r="B143" s="138" t="s">
        <v>1972</v>
      </c>
      <c r="C143" s="133" t="s">
        <v>387</v>
      </c>
      <c r="D143" s="179">
        <f>VLOOKUP('440.2'!A93,'440.2'!A93:N250,14,FALSE)</f>
        <v>186919.51770680049</v>
      </c>
    </row>
    <row r="144" spans="1:4" ht="54" thickTop="1" thickBot="1">
      <c r="A144" s="137" t="s">
        <v>1062</v>
      </c>
      <c r="B144" s="138" t="s">
        <v>1973</v>
      </c>
      <c r="C144" s="133" t="s">
        <v>387</v>
      </c>
      <c r="D144" s="179">
        <f>VLOOKUP('440.3'!A93,'440.3'!A93:N252,14,FALSE)</f>
        <v>186919.51770680049</v>
      </c>
    </row>
    <row r="145" spans="1:4" ht="54" thickTop="1" thickBot="1">
      <c r="A145" s="137" t="s">
        <v>1063</v>
      </c>
      <c r="B145" s="138" t="s">
        <v>1213</v>
      </c>
      <c r="C145" s="133" t="s">
        <v>387</v>
      </c>
      <c r="D145" s="179">
        <f>VLOOKUP('440.4'!A93,'440.4'!A93:N254,14,FALSE)</f>
        <v>209395.47172911704</v>
      </c>
    </row>
    <row r="146" spans="1:4" ht="54" thickTop="1" thickBot="1">
      <c r="A146" s="137" t="s">
        <v>1064</v>
      </c>
      <c r="B146" s="138" t="s">
        <v>1974</v>
      </c>
      <c r="C146" s="133" t="s">
        <v>387</v>
      </c>
      <c r="D146" s="179">
        <f>VLOOKUP('441.1'!A93,'441.1'!A93:N256,14,FALSE)</f>
        <v>186919.51770680049</v>
      </c>
    </row>
    <row r="147" spans="1:4" ht="54" thickTop="1" thickBot="1">
      <c r="A147" s="137" t="s">
        <v>1065</v>
      </c>
      <c r="B147" s="138" t="s">
        <v>1975</v>
      </c>
      <c r="C147" s="133" t="s">
        <v>387</v>
      </c>
      <c r="D147" s="179">
        <f>VLOOKUP('441.2'!A92,'441.2'!A92:N258,14,FALSE)</f>
        <v>186919.51770680049</v>
      </c>
    </row>
    <row r="148" spans="1:4" ht="54" thickTop="1" thickBot="1">
      <c r="A148" s="137" t="s">
        <v>1066</v>
      </c>
      <c r="B148" s="138" t="s">
        <v>1976</v>
      </c>
      <c r="C148" s="133" t="s">
        <v>387</v>
      </c>
      <c r="D148" s="179">
        <f>VLOOKUP('441.3'!A93,'441.3'!A93:N260,14,FALSE)</f>
        <v>186919.51770680049</v>
      </c>
    </row>
    <row r="149" spans="1:4" ht="54" thickTop="1" thickBot="1">
      <c r="A149" s="137" t="s">
        <v>1067</v>
      </c>
      <c r="B149" s="138" t="s">
        <v>1977</v>
      </c>
      <c r="C149" s="133" t="s">
        <v>387</v>
      </c>
      <c r="D149" s="179">
        <f>VLOOKUP('441.4'!A92,'441.4'!A92:N262,14,FALSE)</f>
        <v>209393.67349952323</v>
      </c>
    </row>
    <row r="150" spans="1:4" ht="54" thickTop="1" thickBot="1">
      <c r="A150" s="137" t="s">
        <v>1068</v>
      </c>
      <c r="B150" s="138" t="s">
        <v>1957</v>
      </c>
      <c r="C150" s="133" t="s">
        <v>387</v>
      </c>
      <c r="D150" s="179">
        <f>VLOOKUP('450.1'!A95,'450.1'!A95:N264,14,FALSE)</f>
        <v>208450.11093307487</v>
      </c>
    </row>
    <row r="151" spans="1:4" ht="54" thickTop="1" thickBot="1">
      <c r="A151" s="137" t="s">
        <v>1069</v>
      </c>
      <c r="B151" s="138" t="s">
        <v>1978</v>
      </c>
      <c r="C151" s="133" t="s">
        <v>387</v>
      </c>
      <c r="D151" s="179">
        <f>VLOOKUP('450.2'!A93,'450.2'!A93:N266,14,FALSE)</f>
        <v>208450.11093307487</v>
      </c>
    </row>
    <row r="152" spans="1:4" ht="54" thickTop="1" thickBot="1">
      <c r="A152" s="137" t="s">
        <v>1070</v>
      </c>
      <c r="B152" s="138" t="s">
        <v>1979</v>
      </c>
      <c r="C152" s="133" t="s">
        <v>387</v>
      </c>
      <c r="D152" s="179">
        <f>VLOOKUP('450.3'!A93,'450.3'!A93:N268,14,FALSE)</f>
        <v>208450.11093307487</v>
      </c>
    </row>
    <row r="153" spans="1:4" ht="54" thickTop="1" thickBot="1">
      <c r="A153" s="137" t="s">
        <v>1071</v>
      </c>
      <c r="B153" s="138" t="s">
        <v>1980</v>
      </c>
      <c r="C153" s="133" t="s">
        <v>387</v>
      </c>
      <c r="D153" s="179">
        <f>VLOOKUP('450.4'!A92,'450.4'!A92:N270,14,FALSE)</f>
        <v>208450.11093307487</v>
      </c>
    </row>
    <row r="154" spans="1:4" ht="63.75" customHeight="1" thickTop="1" thickBot="1">
      <c r="A154" s="137" t="s">
        <v>1072</v>
      </c>
      <c r="B154" s="138" t="s">
        <v>1981</v>
      </c>
      <c r="C154" s="133" t="s">
        <v>387</v>
      </c>
      <c r="D154" s="179">
        <f>VLOOKUP('450.5'!A92,'450.5'!A92:N272,14,FALSE)</f>
        <v>208450.11093307487</v>
      </c>
    </row>
    <row r="155" spans="1:4" ht="54" thickTop="1" thickBot="1">
      <c r="A155" s="137" t="s">
        <v>1073</v>
      </c>
      <c r="B155" s="138" t="s">
        <v>1982</v>
      </c>
      <c r="C155" s="133" t="s">
        <v>387</v>
      </c>
      <c r="D155" s="179">
        <f>VLOOKUP('450.6'!A93,'450.6'!A93:N274,14,FALSE)</f>
        <v>208450.11093307487</v>
      </c>
    </row>
    <row r="156" spans="1:4" ht="54" thickTop="1" thickBot="1">
      <c r="A156" s="137" t="s">
        <v>1074</v>
      </c>
      <c r="B156" s="138" t="s">
        <v>1983</v>
      </c>
      <c r="C156" s="133" t="s">
        <v>387</v>
      </c>
      <c r="D156" s="179">
        <f>VLOOKUP('450.7'!A93,'450.7'!A93:N275,14,FALSE)</f>
        <v>208450.11093307487</v>
      </c>
    </row>
    <row r="157" spans="1:4" ht="54" thickTop="1" thickBot="1">
      <c r="A157" s="137" t="s">
        <v>1075</v>
      </c>
      <c r="B157" s="138" t="s">
        <v>1984</v>
      </c>
      <c r="C157" s="133" t="s">
        <v>387</v>
      </c>
      <c r="D157" s="179">
        <f>VLOOKUP('450.8'!A93,'450.8'!A93:N276,14,FALSE)</f>
        <v>208450.11093307487</v>
      </c>
    </row>
    <row r="158" spans="1:4" ht="54" thickTop="1" thickBot="1">
      <c r="A158" s="137" t="s">
        <v>1584</v>
      </c>
      <c r="B158" s="138" t="s">
        <v>1615</v>
      </c>
      <c r="C158" s="133" t="s">
        <v>387</v>
      </c>
      <c r="D158" s="179">
        <f>VLOOKUP('450.10'!A92,'450.10'!A92:N277,14,FALSE)</f>
        <v>242047.56392442592</v>
      </c>
    </row>
    <row r="159" spans="1:4" ht="54" thickTop="1" thickBot="1">
      <c r="A159" s="137" t="s">
        <v>1586</v>
      </c>
      <c r="B159" s="138" t="s">
        <v>1616</v>
      </c>
      <c r="C159" s="133" t="s">
        <v>387</v>
      </c>
      <c r="D159" s="179">
        <f>VLOOKUP('450.11'!A92,'450.11'!A92:N278,14,FALSE)</f>
        <v>242047.56392442592</v>
      </c>
    </row>
    <row r="160" spans="1:4" ht="54" thickTop="1" thickBot="1">
      <c r="A160" s="137" t="s">
        <v>1588</v>
      </c>
      <c r="B160" s="138" t="s">
        <v>1617</v>
      </c>
      <c r="C160" s="133" t="s">
        <v>387</v>
      </c>
      <c r="D160" s="179">
        <f>VLOOKUP('450.12'!A92,'450.11'!A92:N279,14,FALSE)</f>
        <v>242047.56392442592</v>
      </c>
    </row>
    <row r="161" spans="1:4" ht="54" thickTop="1" thickBot="1">
      <c r="A161" s="137" t="s">
        <v>1076</v>
      </c>
      <c r="B161" s="138" t="s">
        <v>1985</v>
      </c>
      <c r="C161" s="133" t="s">
        <v>387</v>
      </c>
      <c r="D161" s="179">
        <f>VLOOKUP('451.1'!A92,'451.1'!A92:N280,14,FALSE)</f>
        <v>208450.11093307487</v>
      </c>
    </row>
    <row r="162" spans="1:4" ht="54" thickTop="1" thickBot="1">
      <c r="A162" s="137" t="s">
        <v>1077</v>
      </c>
      <c r="B162" s="138" t="s">
        <v>1986</v>
      </c>
      <c r="C162" s="133" t="s">
        <v>387</v>
      </c>
      <c r="D162" s="179">
        <f>VLOOKUP('451.2'!A93,'451.2'!A93:N281,14,FALSE)</f>
        <v>208450.11093307487</v>
      </c>
    </row>
    <row r="163" spans="1:4" ht="54" thickTop="1" thickBot="1">
      <c r="A163" s="137" t="s">
        <v>1078</v>
      </c>
      <c r="B163" s="138" t="s">
        <v>1987</v>
      </c>
      <c r="C163" s="133" t="s">
        <v>387</v>
      </c>
      <c r="D163" s="179">
        <f>VLOOKUP('451.3'!A92,'451.3'!A92:N282,14,FALSE)</f>
        <v>208450.11093307487</v>
      </c>
    </row>
    <row r="164" spans="1:4" ht="54" thickTop="1" thickBot="1">
      <c r="A164" s="137" t="s">
        <v>1079</v>
      </c>
      <c r="B164" s="138" t="s">
        <v>1988</v>
      </c>
      <c r="C164" s="133" t="s">
        <v>387</v>
      </c>
      <c r="D164" s="179">
        <f>VLOOKUP('451.4'!A92,'451.4'!A92:N283,14,FALSE)</f>
        <v>242047.56392442592</v>
      </c>
    </row>
    <row r="165" spans="1:4" ht="54" thickTop="1" thickBot="1">
      <c r="A165" s="137" t="s">
        <v>1080</v>
      </c>
      <c r="B165" s="138" t="s">
        <v>1989</v>
      </c>
      <c r="C165" s="133" t="s">
        <v>387</v>
      </c>
      <c r="D165" s="179">
        <f>VLOOKUP('452.1'!A93,'452.1'!A93:N284,14,FALSE)</f>
        <v>208450.11093307487</v>
      </c>
    </row>
    <row r="166" spans="1:4" ht="54" thickTop="1" thickBot="1">
      <c r="A166" s="137" t="s">
        <v>1081</v>
      </c>
      <c r="B166" s="138" t="s">
        <v>1990</v>
      </c>
      <c r="C166" s="133" t="s">
        <v>387</v>
      </c>
      <c r="D166" s="179">
        <f>VLOOKUP('452.2'!A93,'452.2'!A93:N285,14,FALSE)</f>
        <v>208450.11093307487</v>
      </c>
    </row>
    <row r="167" spans="1:4" ht="54" thickTop="1" thickBot="1">
      <c r="A167" s="137" t="s">
        <v>1082</v>
      </c>
      <c r="B167" s="138" t="s">
        <v>1991</v>
      </c>
      <c r="C167" s="133" t="s">
        <v>387</v>
      </c>
      <c r="D167" s="179">
        <f>VLOOKUP('452.3'!A92,'452.3'!A92:N286,14,FALSE)</f>
        <v>208450.11093307487</v>
      </c>
    </row>
    <row r="168" spans="1:4" ht="54" thickTop="1" thickBot="1">
      <c r="A168" s="137" t="s">
        <v>1083</v>
      </c>
      <c r="B168" s="138" t="s">
        <v>1992</v>
      </c>
      <c r="C168" s="133" t="s">
        <v>387</v>
      </c>
      <c r="D168" s="179">
        <f>VLOOKUP('452.4'!A93,'452.4'!A93:N287,14,FALSE)</f>
        <v>208450.11093307487</v>
      </c>
    </row>
    <row r="169" spans="1:4" ht="54" thickTop="1" thickBot="1">
      <c r="A169" s="137" t="s">
        <v>1084</v>
      </c>
      <c r="B169" s="138" t="s">
        <v>1214</v>
      </c>
      <c r="C169" s="133" t="s">
        <v>387</v>
      </c>
      <c r="D169" s="179">
        <f>VLOOKUP('453.1'!A92,'453.1'!A92:N288,14,FALSE)</f>
        <v>210357.05514685728</v>
      </c>
    </row>
    <row r="170" spans="1:4" ht="54" thickTop="1" thickBot="1">
      <c r="A170" s="137" t="s">
        <v>1085</v>
      </c>
      <c r="B170" s="138" t="s">
        <v>1993</v>
      </c>
      <c r="C170" s="133" t="s">
        <v>233</v>
      </c>
      <c r="D170" s="179">
        <f>VLOOKUP('460.1'!A87,'460.1'!A87:N289,14,FALSE)</f>
        <v>3989.1744223162978</v>
      </c>
    </row>
    <row r="171" spans="1:4" ht="54" thickTop="1" thickBot="1">
      <c r="A171" s="197" t="s">
        <v>2017</v>
      </c>
      <c r="B171" s="138" t="s">
        <v>2073</v>
      </c>
      <c r="C171" s="133" t="s">
        <v>233</v>
      </c>
      <c r="D171" s="179">
        <f>VLOOKUP('460.2'!A87,'460.2'!A87:N290,14,FALSE)</f>
        <v>1994.5872111581489</v>
      </c>
    </row>
    <row r="172" spans="1:4" ht="51.75" customHeight="1" thickTop="1" thickBot="1">
      <c r="A172" s="137" t="s">
        <v>1086</v>
      </c>
      <c r="B172" s="138" t="s">
        <v>1215</v>
      </c>
      <c r="C172" s="133" t="s">
        <v>387</v>
      </c>
      <c r="D172" s="179">
        <f>VLOOKUP('461.1'!A87,'461.1'!A87:N291,14,FALSE)</f>
        <v>71231.767973037699</v>
      </c>
    </row>
    <row r="173" spans="1:4" ht="54" thickTop="1" thickBot="1">
      <c r="A173" s="137" t="s">
        <v>1087</v>
      </c>
      <c r="B173" s="138" t="s">
        <v>1216</v>
      </c>
      <c r="C173" s="133" t="s">
        <v>387</v>
      </c>
      <c r="D173" s="179">
        <f>VLOOKUP('461.2'!A89,'461.2'!A89:N294,14,FALSE)</f>
        <v>85402.268622932257</v>
      </c>
    </row>
    <row r="174" spans="1:4" ht="54" thickTop="1" thickBot="1">
      <c r="A174" s="137" t="s">
        <v>1598</v>
      </c>
      <c r="B174" s="138" t="s">
        <v>2078</v>
      </c>
      <c r="C174" s="133" t="s">
        <v>387</v>
      </c>
      <c r="D174" s="179">
        <f>VLOOKUP('462.1.1'!A88,'462.1.1'!A88:N293,14,FALSE)</f>
        <v>129202.79060095875</v>
      </c>
    </row>
    <row r="175" spans="1:4" ht="54" thickTop="1" thickBot="1">
      <c r="A175" s="137" t="s">
        <v>1599</v>
      </c>
      <c r="B175" s="138" t="s">
        <v>2079</v>
      </c>
      <c r="C175" s="133" t="s">
        <v>387</v>
      </c>
      <c r="D175" s="179">
        <f>VLOOKUP('462.1.2'!A88,'462.1.2'!A88:N294,14,FALSE)</f>
        <v>127920.01361146939</v>
      </c>
    </row>
    <row r="176" spans="1:4" ht="54" thickTop="1" thickBot="1">
      <c r="A176" s="137" t="s">
        <v>1600</v>
      </c>
      <c r="B176" s="138" t="s">
        <v>2082</v>
      </c>
      <c r="C176" s="133" t="s">
        <v>387</v>
      </c>
      <c r="D176" s="179">
        <f>VLOOKUP('462.2.1'!A88,'462.2.1'!A88:N295,14,FALSE)</f>
        <v>139481.54555629499</v>
      </c>
    </row>
    <row r="177" spans="1:4" ht="54" thickTop="1" thickBot="1">
      <c r="A177" s="137" t="s">
        <v>1601</v>
      </c>
      <c r="B177" s="138" t="s">
        <v>2083</v>
      </c>
      <c r="C177" s="133" t="s">
        <v>387</v>
      </c>
      <c r="D177" s="179">
        <f>VLOOKUP('462.2.2'!A88,'462.2.2'!A88:N296,14,FALSE)</f>
        <v>138198.76856680564</v>
      </c>
    </row>
    <row r="178" spans="1:4" ht="54" thickTop="1" thickBot="1">
      <c r="A178" s="137" t="s">
        <v>1088</v>
      </c>
      <c r="B178" s="138" t="s">
        <v>1618</v>
      </c>
      <c r="C178" s="133" t="s">
        <v>233</v>
      </c>
      <c r="D178" s="179">
        <f>VLOOKUP('464.1'!A88,'464.1'!A88:N297,14,FALSE)</f>
        <v>9013.7010779612647</v>
      </c>
    </row>
    <row r="179" spans="1:4" ht="54" thickTop="1" thickBot="1">
      <c r="A179" s="137" t="s">
        <v>1089</v>
      </c>
      <c r="B179" s="138" t="s">
        <v>1619</v>
      </c>
      <c r="C179" s="133" t="s">
        <v>387</v>
      </c>
      <c r="D179" s="179">
        <f>VLOOKUP('465.1'!A92,'465.1'!A92:N298,14,FALSE)</f>
        <v>153399.1852717232</v>
      </c>
    </row>
    <row r="180" spans="1:4" ht="54" thickTop="1" thickBot="1">
      <c r="A180" s="137" t="s">
        <v>1602</v>
      </c>
      <c r="B180" s="138" t="s">
        <v>1620</v>
      </c>
      <c r="C180" s="133" t="s">
        <v>387</v>
      </c>
      <c r="D180" s="179">
        <f>VLOOKUP('465.2'!A92,'465.2'!A92:N299,14,FALSE)</f>
        <v>27827.428783808504</v>
      </c>
    </row>
    <row r="181" spans="1:4" ht="54" thickTop="1" thickBot="1">
      <c r="A181" s="137" t="s">
        <v>1090</v>
      </c>
      <c r="B181" s="138" t="s">
        <v>1621</v>
      </c>
      <c r="C181" s="133" t="s">
        <v>144</v>
      </c>
      <c r="D181" s="179">
        <f>VLOOKUP('466.1'!A92,'466.1'!A92:N300,14,FALSE)</f>
        <v>3778.7724949755834</v>
      </c>
    </row>
    <row r="182" spans="1:4" ht="54" thickTop="1" thickBot="1">
      <c r="A182" s="137" t="s">
        <v>1091</v>
      </c>
      <c r="B182" s="138" t="s">
        <v>1622</v>
      </c>
      <c r="C182" s="133" t="s">
        <v>144</v>
      </c>
      <c r="D182" s="179">
        <f>VLOOKUP('466.2'!A96,'466.2'!A96:N301,14,FALSE)</f>
        <v>4161.3926787324945</v>
      </c>
    </row>
    <row r="183" spans="1:4" ht="54" thickTop="1" thickBot="1">
      <c r="A183" s="139" t="s">
        <v>1092</v>
      </c>
      <c r="B183" s="140" t="s">
        <v>1735</v>
      </c>
      <c r="C183" s="133" t="s">
        <v>387</v>
      </c>
      <c r="D183" s="179">
        <f>VLOOKUP('500.1'!A95,'500.1'!A95:N302,14,FALSE)</f>
        <v>582718.25108609989</v>
      </c>
    </row>
    <row r="184" spans="1:4" ht="54" thickTop="1" thickBot="1">
      <c r="A184" s="137" t="s">
        <v>1624</v>
      </c>
      <c r="B184" s="138" t="s">
        <v>1736</v>
      </c>
      <c r="C184" s="133" t="s">
        <v>387</v>
      </c>
      <c r="D184" s="179">
        <f>VLOOKUP('500.2'!A95,'500.2'!A95:N303,14,FALSE)</f>
        <v>612072.68646264984</v>
      </c>
    </row>
    <row r="185" spans="1:4" ht="57.75" thickTop="1" thickBot="1">
      <c r="A185" s="137" t="s">
        <v>1093</v>
      </c>
      <c r="B185" s="138" t="s">
        <v>1875</v>
      </c>
      <c r="C185" s="133" t="s">
        <v>377</v>
      </c>
      <c r="D185" s="179">
        <f>VLOOKUP('501.1'!A88,'501.1'!A88:N304,14,FALSE)</f>
        <v>679.93450951644854</v>
      </c>
    </row>
    <row r="186" spans="1:4" ht="57.75" thickTop="1" thickBot="1">
      <c r="A186" s="137" t="s">
        <v>1626</v>
      </c>
      <c r="B186" s="138" t="s">
        <v>1876</v>
      </c>
      <c r="C186" s="133" t="s">
        <v>377</v>
      </c>
      <c r="D186" s="179">
        <f>VLOOKUP('501.10'!A88,'501.10'!A88:N305,14,FALSE)</f>
        <v>822.42301303395675</v>
      </c>
    </row>
    <row r="187" spans="1:4" ht="57.75" thickTop="1" thickBot="1">
      <c r="A187" s="137" t="s">
        <v>1627</v>
      </c>
      <c r="B187" s="138" t="s">
        <v>1877</v>
      </c>
      <c r="C187" s="133" t="s">
        <v>377</v>
      </c>
      <c r="D187" s="179">
        <f>VLOOKUP('501.20'!A88,'501.20'!A88:N306,14,FALSE)</f>
        <v>608.10806094353711</v>
      </c>
    </row>
    <row r="188" spans="1:4" ht="54" thickTop="1" thickBot="1">
      <c r="A188" s="137" t="s">
        <v>1628</v>
      </c>
      <c r="B188" s="138" t="s">
        <v>1737</v>
      </c>
      <c r="C188" s="133" t="s">
        <v>387</v>
      </c>
      <c r="D188" s="179">
        <f>VLOOKUP('505.1'!A84,'505.1'!A84:N307,14,FALSE)</f>
        <v>519872.0917379742</v>
      </c>
    </row>
    <row r="189" spans="1:4" ht="54" thickTop="1" thickBot="1">
      <c r="A189" s="137" t="s">
        <v>1094</v>
      </c>
      <c r="B189" s="138" t="s">
        <v>1738</v>
      </c>
      <c r="C189" s="133" t="s">
        <v>233</v>
      </c>
      <c r="D189" s="179">
        <f>VLOOKUP('510.1'!A84,'510.1'!A84:N308,14,FALSE)</f>
        <v>73527.511111398286</v>
      </c>
    </row>
    <row r="190" spans="1:4" ht="54" thickTop="1" thickBot="1">
      <c r="A190" s="137" t="s">
        <v>1632</v>
      </c>
      <c r="B190" s="138" t="s">
        <v>1217</v>
      </c>
      <c r="C190" s="133" t="s">
        <v>387</v>
      </c>
      <c r="D190" s="179">
        <f>VLOOKUP('600.1.1'!A85,'600.1.1'!A85:N311,14,FALSE)</f>
        <v>17997.537792893156</v>
      </c>
    </row>
    <row r="191" spans="1:4" ht="54" thickTop="1" thickBot="1">
      <c r="A191" s="137" t="s">
        <v>1633</v>
      </c>
      <c r="B191" s="138" t="s">
        <v>1739</v>
      </c>
      <c r="C191" s="133" t="s">
        <v>387</v>
      </c>
      <c r="D191" s="179">
        <f>VLOOKUP('600.2.1'!A88,'600.2.1'!A88:N310,14,FALSE)</f>
        <v>90610.461930084159</v>
      </c>
    </row>
    <row r="192" spans="1:4" ht="54" thickTop="1" thickBot="1">
      <c r="A192" s="137" t="s">
        <v>1634</v>
      </c>
      <c r="B192" s="138" t="s">
        <v>1740</v>
      </c>
      <c r="C192" s="133" t="s">
        <v>387</v>
      </c>
      <c r="D192" s="179">
        <f>VLOOKUP('600.2.2'!A90,'600.2.2'!A90:N312,14,FALSE)</f>
        <v>130008.87139871376</v>
      </c>
    </row>
    <row r="193" spans="1:4" ht="54" thickTop="1" thickBot="1">
      <c r="A193" s="137" t="s">
        <v>1635</v>
      </c>
      <c r="B193" s="138" t="s">
        <v>1741</v>
      </c>
      <c r="C193" s="133" t="s">
        <v>387</v>
      </c>
      <c r="D193" s="179">
        <f>VLOOKUP('600.2.3'!A89,'600.2.3'!A89:N312,14,FALSE)</f>
        <v>16793.749757717222</v>
      </c>
    </row>
    <row r="194" spans="1:4" ht="54" thickTop="1" thickBot="1">
      <c r="A194" s="137" t="s">
        <v>1636</v>
      </c>
      <c r="B194" s="138" t="s">
        <v>1742</v>
      </c>
      <c r="C194" s="133" t="s">
        <v>387</v>
      </c>
      <c r="D194" s="179">
        <f>VLOOKUP('600.2.4'!A88,'600.2.4'!A88:N312,14,FALSE)</f>
        <v>21901.159705546728</v>
      </c>
    </row>
    <row r="195" spans="1:4" ht="54" thickTop="1" thickBot="1">
      <c r="A195" s="137" t="s">
        <v>1095</v>
      </c>
      <c r="B195" s="138" t="s">
        <v>2094</v>
      </c>
      <c r="C195" s="133" t="s">
        <v>387</v>
      </c>
      <c r="D195" s="179">
        <f>VLOOKUP('610.1'!A89,'610.1'!A89:N314,14,FALSE)</f>
        <v>55664.040975632975</v>
      </c>
    </row>
    <row r="196" spans="1:4" ht="54" thickTop="1" thickBot="1">
      <c r="A196" s="137" t="s">
        <v>1096</v>
      </c>
      <c r="B196" s="138" t="s">
        <v>1743</v>
      </c>
      <c r="C196" s="133" t="s">
        <v>387</v>
      </c>
      <c r="D196" s="179">
        <f>VLOOKUP('610.2'!A89,'610.2'!A89:N315,14,FALSE)</f>
        <v>54182.957853151682</v>
      </c>
    </row>
    <row r="197" spans="1:4" ht="54" thickTop="1" thickBot="1">
      <c r="A197" s="137" t="s">
        <v>1638</v>
      </c>
      <c r="B197" s="138" t="s">
        <v>1744</v>
      </c>
      <c r="C197" s="133" t="s">
        <v>387</v>
      </c>
      <c r="D197" s="179">
        <f>VLOOKUP('610.3'!A89,'610.3'!A89:N316,14,FALSE)</f>
        <v>80875.609021380558</v>
      </c>
    </row>
    <row r="198" spans="1:4" ht="54" thickTop="1" thickBot="1">
      <c r="A198" s="137" t="s">
        <v>1640</v>
      </c>
      <c r="B198" s="138" t="s">
        <v>1745</v>
      </c>
      <c r="C198" s="133" t="s">
        <v>387</v>
      </c>
      <c r="D198" s="179">
        <f>VLOOKUP('610.4'!A89,'610.4'!A89:N317,14,FALSE)</f>
        <v>84249.737348316412</v>
      </c>
    </row>
    <row r="199" spans="1:4" ht="54" thickTop="1" thickBot="1">
      <c r="A199" s="137" t="s">
        <v>1642</v>
      </c>
      <c r="B199" s="138" t="s">
        <v>1218</v>
      </c>
      <c r="C199" s="133" t="s">
        <v>387</v>
      </c>
      <c r="D199" s="179">
        <f>VLOOKUP('610.5'!A89,'610.5'!A89:N318,14,FALSE)</f>
        <v>73036.05854310219</v>
      </c>
    </row>
    <row r="200" spans="1:4" ht="54" thickTop="1" thickBot="1">
      <c r="A200" s="137" t="s">
        <v>1644</v>
      </c>
      <c r="B200" s="138" t="s">
        <v>1746</v>
      </c>
      <c r="C200" s="133" t="s">
        <v>387</v>
      </c>
      <c r="D200" s="179">
        <f>VLOOKUP('610.6'!A89,'610.6'!A89:N319,14,FALSE)</f>
        <v>105580.4719196001</v>
      </c>
    </row>
    <row r="201" spans="1:4" ht="54" thickTop="1" thickBot="1">
      <c r="A201" s="137" t="s">
        <v>1646</v>
      </c>
      <c r="B201" s="138" t="s">
        <v>1747</v>
      </c>
      <c r="C201" s="133" t="s">
        <v>387</v>
      </c>
      <c r="D201" s="179">
        <f>VLOOKUP('610.7'!A89,'610.7'!A89:N320,14,FALSE)</f>
        <v>97960.619814290199</v>
      </c>
    </row>
    <row r="202" spans="1:4" ht="54" thickTop="1" thickBot="1">
      <c r="A202" s="137" t="s">
        <v>1097</v>
      </c>
      <c r="B202" s="138" t="s">
        <v>1748</v>
      </c>
      <c r="C202" s="133" t="s">
        <v>144</v>
      </c>
      <c r="D202" s="179">
        <f>VLOOKUP('620.1'!A88,'620.1'!A88:N321,14,FALSE)</f>
        <v>296896.42627407733</v>
      </c>
    </row>
    <row r="203" spans="1:4" ht="54" thickTop="1" thickBot="1">
      <c r="A203" s="137" t="s">
        <v>1098</v>
      </c>
      <c r="B203" s="138" t="s">
        <v>1878</v>
      </c>
      <c r="C203" s="133" t="s">
        <v>144</v>
      </c>
      <c r="D203" s="179">
        <f>VLOOKUP('620.2'!A88,'620.2'!A88:N322,14,FALSE)</f>
        <v>296896.42627407733</v>
      </c>
    </row>
    <row r="204" spans="1:4" ht="54" thickTop="1" thickBot="1">
      <c r="A204" s="137" t="s">
        <v>1099</v>
      </c>
      <c r="B204" s="138" t="s">
        <v>1749</v>
      </c>
      <c r="C204" s="133" t="s">
        <v>1845</v>
      </c>
      <c r="D204" s="179">
        <f>VLOOKUP('620.3'!A91,'620.3'!A91:N321,14,FALSE)</f>
        <v>71608857.584894016</v>
      </c>
    </row>
    <row r="205" spans="1:4" ht="54" thickTop="1" thickBot="1">
      <c r="A205" s="137" t="s">
        <v>1650</v>
      </c>
      <c r="B205" s="138" t="s">
        <v>1750</v>
      </c>
      <c r="C205" s="133" t="s">
        <v>144</v>
      </c>
      <c r="D205" s="179">
        <f>VLOOKUP('621.1.1'!A95,'621.1.1'!A95:N325,14,FALSE)</f>
        <v>2093777.6743817581</v>
      </c>
    </row>
    <row r="206" spans="1:4" ht="54" thickTop="1" thickBot="1">
      <c r="A206" s="137" t="s">
        <v>1652</v>
      </c>
      <c r="B206" s="138" t="s">
        <v>1751</v>
      </c>
      <c r="C206" s="133" t="s">
        <v>144</v>
      </c>
      <c r="D206" s="179">
        <f>VLOOKUP('621.1.2'!A99,'621.1.2'!A99:N326,14,FALSE)</f>
        <v>3170545.2008177233</v>
      </c>
    </row>
    <row r="207" spans="1:4" ht="54" thickTop="1" thickBot="1">
      <c r="A207" s="137" t="s">
        <v>1100</v>
      </c>
      <c r="B207" s="138" t="s">
        <v>1752</v>
      </c>
      <c r="C207" s="133" t="s">
        <v>387</v>
      </c>
      <c r="D207" s="179">
        <f>VLOOKUP('621.2'!A89,'621.2'!A89:N326,14,FALSE)</f>
        <v>2393500.3505108748</v>
      </c>
    </row>
    <row r="208" spans="1:4" ht="54" thickTop="1" thickBot="1">
      <c r="A208" s="137" t="s">
        <v>1101</v>
      </c>
      <c r="B208" s="138" t="s">
        <v>1753</v>
      </c>
      <c r="C208" s="133" t="s">
        <v>144</v>
      </c>
      <c r="D208" s="179">
        <f>VLOOKUP('621.3'!A93,'621.3'!A93:N327,14,FALSE)</f>
        <v>67462458.399908781</v>
      </c>
    </row>
    <row r="209" spans="1:4" ht="54" thickTop="1" thickBot="1">
      <c r="A209" s="137" t="s">
        <v>1102</v>
      </c>
      <c r="B209" s="138" t="s">
        <v>1754</v>
      </c>
      <c r="C209" s="133" t="s">
        <v>387</v>
      </c>
      <c r="D209" s="179">
        <f>VLOOKUP('621.4'!A93,'621.4'!A93:N328,14,FALSE)</f>
        <v>59861219.05351764</v>
      </c>
    </row>
    <row r="210" spans="1:4" ht="54" thickTop="1" thickBot="1">
      <c r="A210" s="137" t="s">
        <v>1103</v>
      </c>
      <c r="B210" s="138" t="s">
        <v>1755</v>
      </c>
      <c r="C210" s="133" t="s">
        <v>144</v>
      </c>
      <c r="D210" s="179">
        <f>VLOOKUP('621.5'!A89,'621.5'!A89:N329,14,FALSE)</f>
        <v>3088435.1659312584</v>
      </c>
    </row>
    <row r="211" spans="1:4" ht="54" thickTop="1" thickBot="1">
      <c r="A211" s="137" t="s">
        <v>1656</v>
      </c>
      <c r="B211" s="138" t="s">
        <v>1756</v>
      </c>
      <c r="C211" s="133" t="s">
        <v>144</v>
      </c>
      <c r="D211" s="179">
        <f>VLOOKUP('621.5.1'!A89,'621.5.1'!A89:N330,14,FALSE)</f>
        <v>577052.57546066982</v>
      </c>
    </row>
    <row r="212" spans="1:4" ht="54" thickTop="1" thickBot="1">
      <c r="A212" s="137" t="s">
        <v>1104</v>
      </c>
      <c r="B212" s="138" t="s">
        <v>1757</v>
      </c>
      <c r="C212" s="133" t="s">
        <v>1845</v>
      </c>
      <c r="D212" s="179">
        <f>VLOOKUP('621.6'!A98,'621.6'!A98:N331,14,FALSE)</f>
        <v>68604524.694766402</v>
      </c>
    </row>
    <row r="213" spans="1:4" ht="54" thickTop="1" thickBot="1">
      <c r="A213" s="137" t="s">
        <v>1731</v>
      </c>
      <c r="B213" s="138" t="s">
        <v>1758</v>
      </c>
      <c r="C213" s="133" t="s">
        <v>1845</v>
      </c>
      <c r="D213" s="179">
        <f>VLOOKUP('621.7'!A89,'621.7'!A89:N332,14,FALSE)</f>
        <v>635400.12506362516</v>
      </c>
    </row>
    <row r="214" spans="1:4" ht="54" thickTop="1" thickBot="1">
      <c r="A214" s="137" t="s">
        <v>1105</v>
      </c>
      <c r="B214" s="138" t="s">
        <v>1994</v>
      </c>
      <c r="C214" s="133" t="s">
        <v>233</v>
      </c>
      <c r="D214" s="179">
        <f>VLOOKUP('622.1'!A89,'622.1'!A89:N333,14,FALSE)</f>
        <v>83267.435215861231</v>
      </c>
    </row>
    <row r="215" spans="1:4" ht="54" thickTop="1" thickBot="1">
      <c r="A215" s="137" t="s">
        <v>1106</v>
      </c>
      <c r="B215" s="138" t="s">
        <v>1759</v>
      </c>
      <c r="C215" s="133" t="s">
        <v>233</v>
      </c>
      <c r="D215" s="179">
        <f>VLOOKUP('622.2'!A89,'622.2'!A89:N335,14,FALSE)</f>
        <v>416407.9101069707</v>
      </c>
    </row>
    <row r="216" spans="1:4" ht="54" thickTop="1" thickBot="1">
      <c r="A216" s="137" t="s">
        <v>1107</v>
      </c>
      <c r="B216" s="138" t="s">
        <v>1760</v>
      </c>
      <c r="C216" s="133" t="s">
        <v>233</v>
      </c>
      <c r="D216" s="179">
        <f>VLOOKUP('622.3'!A89,'622.3'!A89:N336,14,FALSE)</f>
        <v>750392.66855528462</v>
      </c>
    </row>
    <row r="217" spans="1:4" ht="54" thickTop="1" thickBot="1">
      <c r="A217" s="137" t="s">
        <v>1108</v>
      </c>
      <c r="B217" s="138" t="s">
        <v>1761</v>
      </c>
      <c r="C217" s="133" t="s">
        <v>233</v>
      </c>
      <c r="D217" s="179">
        <f>VLOOKUP('622.4'!A89,'622.4'!A89:N337,14,FALSE)</f>
        <v>730012.02970907104</v>
      </c>
    </row>
    <row r="218" spans="1:4" ht="54" thickTop="1" thickBot="1">
      <c r="A218" s="137" t="s">
        <v>1109</v>
      </c>
      <c r="B218" s="138" t="s">
        <v>1762</v>
      </c>
      <c r="C218" s="133" t="s">
        <v>144</v>
      </c>
      <c r="D218" s="179">
        <f>VLOOKUP('622.5'!A89,'622.5'!A89:N338,14,FALSE)</f>
        <v>73950.337425199672</v>
      </c>
    </row>
    <row r="219" spans="1:4" ht="54" thickTop="1" thickBot="1">
      <c r="A219" s="137" t="s">
        <v>1110</v>
      </c>
      <c r="B219" s="138" t="s">
        <v>1763</v>
      </c>
      <c r="C219" s="133" t="s">
        <v>144</v>
      </c>
      <c r="D219" s="179">
        <f>VLOOKUP('623.1'!A103,'623.1'!A103:N339,14,FALSE)</f>
        <v>376555.47381743731</v>
      </c>
    </row>
    <row r="220" spans="1:4" ht="54" thickTop="1" thickBot="1">
      <c r="A220" s="137" t="s">
        <v>1111</v>
      </c>
      <c r="B220" s="138" t="s">
        <v>1219</v>
      </c>
      <c r="C220" s="133" t="s">
        <v>1995</v>
      </c>
      <c r="D220" s="179">
        <f>VLOOKUP('623.2'!A89,'623.2'!A89:N340,14,FALSE)</f>
        <v>2040240.3456986973</v>
      </c>
    </row>
    <row r="221" spans="1:4" ht="54" thickTop="1" thickBot="1">
      <c r="A221" s="137" t="s">
        <v>1112</v>
      </c>
      <c r="B221" s="138" t="s">
        <v>2114</v>
      </c>
      <c r="C221" s="133" t="s">
        <v>387</v>
      </c>
      <c r="D221" s="179">
        <f>VLOOKUP('630.1'!A89,'630.1'!A89:N341,14,FALSE)</f>
        <v>962247.92201833555</v>
      </c>
    </row>
    <row r="222" spans="1:4" ht="54" thickTop="1" thickBot="1">
      <c r="A222" s="137" t="s">
        <v>1113</v>
      </c>
      <c r="B222" s="138" t="s">
        <v>2115</v>
      </c>
      <c r="C222" s="133" t="s">
        <v>387</v>
      </c>
      <c r="D222" s="179">
        <f>VLOOKUP('630.2'!A89,'630.2'!A89:N342,14,FALSE)</f>
        <v>935600.79326919303</v>
      </c>
    </row>
    <row r="223" spans="1:4" ht="54" thickTop="1" thickBot="1">
      <c r="A223" s="137" t="s">
        <v>1114</v>
      </c>
      <c r="B223" s="138" t="s">
        <v>2116</v>
      </c>
      <c r="C223" s="133" t="s">
        <v>387</v>
      </c>
      <c r="D223" s="179">
        <f>VLOOKUP('630.3'!A89,'630.3'!A89:N343,14,FALSE)</f>
        <v>660509.66704494238</v>
      </c>
    </row>
    <row r="224" spans="1:4" ht="54" thickTop="1" thickBot="1">
      <c r="A224" s="137" t="s">
        <v>1115</v>
      </c>
      <c r="B224" s="138" t="s">
        <v>2117</v>
      </c>
      <c r="C224" s="133" t="s">
        <v>387</v>
      </c>
      <c r="D224" s="179">
        <f>VLOOKUP('630.4'!A89,'630.4'!A89:N344,14,FALSE)</f>
        <v>570406.3345956339</v>
      </c>
    </row>
    <row r="225" spans="1:4" ht="54" thickTop="1" thickBot="1">
      <c r="A225" s="137" t="s">
        <v>1116</v>
      </c>
      <c r="B225" s="138" t="s">
        <v>2118</v>
      </c>
      <c r="C225" s="133" t="s">
        <v>387</v>
      </c>
      <c r="D225" s="179">
        <f>VLOOKUP('630.5'!A93,'630.5'!A93:N345,14,FALSE)</f>
        <v>429282.88759324898</v>
      </c>
    </row>
    <row r="226" spans="1:4" ht="54" thickTop="1" thickBot="1">
      <c r="A226" s="137" t="s">
        <v>1117</v>
      </c>
      <c r="B226" s="138" t="s">
        <v>2119</v>
      </c>
      <c r="C226" s="133" t="s">
        <v>387</v>
      </c>
      <c r="D226" s="179">
        <f>VLOOKUP('630.6'!A93,'630.6'!A89:N346,14,FALSE)</f>
        <v>370829.32361086324</v>
      </c>
    </row>
    <row r="227" spans="1:4" ht="54" thickTop="1" thickBot="1">
      <c r="A227" s="137" t="s">
        <v>1118</v>
      </c>
      <c r="B227" s="138" t="s">
        <v>2120</v>
      </c>
      <c r="C227" s="133" t="s">
        <v>387</v>
      </c>
      <c r="D227" s="179">
        <f>VLOOKUP('630.7'!A93,'630.7'!A90:N347,14,FALSE)</f>
        <v>285749.39110515505</v>
      </c>
    </row>
    <row r="228" spans="1:4" ht="54" thickTop="1" thickBot="1">
      <c r="A228" s="137" t="s">
        <v>1119</v>
      </c>
      <c r="B228" s="138" t="s">
        <v>1764</v>
      </c>
      <c r="C228" s="133" t="s">
        <v>144</v>
      </c>
      <c r="D228" s="179">
        <f>VLOOKUP('632.1'!A90,'632.1'!A90:N349,14,FALSE)</f>
        <v>387871.01541844313</v>
      </c>
    </row>
    <row r="229" spans="1:4" ht="54" thickTop="1" thickBot="1">
      <c r="A229" s="137" t="s">
        <v>1659</v>
      </c>
      <c r="B229" s="138" t="s">
        <v>1765</v>
      </c>
      <c r="C229" s="133" t="s">
        <v>144</v>
      </c>
      <c r="D229" s="179">
        <f>VLOOKUP('632.2'!A90,'632.2'!A90:N350,14,FALSE)</f>
        <v>392462.6546841854</v>
      </c>
    </row>
    <row r="230" spans="1:4" ht="54" thickTop="1" thickBot="1">
      <c r="A230" s="137" t="s">
        <v>1662</v>
      </c>
      <c r="B230" s="138" t="s">
        <v>1766</v>
      </c>
      <c r="C230" s="133" t="s">
        <v>377</v>
      </c>
      <c r="D230" s="179">
        <f>VLOOKUP('640.1'!A90,'640.1'!A90:N351,14,FALSE)</f>
        <v>6417.9272001158233</v>
      </c>
    </row>
    <row r="231" spans="1:4" ht="54" thickTop="1" thickBot="1">
      <c r="A231" s="137" t="s">
        <v>1663</v>
      </c>
      <c r="B231" s="138" t="s">
        <v>1767</v>
      </c>
      <c r="C231" s="133" t="s">
        <v>377</v>
      </c>
      <c r="D231" s="179">
        <f>VLOOKUP('640.2'!A90,'640.2'!A90:N352,14,FALSE)</f>
        <v>6417.9272001158233</v>
      </c>
    </row>
    <row r="232" spans="1:4" ht="54" thickTop="1" thickBot="1">
      <c r="A232" s="137" t="s">
        <v>1120</v>
      </c>
      <c r="B232" s="138" t="s">
        <v>1768</v>
      </c>
      <c r="C232" s="133" t="s">
        <v>1664</v>
      </c>
      <c r="D232" s="179">
        <f>VLOOKUP('641.1'!A90,'641.1'!A90:N353,14,FALSE)</f>
        <v>1788.2673940100017</v>
      </c>
    </row>
    <row r="233" spans="1:4" ht="54" thickTop="1" thickBot="1">
      <c r="A233" s="137" t="s">
        <v>1121</v>
      </c>
      <c r="B233" s="138" t="s">
        <v>1768</v>
      </c>
      <c r="C233" s="133" t="s">
        <v>377</v>
      </c>
      <c r="D233" s="179">
        <f>VLOOKUP('641.2'!A90,'641.2'!A90:N354,14,FALSE)</f>
        <v>44724.024990412989</v>
      </c>
    </row>
    <row r="234" spans="1:4" ht="54" thickTop="1" thickBot="1">
      <c r="A234" s="137" t="s">
        <v>1122</v>
      </c>
      <c r="B234" s="138" t="s">
        <v>1769</v>
      </c>
      <c r="C234" s="133" t="s">
        <v>1845</v>
      </c>
      <c r="D234" s="179">
        <f>VLOOKUP('642.1'!A90,'642.1'!A90:N355,14,FALSE)</f>
        <v>680156.09711181803</v>
      </c>
    </row>
    <row r="235" spans="1:4" ht="54" thickTop="1" thickBot="1">
      <c r="A235" s="137" t="s">
        <v>1123</v>
      </c>
      <c r="B235" s="138" t="s">
        <v>1770</v>
      </c>
      <c r="C235" s="133" t="s">
        <v>144</v>
      </c>
      <c r="D235" s="179">
        <f>VLOOKUP('642.2'!A90,'642.2'!A90:N356,14,FALSE)</f>
        <v>30212.824212755353</v>
      </c>
    </row>
    <row r="236" spans="1:4" ht="54" thickTop="1" thickBot="1">
      <c r="A236" s="137" t="s">
        <v>1124</v>
      </c>
      <c r="B236" s="138" t="s">
        <v>1771</v>
      </c>
      <c r="C236" s="133" t="s">
        <v>377</v>
      </c>
      <c r="D236" s="179">
        <f>VLOOKUP('650.1'!A95,'650.1'!A95:N358,14,FALSE)</f>
        <v>11476.730972769112</v>
      </c>
    </row>
    <row r="237" spans="1:4" ht="54" thickTop="1" thickBot="1">
      <c r="A237" s="137" t="s">
        <v>1125</v>
      </c>
      <c r="B237" s="138" t="s">
        <v>2127</v>
      </c>
      <c r="C237" s="133" t="s">
        <v>377</v>
      </c>
      <c r="D237" s="179">
        <f>VLOOKUP('650.2'!A93,'650.2'!A93:N359,14,FALSE)</f>
        <v>11304.227603146928</v>
      </c>
    </row>
    <row r="238" spans="1:4" ht="54" thickTop="1" thickBot="1">
      <c r="A238" s="137" t="s">
        <v>1126</v>
      </c>
      <c r="B238" s="138" t="s">
        <v>1772</v>
      </c>
      <c r="C238" s="133" t="s">
        <v>377</v>
      </c>
      <c r="D238" s="202">
        <f>VLOOKUP('650.3'!A90,'650.3'!A90:N360,14,FALSE)</f>
        <v>0.58798741372678176</v>
      </c>
    </row>
    <row r="239" spans="1:4" ht="54" thickTop="1" thickBot="1">
      <c r="A239" s="137" t="s">
        <v>1127</v>
      </c>
      <c r="B239" s="138" t="s">
        <v>2131</v>
      </c>
      <c r="C239" s="133" t="s">
        <v>377</v>
      </c>
      <c r="D239" s="179">
        <f>VLOOKUP('650.4'!A93,'650.4'!A93:N361,14,FALSE)</f>
        <v>4204.6882423161669</v>
      </c>
    </row>
    <row r="240" spans="1:4" ht="57.75" thickTop="1" thickBot="1">
      <c r="A240" s="137" t="s">
        <v>1128</v>
      </c>
      <c r="B240" s="138" t="s">
        <v>1773</v>
      </c>
      <c r="C240" s="133" t="s">
        <v>233</v>
      </c>
      <c r="D240" s="179">
        <f>VLOOKUP('660.1'!A87,'660.1'!A87:N362,14,FALSE)</f>
        <v>292303.13294632168</v>
      </c>
    </row>
    <row r="241" spans="1:4" ht="76.5" thickTop="1" thickBot="1">
      <c r="A241" s="137" t="s">
        <v>1129</v>
      </c>
      <c r="B241" s="138" t="s">
        <v>1880</v>
      </c>
      <c r="C241" s="133" t="s">
        <v>144</v>
      </c>
      <c r="D241" s="179">
        <f>VLOOKUP('660.2'!A87,'660.2'!A87:N363,14,FALSE)</f>
        <v>340298.15362665575</v>
      </c>
    </row>
    <row r="242" spans="1:4" ht="54" thickTop="1" thickBot="1">
      <c r="A242" s="137" t="s">
        <v>1677</v>
      </c>
      <c r="B242" s="138" t="s">
        <v>1774</v>
      </c>
      <c r="C242" s="133" t="s">
        <v>144</v>
      </c>
      <c r="D242" s="179">
        <f>VLOOKUP('661.1'!A87,'661.1'!A87:N364,14,FALSE)</f>
        <v>467885.61428236467</v>
      </c>
    </row>
    <row r="243" spans="1:4" ht="54" thickTop="1" thickBot="1">
      <c r="A243" s="137" t="s">
        <v>1130</v>
      </c>
      <c r="B243" s="138" t="s">
        <v>1775</v>
      </c>
      <c r="C243" s="133" t="s">
        <v>144</v>
      </c>
      <c r="D243" s="179">
        <f>VLOOKUP('662.1'!A87,'662.1'!A87:N365,14,FALSE)</f>
        <v>403264.14338472392</v>
      </c>
    </row>
    <row r="244" spans="1:4" ht="54" thickTop="1" thickBot="1">
      <c r="A244" s="137" t="s">
        <v>1131</v>
      </c>
      <c r="B244" s="138" t="s">
        <v>1776</v>
      </c>
      <c r="C244" s="133" t="s">
        <v>144</v>
      </c>
      <c r="D244" s="179">
        <f>VLOOKUP('662.2'!A87,'662.2'!A87:N366,14,FALSE)</f>
        <v>400582.93392016063</v>
      </c>
    </row>
    <row r="245" spans="1:4" ht="54" thickTop="1" thickBot="1">
      <c r="A245" s="137" t="s">
        <v>1678</v>
      </c>
      <c r="B245" s="138" t="s">
        <v>1777</v>
      </c>
      <c r="C245" s="133" t="s">
        <v>144</v>
      </c>
      <c r="D245" s="179">
        <f>VLOOKUP('663.1'!A87,'663.1'!A87:N367,14,FALSE)</f>
        <v>28709.297480445897</v>
      </c>
    </row>
    <row r="246" spans="1:4" ht="54" thickTop="1" thickBot="1">
      <c r="A246" s="137" t="s">
        <v>1132</v>
      </c>
      <c r="B246" s="138" t="s">
        <v>1778</v>
      </c>
      <c r="C246" s="133" t="s">
        <v>387</v>
      </c>
      <c r="D246" s="179">
        <f>VLOOKUP('670.1'!A87,'670.1'!A87:N368,14,FALSE)</f>
        <v>240529.70714325627</v>
      </c>
    </row>
    <row r="247" spans="1:4" ht="54" thickTop="1" thickBot="1">
      <c r="A247" s="137" t="s">
        <v>1133</v>
      </c>
      <c r="B247" s="138" t="s">
        <v>1779</v>
      </c>
      <c r="C247" s="133" t="s">
        <v>387</v>
      </c>
      <c r="D247" s="179">
        <f>VLOOKUP('670.2'!A87,'670.2'!A87:N369,14,FALSE)</f>
        <v>264526.50482322753</v>
      </c>
    </row>
    <row r="248" spans="1:4" ht="54" thickTop="1" thickBot="1">
      <c r="A248" s="137" t="s">
        <v>1680</v>
      </c>
      <c r="B248" s="138" t="s">
        <v>1780</v>
      </c>
      <c r="C248" s="133" t="s">
        <v>387</v>
      </c>
      <c r="D248" s="179">
        <f>VLOOKUP('670.3'!A87,'670.3'!A87:N370,14,FALSE)</f>
        <v>269914.59795552242</v>
      </c>
    </row>
    <row r="249" spans="1:4" ht="54" thickTop="1" thickBot="1">
      <c r="A249" s="137" t="s">
        <v>1681</v>
      </c>
      <c r="B249" s="138" t="s">
        <v>1781</v>
      </c>
      <c r="C249" s="133" t="s">
        <v>387</v>
      </c>
      <c r="D249" s="179">
        <f>VLOOKUP('670.4'!A87,'670.4'!A87:N371,14,FALSE)</f>
        <v>272544.70999214216</v>
      </c>
    </row>
    <row r="250" spans="1:4" ht="54" thickTop="1" thickBot="1">
      <c r="A250" s="137" t="s">
        <v>1682</v>
      </c>
      <c r="B250" s="138" t="s">
        <v>1782</v>
      </c>
      <c r="C250" s="133" t="s">
        <v>387</v>
      </c>
      <c r="D250" s="179">
        <f>VLOOKUP('670.5'!A89,'670.5'!A89:N372,14,FALSE)</f>
        <v>321666.7969578781</v>
      </c>
    </row>
    <row r="251" spans="1:4" ht="54" thickTop="1" thickBot="1">
      <c r="A251" s="137" t="s">
        <v>1134</v>
      </c>
      <c r="B251" s="138" t="s">
        <v>1783</v>
      </c>
      <c r="C251" s="133" t="s">
        <v>387</v>
      </c>
      <c r="D251" s="179">
        <f>VLOOKUP('671.1'!A89,'671.1'!A89:N373,14,FALSE)</f>
        <v>484320.50548031478</v>
      </c>
    </row>
    <row r="252" spans="1:4" ht="54" thickTop="1" thickBot="1">
      <c r="A252" s="137" t="s">
        <v>1135</v>
      </c>
      <c r="B252" s="138" t="s">
        <v>1784</v>
      </c>
      <c r="C252" s="133" t="s">
        <v>144</v>
      </c>
      <c r="D252" s="179">
        <f>VLOOKUP('671.2'!A89,'671.2'!A89:N374,14,FALSE)</f>
        <v>60006.693629978559</v>
      </c>
    </row>
    <row r="253" spans="1:4" ht="54" thickTop="1" thickBot="1">
      <c r="A253" s="137" t="s">
        <v>1683</v>
      </c>
      <c r="B253" s="138" t="s">
        <v>1785</v>
      </c>
      <c r="C253" s="133" t="s">
        <v>387</v>
      </c>
      <c r="D253" s="179">
        <f>VLOOKUP('671.3'!A87,'671.3'!A87:N375,14,FALSE)</f>
        <v>521393.31078325346</v>
      </c>
    </row>
    <row r="254" spans="1:4" ht="54" thickTop="1" thickBot="1">
      <c r="A254" s="137" t="s">
        <v>1684</v>
      </c>
      <c r="B254" s="138" t="s">
        <v>1786</v>
      </c>
      <c r="C254" s="133" t="s">
        <v>144</v>
      </c>
      <c r="D254" s="179">
        <f>VLOOKUP('671.4'!A87,'671.4'!A87:N376,14,FALSE)</f>
        <v>62947.26565306526</v>
      </c>
    </row>
    <row r="255" spans="1:4" ht="54" thickTop="1" thickBot="1">
      <c r="A255" s="137" t="s">
        <v>1136</v>
      </c>
      <c r="B255" s="138" t="s">
        <v>1787</v>
      </c>
      <c r="C255" s="133" t="s">
        <v>144</v>
      </c>
      <c r="D255" s="179">
        <f>VLOOKUP('672.1'!A87,'672.1'!A87:N377,14,FALSE)</f>
        <v>37068.813418960148</v>
      </c>
    </row>
    <row r="256" spans="1:4" ht="54" thickTop="1" thickBot="1">
      <c r="A256" s="137" t="s">
        <v>1685</v>
      </c>
      <c r="B256" s="138" t="s">
        <v>1788</v>
      </c>
      <c r="C256" s="133" t="s">
        <v>144</v>
      </c>
      <c r="D256" s="179">
        <f>VLOOKUP('672.2'!A87,'672.2'!A87:N378,14,FALSE)</f>
        <v>64455.492739728594</v>
      </c>
    </row>
    <row r="257" spans="1:4" ht="54" thickTop="1" thickBot="1">
      <c r="A257" s="137" t="s">
        <v>1686</v>
      </c>
      <c r="B257" s="138" t="s">
        <v>1789</v>
      </c>
      <c r="C257" s="133" t="s">
        <v>144</v>
      </c>
      <c r="D257" s="179">
        <f>VLOOKUP('672.3'!A87,'672.3'!A87:N379,14,FALSE)</f>
        <v>39082.156818906369</v>
      </c>
    </row>
    <row r="258" spans="1:4" ht="54" thickTop="1" thickBot="1">
      <c r="A258" s="137" t="s">
        <v>1687</v>
      </c>
      <c r="B258" s="138" t="s">
        <v>1790</v>
      </c>
      <c r="C258" s="133" t="s">
        <v>144</v>
      </c>
      <c r="D258" s="179">
        <f>VLOOKUP('672.4'!A87,'672.3'!A87:N380,14,FALSE)</f>
        <v>39082.156818906369</v>
      </c>
    </row>
    <row r="259" spans="1:4" ht="54" thickTop="1" thickBot="1">
      <c r="A259" s="137" t="s">
        <v>1732</v>
      </c>
      <c r="B259" s="138" t="s">
        <v>1791</v>
      </c>
      <c r="C259" s="133" t="s">
        <v>233</v>
      </c>
      <c r="D259" s="179">
        <f>VLOOKUP('673.1.1'!A87,'673.1.1'!A87:N381,14,FALSE)</f>
        <v>9859.884201532268</v>
      </c>
    </row>
    <row r="260" spans="1:4" ht="54" thickTop="1" thickBot="1">
      <c r="A260" s="137" t="s">
        <v>1733</v>
      </c>
      <c r="B260" s="138" t="s">
        <v>2046</v>
      </c>
      <c r="C260" s="133" t="s">
        <v>233</v>
      </c>
      <c r="D260" s="179">
        <f>VLOOKUP('673.1.2'!A87,'673.1.2'!A87:N382,14,FALSE)</f>
        <v>12927.374582082859</v>
      </c>
    </row>
    <row r="261" spans="1:4" ht="54" thickTop="1" thickBot="1">
      <c r="A261" s="137" t="s">
        <v>1137</v>
      </c>
      <c r="B261" s="138" t="s">
        <v>1792</v>
      </c>
      <c r="C261" s="133" t="s">
        <v>387</v>
      </c>
      <c r="D261" s="179">
        <f>VLOOKUP('673.2'!A87,'673.2'!A87:N383,14,FALSE)</f>
        <v>61611.924190401463</v>
      </c>
    </row>
    <row r="262" spans="1:4" ht="54" thickTop="1" thickBot="1">
      <c r="A262" s="137" t="s">
        <v>1138</v>
      </c>
      <c r="B262" s="138" t="s">
        <v>1793</v>
      </c>
      <c r="C262" s="133" t="s">
        <v>387</v>
      </c>
      <c r="D262" s="179">
        <f>VLOOKUP('673.3'!A89,'673.3'!A89:N384,14,FALSE)</f>
        <v>65051.714050123155</v>
      </c>
    </row>
    <row r="263" spans="1:4" ht="54" thickTop="1" thickBot="1">
      <c r="A263" s="137" t="s">
        <v>1139</v>
      </c>
      <c r="B263" s="138" t="s">
        <v>1996</v>
      </c>
      <c r="C263" s="133" t="s">
        <v>144</v>
      </c>
      <c r="D263" s="179">
        <f>VLOOKUP('674.1'!A89,'674.1'!A89:N385,14,FALSE)</f>
        <v>83500.442948010837</v>
      </c>
    </row>
    <row r="264" spans="1:4" ht="54" thickTop="1" thickBot="1">
      <c r="A264" s="137" t="s">
        <v>1140</v>
      </c>
      <c r="B264" s="138" t="s">
        <v>1794</v>
      </c>
      <c r="C264" s="133" t="s">
        <v>144</v>
      </c>
      <c r="D264" s="179">
        <f>VLOOKUP('674.2'!A89,'674.2'!A89:N386,14,FALSE)</f>
        <v>152110.09053906269</v>
      </c>
    </row>
    <row r="265" spans="1:4" ht="54" thickTop="1" thickBot="1">
      <c r="A265" s="137" t="s">
        <v>1141</v>
      </c>
      <c r="B265" s="138" t="s">
        <v>1795</v>
      </c>
      <c r="C265" s="133" t="s">
        <v>233</v>
      </c>
      <c r="D265" s="179">
        <f>VLOOKUP('680.1'!A87,'680.1'!A87:N387,14,FALSE)</f>
        <v>162379.61558591557</v>
      </c>
    </row>
    <row r="266" spans="1:4" ht="54" thickTop="1" thickBot="1">
      <c r="A266" s="137" t="s">
        <v>1142</v>
      </c>
      <c r="B266" s="138" t="s">
        <v>1796</v>
      </c>
      <c r="C266" s="133" t="s">
        <v>144</v>
      </c>
      <c r="D266" s="179">
        <f>VLOOKUP('680.2'!A87,'680.2'!A87:N388,14,FALSE)</f>
        <v>13294.126347380698</v>
      </c>
    </row>
    <row r="267" spans="1:4" ht="54" thickTop="1" thickBot="1">
      <c r="A267" s="137" t="s">
        <v>1143</v>
      </c>
      <c r="B267" s="138" t="s">
        <v>1797</v>
      </c>
      <c r="C267" s="133" t="s">
        <v>387</v>
      </c>
      <c r="D267" s="179">
        <f>VLOOKUP('680.3'!A89,'680.3'!A89:N389,14,FALSE)</f>
        <v>53278.909613657539</v>
      </c>
    </row>
    <row r="268" spans="1:4" ht="54" thickTop="1" thickBot="1">
      <c r="A268" s="137" t="s">
        <v>1144</v>
      </c>
      <c r="B268" s="138" t="s">
        <v>1798</v>
      </c>
      <c r="C268" s="133" t="s">
        <v>387</v>
      </c>
      <c r="D268" s="179">
        <f>VLOOKUP('681.1'!A89,'681.1'!A89:N390,14,FALSE)</f>
        <v>148821.08970441454</v>
      </c>
    </row>
    <row r="269" spans="1:4" ht="54" thickTop="1" thickBot="1">
      <c r="A269" s="137" t="s">
        <v>1692</v>
      </c>
      <c r="B269" s="138" t="s">
        <v>1799</v>
      </c>
      <c r="C269" s="133" t="s">
        <v>387</v>
      </c>
      <c r="D269" s="179">
        <f>VLOOKUP('681.2'!A89,'681.2'!A89:N391,14,FALSE)</f>
        <v>172817.88738438583</v>
      </c>
    </row>
    <row r="270" spans="1:4" ht="54" thickTop="1" thickBot="1">
      <c r="A270" s="137" t="s">
        <v>1693</v>
      </c>
      <c r="B270" s="138" t="s">
        <v>1800</v>
      </c>
      <c r="C270" s="133" t="s">
        <v>387</v>
      </c>
      <c r="D270" s="179">
        <f>VLOOKUP('681.3'!A89,'681.3'!A89:N392,14,FALSE)</f>
        <v>178205.98051668072</v>
      </c>
    </row>
    <row r="271" spans="1:4" ht="54" thickTop="1" thickBot="1">
      <c r="A271" s="137" t="s">
        <v>1694</v>
      </c>
      <c r="B271" s="138" t="s">
        <v>1801</v>
      </c>
      <c r="C271" s="133" t="s">
        <v>387</v>
      </c>
      <c r="D271" s="179">
        <f>VLOOKUP('681.4'!A89,'681.4'!A89:N393,14,FALSE)</f>
        <v>180836.0925533004</v>
      </c>
    </row>
    <row r="272" spans="1:4" ht="54" thickTop="1" thickBot="1">
      <c r="A272" s="137" t="s">
        <v>1145</v>
      </c>
      <c r="B272" s="138" t="s">
        <v>1802</v>
      </c>
      <c r="C272" s="133" t="s">
        <v>387</v>
      </c>
      <c r="D272" s="179">
        <f>VLOOKUP('682.1'!A89,'682.1'!A89:N394,14,FALSE)</f>
        <v>190742.33377217871</v>
      </c>
    </row>
    <row r="273" spans="1:4" ht="54" thickTop="1" thickBot="1">
      <c r="A273" s="137" t="s">
        <v>1695</v>
      </c>
      <c r="B273" s="138" t="s">
        <v>1803</v>
      </c>
      <c r="C273" s="133" t="s">
        <v>387</v>
      </c>
      <c r="D273" s="179">
        <f>VLOOKUP('682.2'!A89,'682.2'!A89:N395,14,FALSE)</f>
        <v>190742.33377217871</v>
      </c>
    </row>
    <row r="274" spans="1:4" ht="54" thickTop="1" thickBot="1">
      <c r="A274" s="137" t="s">
        <v>1697</v>
      </c>
      <c r="B274" s="138" t="s">
        <v>1804</v>
      </c>
      <c r="C274" s="133" t="s">
        <v>387</v>
      </c>
      <c r="D274" s="179">
        <f>VLOOKUP('682.3'!A89,'682.3'!A89:N396,14,FALSE)</f>
        <v>190742.33377217871</v>
      </c>
    </row>
    <row r="275" spans="1:4" ht="54" thickTop="1" thickBot="1">
      <c r="A275" s="137" t="s">
        <v>1699</v>
      </c>
      <c r="B275" s="138" t="s">
        <v>1997</v>
      </c>
      <c r="C275" s="133" t="s">
        <v>387</v>
      </c>
      <c r="D275" s="179">
        <f>VLOOKUP('682.4'!A89,'682.4'!A89:N397,14,FALSE)</f>
        <v>190742.33377217871</v>
      </c>
    </row>
    <row r="276" spans="1:4" ht="54" thickTop="1" thickBot="1">
      <c r="A276" s="137" t="s">
        <v>1701</v>
      </c>
      <c r="B276" s="138" t="s">
        <v>1805</v>
      </c>
      <c r="C276" s="133" t="s">
        <v>233</v>
      </c>
      <c r="D276" s="179">
        <f>VLOOKUP('683.1'!A89,'683.1'!A89:N398,14,FALSE)</f>
        <v>9712.2284654413324</v>
      </c>
    </row>
    <row r="277" spans="1:4" ht="54" thickTop="1" thickBot="1">
      <c r="A277" s="137" t="s">
        <v>1703</v>
      </c>
      <c r="B277" s="138" t="s">
        <v>1806</v>
      </c>
      <c r="C277" s="133" t="s">
        <v>233</v>
      </c>
      <c r="D277" s="179">
        <f>VLOOKUP('683.2'!A89,'683.2'!A89:N399,14,FALSE)</f>
        <v>19927.469111955834</v>
      </c>
    </row>
    <row r="278" spans="1:4" ht="54" thickTop="1" thickBot="1">
      <c r="A278" s="137" t="s">
        <v>1705</v>
      </c>
      <c r="B278" s="138" t="s">
        <v>1807</v>
      </c>
      <c r="C278" s="133" t="s">
        <v>233</v>
      </c>
      <c r="D278" s="179">
        <f>VLOOKUP('683.3'!A89,'683.3'!A89:N400,14,FALSE)</f>
        <v>9712.2284654413324</v>
      </c>
    </row>
    <row r="279" spans="1:4" ht="54" thickTop="1" thickBot="1">
      <c r="A279" s="137" t="s">
        <v>1706</v>
      </c>
      <c r="B279" s="138" t="s">
        <v>1808</v>
      </c>
      <c r="C279" s="133" t="s">
        <v>233</v>
      </c>
      <c r="D279" s="179">
        <f>VLOOKUP('683.4'!A89,'683.4'!A89:N401,14,FALSE)</f>
        <v>19927.469111955834</v>
      </c>
    </row>
    <row r="280" spans="1:4" ht="54" thickTop="1" thickBot="1">
      <c r="A280" s="137" t="s">
        <v>1707</v>
      </c>
      <c r="B280" s="138" t="s">
        <v>1809</v>
      </c>
      <c r="C280" s="133" t="s">
        <v>233</v>
      </c>
      <c r="D280" s="179">
        <f>VLOOKUP('683.5'!A87,'683.5'!A87:N402,14,FALSE)</f>
        <v>62690.438610888217</v>
      </c>
    </row>
    <row r="281" spans="1:4" ht="54" thickTop="1" thickBot="1">
      <c r="A281" s="137" t="s">
        <v>2047</v>
      </c>
      <c r="B281" s="138" t="s">
        <v>1810</v>
      </c>
      <c r="C281" s="133" t="s">
        <v>233</v>
      </c>
      <c r="D281" s="179">
        <f>VLOOKUP('690.1.1'!A89,'690.1.1'!A89:N403,14,FALSE)</f>
        <v>10305.068260605049</v>
      </c>
    </row>
    <row r="282" spans="1:4" ht="54" thickTop="1" thickBot="1">
      <c r="A282" s="137" t="s">
        <v>1710</v>
      </c>
      <c r="B282" s="138" t="s">
        <v>1811</v>
      </c>
      <c r="C282" s="133" t="s">
        <v>233</v>
      </c>
      <c r="D282" s="179">
        <f>VLOOKUP('690.1.2'!A89,'690.1.2'!A89:N404,14,FALSE)</f>
        <v>29703.517072547118</v>
      </c>
    </row>
    <row r="283" spans="1:4" ht="54" thickTop="1" thickBot="1">
      <c r="A283" s="137" t="s">
        <v>1146</v>
      </c>
      <c r="B283" s="138" t="s">
        <v>1812</v>
      </c>
      <c r="C283" s="133" t="s">
        <v>144</v>
      </c>
      <c r="D283" s="179">
        <f>VLOOKUP('700.1'!A89,'700.1'!A89:N405,14,FALSE)</f>
        <v>1808.6521750623592</v>
      </c>
    </row>
    <row r="284" spans="1:4" ht="54" thickTop="1" thickBot="1">
      <c r="A284" s="137" t="s">
        <v>1147</v>
      </c>
      <c r="B284" s="138" t="s">
        <v>1813</v>
      </c>
      <c r="C284" s="133" t="s">
        <v>144</v>
      </c>
      <c r="D284" s="179">
        <f>VLOOKUP('700.2'!A89,'700.2'!A89:N406,14,FALSE)</f>
        <v>1905.8151133031774</v>
      </c>
    </row>
    <row r="285" spans="1:4" ht="54" thickTop="1" thickBot="1">
      <c r="A285" s="137" t="s">
        <v>1148</v>
      </c>
      <c r="B285" s="138" t="s">
        <v>1814</v>
      </c>
      <c r="C285" s="133" t="s">
        <v>233</v>
      </c>
      <c r="D285" s="179">
        <f>VLOOKUP('700.3'!A89,'700.3'!A89:N407,14,FALSE)</f>
        <v>38958.795908616921</v>
      </c>
    </row>
    <row r="286" spans="1:4" ht="54" thickTop="1" thickBot="1">
      <c r="A286" s="137" t="s">
        <v>1149</v>
      </c>
      <c r="B286" s="138" t="s">
        <v>1815</v>
      </c>
      <c r="C286" s="133" t="s">
        <v>233</v>
      </c>
      <c r="D286" s="179">
        <f>VLOOKUP('700.4'!A89,'700.4'!A89:N408,14,FALSE)</f>
        <v>46258.347218227762</v>
      </c>
    </row>
    <row r="287" spans="1:4" ht="54" thickTop="1" thickBot="1">
      <c r="A287" s="137" t="s">
        <v>1150</v>
      </c>
      <c r="B287" s="138" t="s">
        <v>1816</v>
      </c>
      <c r="C287" s="133" t="s">
        <v>1845</v>
      </c>
      <c r="D287" s="179">
        <f>VLOOKUP('701.1'!A89,'701.1'!A89:N409,14,FALSE)</f>
        <v>8741.112320970793</v>
      </c>
    </row>
    <row r="288" spans="1:4" ht="54" thickTop="1" thickBot="1">
      <c r="A288" s="137" t="s">
        <v>1713</v>
      </c>
      <c r="B288" s="138" t="s">
        <v>1817</v>
      </c>
      <c r="C288" s="133" t="s">
        <v>1845</v>
      </c>
      <c r="D288" s="179">
        <f>VLOOKUP('710.1'!A89,'710.1'!A89:N410,14,FALSE)</f>
        <v>398157.04418104707</v>
      </c>
    </row>
    <row r="289" spans="1:4" ht="54" thickTop="1" thickBot="1">
      <c r="A289" s="137" t="s">
        <v>1151</v>
      </c>
      <c r="B289" s="138" t="s">
        <v>1818</v>
      </c>
      <c r="C289" s="133" t="s">
        <v>233</v>
      </c>
      <c r="D289" s="179">
        <f>VLOOKUP('710.2'!A89,'710.2'!A89:N411,14,FALSE)</f>
        <v>502634.5834575466</v>
      </c>
    </row>
    <row r="290" spans="1:4" ht="54" thickTop="1" thickBot="1">
      <c r="A290" s="137" t="s">
        <v>1152</v>
      </c>
      <c r="B290" s="138" t="s">
        <v>1819</v>
      </c>
      <c r="C290" s="133" t="s">
        <v>1845</v>
      </c>
      <c r="D290" s="179">
        <f>VLOOKUP('720.1'!A89,'720.1'!A89:N412,14,FALSE)</f>
        <v>514258.72344822122</v>
      </c>
    </row>
    <row r="291" spans="1:4" ht="54" thickTop="1" thickBot="1">
      <c r="A291" s="137" t="s">
        <v>1153</v>
      </c>
      <c r="B291" s="138" t="s">
        <v>1820</v>
      </c>
      <c r="C291" s="133" t="s">
        <v>144</v>
      </c>
      <c r="D291" s="179">
        <f>VLOOKUP('730.1'!A89,'730.1'!A89:N413,14,FALSE)</f>
        <v>123677.12067757815</v>
      </c>
    </row>
    <row r="292" spans="1:4" ht="54" thickTop="1" thickBot="1">
      <c r="A292" s="137" t="s">
        <v>1154</v>
      </c>
      <c r="B292" s="138" t="s">
        <v>1821</v>
      </c>
      <c r="C292" s="133" t="s">
        <v>1845</v>
      </c>
      <c r="D292" s="179">
        <f>VLOOKUP('730.2'!A89,'730.2'!A89:N414,14,FALSE)</f>
        <v>105348.22682661616</v>
      </c>
    </row>
    <row r="293" spans="1:4" ht="54" thickTop="1" thickBot="1">
      <c r="A293" s="137" t="s">
        <v>1155</v>
      </c>
      <c r="B293" s="138" t="s">
        <v>1822</v>
      </c>
      <c r="C293" s="133" t="s">
        <v>1845</v>
      </c>
      <c r="D293" s="179">
        <f>VLOOKUP('730.3'!A89,'730.3'!A89:N415,14,FALSE)</f>
        <v>99168.523730585992</v>
      </c>
    </row>
    <row r="294" spans="1:4" ht="54" thickTop="1" thickBot="1">
      <c r="A294" s="137" t="s">
        <v>1714</v>
      </c>
      <c r="B294" s="138" t="s">
        <v>1823</v>
      </c>
      <c r="C294" s="133" t="s">
        <v>1845</v>
      </c>
      <c r="D294" s="179">
        <f>VLOOKUP('730.4'!A89,'730.4'!A89:N416,14,FALSE)</f>
        <v>42786.141634298074</v>
      </c>
    </row>
    <row r="295" spans="1:4" ht="54" thickTop="1" thickBot="1">
      <c r="A295" s="137" t="s">
        <v>1156</v>
      </c>
      <c r="B295" s="138" t="s">
        <v>1824</v>
      </c>
      <c r="C295" s="133" t="s">
        <v>144</v>
      </c>
      <c r="D295" s="179">
        <f>VLOOKUP('731.1'!A89,'731.1'!A89:N417,14,FALSE)</f>
        <v>165872.7431079355</v>
      </c>
    </row>
    <row r="296" spans="1:4" ht="54" thickTop="1" thickBot="1">
      <c r="A296" s="137" t="s">
        <v>1157</v>
      </c>
      <c r="B296" s="138" t="s">
        <v>1825</v>
      </c>
      <c r="C296" s="133" t="s">
        <v>1995</v>
      </c>
      <c r="D296" s="179">
        <f>VLOOKUP('740.1'!A89,'740.1'!A89:N418,14,FALSE)</f>
        <v>17486.858663038143</v>
      </c>
    </row>
    <row r="297" spans="1:4" ht="54" thickTop="1" thickBot="1">
      <c r="A297" s="137" t="s">
        <v>1717</v>
      </c>
      <c r="B297" s="138" t="s">
        <v>1826</v>
      </c>
      <c r="C297" s="133" t="s">
        <v>1845</v>
      </c>
      <c r="D297" s="179">
        <f>VLOOKUP('741.1'!A89,'741.1'!A89:N419,14,FALSE)</f>
        <v>67894.013709778796</v>
      </c>
    </row>
    <row r="298" spans="1:4" ht="54" thickTop="1" thickBot="1">
      <c r="A298" s="137" t="s">
        <v>1158</v>
      </c>
      <c r="B298" s="138" t="s">
        <v>1827</v>
      </c>
      <c r="C298" s="133" t="s">
        <v>144</v>
      </c>
      <c r="D298" s="179">
        <f>VLOOKUP('800.1'!A89,'800.1'!A89:N420,14,FALSE)</f>
        <v>7695.364098987141</v>
      </c>
    </row>
    <row r="299" spans="1:4" ht="54" thickTop="1" thickBot="1">
      <c r="A299" s="137" t="s">
        <v>1159</v>
      </c>
      <c r="B299" s="138" t="s">
        <v>1828</v>
      </c>
      <c r="C299" s="133" t="s">
        <v>144</v>
      </c>
      <c r="D299" s="179">
        <f>VLOOKUP('800.2'!A89,'800.2'!A89:N421,14,FALSE)</f>
        <v>14639.750649794725</v>
      </c>
    </row>
    <row r="300" spans="1:4" ht="54" thickTop="1" thickBot="1">
      <c r="A300" s="137" t="s">
        <v>1160</v>
      </c>
      <c r="B300" s="138" t="s">
        <v>1829</v>
      </c>
      <c r="C300" s="133" t="s">
        <v>144</v>
      </c>
      <c r="D300" s="179">
        <f>VLOOKUP('800.3'!A89,'800.3'!A89:N422,14,FALSE)</f>
        <v>53892.069278602299</v>
      </c>
    </row>
    <row r="301" spans="1:4" ht="54" thickTop="1" thickBot="1">
      <c r="A301" s="137" t="s">
        <v>1161</v>
      </c>
      <c r="B301" s="138" t="s">
        <v>1830</v>
      </c>
      <c r="C301" s="133" t="s">
        <v>144</v>
      </c>
      <c r="D301" s="179">
        <f>VLOOKUP('800.4'!A89,'800.4'!A89:N423,14,FALSE)</f>
        <v>60476.573972402315</v>
      </c>
    </row>
    <row r="302" spans="1:4" ht="54" thickTop="1" thickBot="1">
      <c r="A302" s="137" t="s">
        <v>1718</v>
      </c>
      <c r="B302" s="138" t="s">
        <v>1831</v>
      </c>
      <c r="C302" s="133" t="s">
        <v>1845</v>
      </c>
      <c r="D302" s="179">
        <f>VLOOKUP('802.1'!A89,'802.1'!A89:N424,14,FALSE)</f>
        <v>315485.56878279086</v>
      </c>
    </row>
    <row r="303" spans="1:4" ht="54" thickTop="1" thickBot="1">
      <c r="A303" s="137" t="s">
        <v>1719</v>
      </c>
      <c r="B303" s="138" t="s">
        <v>1881</v>
      </c>
      <c r="C303" s="133" t="s">
        <v>1845</v>
      </c>
      <c r="D303" s="179">
        <f>VLOOKUP('802.2'!A89,'802.2'!A89:N425,14,FALSE)</f>
        <v>65845.010759126904</v>
      </c>
    </row>
    <row r="304" spans="1:4" ht="54" thickTop="1" thickBot="1">
      <c r="A304" s="137" t="s">
        <v>1720</v>
      </c>
      <c r="B304" s="138" t="s">
        <v>1832</v>
      </c>
      <c r="C304" s="133" t="s">
        <v>1845</v>
      </c>
      <c r="D304" s="179">
        <f>VLOOKUP('802.3'!A89,'802.3'!A89:N426,14,FALSE)</f>
        <v>40153.52693794568</v>
      </c>
    </row>
    <row r="305" spans="1:4" ht="54" thickTop="1" thickBot="1">
      <c r="A305" s="137" t="s">
        <v>1721</v>
      </c>
      <c r="B305" s="138" t="s">
        <v>1833</v>
      </c>
      <c r="C305" s="133" t="s">
        <v>1845</v>
      </c>
      <c r="D305" s="179">
        <f>VLOOKUP('802.4'!A89,'802.4'!A89:N427,14,FALSE)</f>
        <v>33458.784767038596</v>
      </c>
    </row>
    <row r="306" spans="1:4" ht="54" thickTop="1" thickBot="1">
      <c r="A306" s="137" t="s">
        <v>1722</v>
      </c>
      <c r="B306" s="138" t="s">
        <v>1834</v>
      </c>
      <c r="C306" s="133" t="s">
        <v>1845</v>
      </c>
      <c r="D306" s="179">
        <f>VLOOKUP('802.5'!A89,'802.5'!A89:N428,14,FALSE)</f>
        <v>253378.55048570887</v>
      </c>
    </row>
    <row r="307" spans="1:4" ht="54" thickTop="1" thickBot="1">
      <c r="A307" s="137" t="s">
        <v>1723</v>
      </c>
      <c r="B307" s="138" t="s">
        <v>1835</v>
      </c>
      <c r="C307" s="133" t="s">
        <v>1845</v>
      </c>
      <c r="D307" s="179">
        <f>VLOOKUP('802.6'!A89,'802.6'!A89:N429,14,FALSE)</f>
        <v>247315.58152395711</v>
      </c>
    </row>
    <row r="308" spans="1:4" ht="54" thickTop="1" thickBot="1">
      <c r="A308" s="137" t="s">
        <v>1724</v>
      </c>
      <c r="B308" s="138" t="s">
        <v>1836</v>
      </c>
      <c r="C308" s="133" t="s">
        <v>1845</v>
      </c>
      <c r="D308" s="179">
        <f>VLOOKUP('802.7'!A89,'802.7'!A89:N430,14,FALSE)</f>
        <v>160305.29698109027</v>
      </c>
    </row>
    <row r="309" spans="1:4" ht="54" thickTop="1" thickBot="1">
      <c r="A309" s="137" t="s">
        <v>1725</v>
      </c>
      <c r="B309" s="138" t="s">
        <v>1837</v>
      </c>
      <c r="C309" s="133" t="s">
        <v>1845</v>
      </c>
      <c r="D309" s="179">
        <f>VLOOKUP('802.8'!A89,'802.8'!A89:N431,14,FALSE)</f>
        <v>136652.9989466164</v>
      </c>
    </row>
    <row r="310" spans="1:4" ht="54" thickTop="1" thickBot="1">
      <c r="A310" s="137" t="s">
        <v>1162</v>
      </c>
      <c r="B310" s="138" t="s">
        <v>1838</v>
      </c>
      <c r="C310" s="133" t="s">
        <v>233</v>
      </c>
      <c r="D310" s="179">
        <f>VLOOKUP('810.1'!A89,'810.1'!A89:N432,14,FALSE)</f>
        <v>18373.385584630636</v>
      </c>
    </row>
    <row r="311" spans="1:4" ht="54" thickTop="1" thickBot="1">
      <c r="A311" s="137" t="s">
        <v>1163</v>
      </c>
      <c r="B311" s="138" t="s">
        <v>1839</v>
      </c>
      <c r="C311" s="133" t="s">
        <v>233</v>
      </c>
      <c r="D311" s="179">
        <f>VLOOKUP('810.2'!A89,'810.2'!A89:N433,14,FALSE)</f>
        <v>15358.664790515935</v>
      </c>
    </row>
    <row r="312" spans="1:4" ht="54" thickTop="1" thickBot="1">
      <c r="A312" s="137" t="s">
        <v>1164</v>
      </c>
      <c r="B312" s="138" t="s">
        <v>1840</v>
      </c>
      <c r="C312" s="133" t="s">
        <v>233</v>
      </c>
      <c r="D312" s="179">
        <f>VLOOKUP('810.3'!A89,'810.3'!A89:N435,14,FALSE)</f>
        <v>10863.549486776394</v>
      </c>
    </row>
    <row r="313" spans="1:4" ht="57.75" thickTop="1" thickBot="1">
      <c r="A313" s="137" t="s">
        <v>1726</v>
      </c>
      <c r="B313" s="138" t="s">
        <v>2050</v>
      </c>
      <c r="C313" s="133" t="s">
        <v>233</v>
      </c>
      <c r="D313" s="179">
        <f>VLOOKUP('811.1'!A89,'811.1'!A89:N436,14,FALSE)</f>
        <v>33983.364929983814</v>
      </c>
    </row>
    <row r="314" spans="1:4" ht="57.75" thickTop="1" thickBot="1">
      <c r="A314" s="137" t="s">
        <v>1727</v>
      </c>
      <c r="B314" s="138" t="s">
        <v>2051</v>
      </c>
      <c r="C314" s="133" t="s">
        <v>233</v>
      </c>
      <c r="D314" s="179">
        <f>VLOOKUP('811.2'!A89,'811.2'!A89:N437,14,FALSE)</f>
        <v>42072.361324016703</v>
      </c>
    </row>
    <row r="315" spans="1:4" ht="54" thickTop="1" thickBot="1">
      <c r="A315" s="137" t="s">
        <v>1165</v>
      </c>
      <c r="B315" s="138" t="s">
        <v>2053</v>
      </c>
      <c r="C315" s="133" t="s">
        <v>233</v>
      </c>
      <c r="D315" s="179">
        <f>VLOOKUP('812.1'!A89,'812.1'!A89:N438,14,FALSE)</f>
        <v>80372.563504574413</v>
      </c>
    </row>
    <row r="316" spans="1:4" ht="54" thickTop="1" thickBot="1">
      <c r="A316" s="137" t="s">
        <v>1728</v>
      </c>
      <c r="B316" s="138" t="s">
        <v>1841</v>
      </c>
      <c r="C316" s="133" t="s">
        <v>1995</v>
      </c>
      <c r="D316" s="179">
        <f>VLOOKUP('820.1'!A89,'820.1'!A89:N439,14,FALSE)</f>
        <v>68518.950666979246</v>
      </c>
    </row>
    <row r="317" spans="1:4" ht="54" thickTop="1" thickBot="1">
      <c r="A317" s="137" t="s">
        <v>1729</v>
      </c>
      <c r="B317" s="138" t="s">
        <v>1842</v>
      </c>
      <c r="C317" s="133" t="s">
        <v>984</v>
      </c>
      <c r="D317" s="179">
        <f>VLOOKUP('820.1.2'!A88,'820.1.2'!A88:N440,14,FALSE)</f>
        <v>3818834.7117991932</v>
      </c>
    </row>
    <row r="318" spans="1:4" ht="57.75" thickTop="1" thickBot="1">
      <c r="A318" s="137" t="s">
        <v>1166</v>
      </c>
      <c r="B318" s="138" t="s">
        <v>1843</v>
      </c>
      <c r="C318" s="133" t="s">
        <v>1998</v>
      </c>
      <c r="D318" s="179">
        <f>VLOOKUP('900.1'!A88,'900.1'!A88:N441,14,FALSE)</f>
        <v>1071.8675257686959</v>
      </c>
    </row>
    <row r="319" spans="1:4" ht="57.75" thickTop="1" thickBot="1">
      <c r="A319" s="137" t="s">
        <v>1167</v>
      </c>
      <c r="B319" s="138" t="s">
        <v>2195</v>
      </c>
      <c r="C319" s="133" t="s">
        <v>1999</v>
      </c>
      <c r="D319" s="179">
        <f>VLOOKUP('900.2'!A88,'900.2'!A88:N442,14,FALSE)</f>
        <v>1315.4737816252177</v>
      </c>
    </row>
    <row r="320" spans="1:4" ht="54" thickTop="1" thickBot="1">
      <c r="A320" s="137" t="s">
        <v>1168</v>
      </c>
      <c r="B320" s="138" t="s">
        <v>1844</v>
      </c>
      <c r="C320" s="133" t="s">
        <v>1999</v>
      </c>
      <c r="D320" s="179">
        <f>VLOOKUP('900.3'!A88,'900.3'!A88:N443,14,FALSE)</f>
        <v>1315.4737816252177</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9" sqref="D9"/>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9.85546875" customWidth="1"/>
  </cols>
  <sheetData>
    <row r="1" spans="1:4" ht="66" customHeight="1" thickTop="1">
      <c r="A1" s="669" t="s">
        <v>1850</v>
      </c>
      <c r="B1" s="670"/>
      <c r="C1" s="670"/>
      <c r="D1" s="671"/>
    </row>
    <row r="2" spans="1:4" ht="20.25" customHeight="1" thickBot="1">
      <c r="A2" s="672"/>
      <c r="B2" s="673"/>
      <c r="C2" s="673"/>
      <c r="D2" s="674"/>
    </row>
    <row r="3" spans="1:4" ht="16.5" thickTop="1" thickBot="1">
      <c r="A3" s="668" t="s">
        <v>2223</v>
      </c>
      <c r="B3" s="668"/>
      <c r="C3" s="668"/>
      <c r="D3" s="668"/>
    </row>
    <row r="4" spans="1:4" ht="16.5" thickTop="1" thickBot="1">
      <c r="A4" s="668"/>
      <c r="B4" s="668"/>
      <c r="C4" s="668"/>
      <c r="D4" s="668"/>
    </row>
    <row r="5" spans="1:4" ht="16.5" thickTop="1" thickBot="1">
      <c r="A5" s="668"/>
      <c r="B5" s="668"/>
      <c r="C5" s="668"/>
      <c r="D5" s="668"/>
    </row>
    <row r="6" spans="1:4" ht="16.5" thickTop="1" thickBot="1">
      <c r="A6" s="650" t="s">
        <v>2237</v>
      </c>
      <c r="B6" s="651" t="s">
        <v>1882</v>
      </c>
      <c r="C6" s="652" t="s">
        <v>2238</v>
      </c>
      <c r="D6" s="653">
        <v>29260</v>
      </c>
    </row>
    <row r="7" spans="1:4" ht="16.5" thickTop="1" thickBot="1">
      <c r="A7" s="655"/>
      <c r="B7" s="656"/>
      <c r="C7" s="657"/>
      <c r="D7" s="184" t="s">
        <v>1848</v>
      </c>
    </row>
    <row r="8" spans="1:4" ht="16.5" thickTop="1" thickBot="1">
      <c r="A8" s="658" t="s">
        <v>98</v>
      </c>
      <c r="B8" s="659" t="s">
        <v>1882</v>
      </c>
      <c r="C8" s="660" t="s">
        <v>99</v>
      </c>
      <c r="D8" s="654">
        <v>58677.433987924393</v>
      </c>
    </row>
    <row r="9" spans="1:4" ht="16.5" thickTop="1" thickBot="1">
      <c r="A9" s="658" t="s">
        <v>102</v>
      </c>
      <c r="B9" s="659" t="s">
        <v>1882</v>
      </c>
      <c r="C9" s="660" t="s">
        <v>103</v>
      </c>
      <c r="D9" s="654">
        <f>$D$6*1.85</f>
        <v>54131</v>
      </c>
    </row>
    <row r="10" spans="1:4" ht="16.5" thickTop="1" thickBot="1">
      <c r="A10" s="658" t="s">
        <v>0</v>
      </c>
      <c r="B10" s="659" t="s">
        <v>1882</v>
      </c>
      <c r="C10" s="660" t="s">
        <v>1</v>
      </c>
      <c r="D10" s="654">
        <v>69346.058349365194</v>
      </c>
    </row>
    <row r="11" spans="1:4" ht="16.5" thickTop="1" thickBot="1">
      <c r="A11" s="658" t="s">
        <v>1674</v>
      </c>
      <c r="B11" s="659" t="s">
        <v>1882</v>
      </c>
      <c r="C11" s="660" t="s">
        <v>1673</v>
      </c>
      <c r="D11" s="654">
        <v>320058.73084322392</v>
      </c>
    </row>
    <row r="12" spans="1:4" ht="16.5" thickTop="1" thickBot="1">
      <c r="A12" s="658" t="s">
        <v>100</v>
      </c>
      <c r="B12" s="659" t="s">
        <v>1882</v>
      </c>
      <c r="C12" s="660" t="s">
        <v>101</v>
      </c>
      <c r="D12" s="654">
        <v>80014.682710805981</v>
      </c>
    </row>
    <row r="13" spans="1:4" ht="16.5" thickTop="1" thickBot="1">
      <c r="A13" s="658" t="s">
        <v>62</v>
      </c>
      <c r="B13" s="659" t="s">
        <v>1882</v>
      </c>
      <c r="C13" s="660" t="s">
        <v>63</v>
      </c>
      <c r="D13" s="654">
        <v>586774.33987924387</v>
      </c>
    </row>
    <row r="14" spans="1:4" ht="16.5" thickTop="1" thickBot="1">
      <c r="A14" s="658" t="s">
        <v>108</v>
      </c>
      <c r="B14" s="659" t="s">
        <v>1882</v>
      </c>
      <c r="C14" s="660" t="s">
        <v>109</v>
      </c>
      <c r="D14" s="654">
        <v>320058.73084322392</v>
      </c>
    </row>
    <row r="15" spans="1:4" ht="16.5" thickTop="1" thickBot="1">
      <c r="A15" s="658" t="s">
        <v>41</v>
      </c>
      <c r="B15" s="659" t="s">
        <v>1882</v>
      </c>
      <c r="C15" s="660" t="s">
        <v>42</v>
      </c>
      <c r="D15" s="654">
        <v>213372.48722881597</v>
      </c>
    </row>
    <row r="16" spans="1:4" ht="16.5" thickTop="1" thickBot="1">
      <c r="A16" s="658" t="s">
        <v>43</v>
      </c>
      <c r="B16" s="659" t="s">
        <v>1882</v>
      </c>
      <c r="C16" s="660" t="s">
        <v>44</v>
      </c>
      <c r="D16" s="654">
        <v>320058.73084322392</v>
      </c>
    </row>
    <row r="17" spans="1:4" ht="16.5" thickTop="1" thickBot="1">
      <c r="A17" s="658" t="s">
        <v>106</v>
      </c>
      <c r="B17" s="659" t="s">
        <v>1882</v>
      </c>
      <c r="C17" s="660" t="s">
        <v>107</v>
      </c>
      <c r="D17" s="654">
        <v>106686.24361440798</v>
      </c>
    </row>
    <row r="18" spans="1:4" ht="16.5" thickTop="1" thickBot="1">
      <c r="A18" s="658" t="s">
        <v>1675</v>
      </c>
      <c r="B18" s="659" t="s">
        <v>1882</v>
      </c>
      <c r="C18" s="660" t="s">
        <v>2000</v>
      </c>
      <c r="D18" s="654">
        <v>96017.619252967183</v>
      </c>
    </row>
    <row r="19" spans="1:4" ht="16.5" thickTop="1" thickBot="1">
      <c r="A19" s="658" t="s">
        <v>96</v>
      </c>
      <c r="B19" s="659" t="s">
        <v>92</v>
      </c>
      <c r="C19" s="660" t="s">
        <v>97</v>
      </c>
      <c r="D19" s="654">
        <v>2133724.8722881596</v>
      </c>
    </row>
    <row r="20" spans="1:4" ht="16.5" thickTop="1" thickBot="1">
      <c r="A20" s="658" t="s">
        <v>76</v>
      </c>
      <c r="B20" s="659" t="s">
        <v>1882</v>
      </c>
      <c r="C20" s="660" t="s">
        <v>77</v>
      </c>
      <c r="D20" s="654">
        <v>485912.31941843667</v>
      </c>
    </row>
    <row r="21" spans="1:4" ht="16.5" thickTop="1" thickBot="1">
      <c r="A21" s="658" t="s">
        <v>74</v>
      </c>
      <c r="B21" s="659" t="s">
        <v>1882</v>
      </c>
      <c r="C21" s="660" t="s">
        <v>75</v>
      </c>
      <c r="D21" s="654">
        <v>477235.31371453602</v>
      </c>
    </row>
    <row r="22" spans="1:4" ht="16.5" thickTop="1" thickBot="1">
      <c r="A22" s="658" t="s">
        <v>84</v>
      </c>
      <c r="B22" s="659" t="s">
        <v>1882</v>
      </c>
      <c r="C22" s="660" t="s">
        <v>85</v>
      </c>
      <c r="D22" s="654">
        <v>544482.10791976599</v>
      </c>
    </row>
    <row r="23" spans="1:4" ht="16.5" thickTop="1" thickBot="1">
      <c r="A23" s="658" t="s">
        <v>78</v>
      </c>
      <c r="B23" s="659" t="s">
        <v>1882</v>
      </c>
      <c r="C23" s="660" t="s">
        <v>79</v>
      </c>
      <c r="D23" s="654">
        <v>605221.14784707059</v>
      </c>
    </row>
    <row r="24" spans="1:4" ht="16.5" thickTop="1" thickBot="1">
      <c r="A24" s="658" t="s">
        <v>64</v>
      </c>
      <c r="B24" s="659" t="s">
        <v>1882</v>
      </c>
      <c r="C24" s="660" t="s">
        <v>65</v>
      </c>
      <c r="D24" s="654">
        <v>468558.30801063532</v>
      </c>
    </row>
    <row r="25" spans="1:4" ht="16.5" thickTop="1" thickBot="1">
      <c r="A25" s="658" t="s">
        <v>80</v>
      </c>
      <c r="B25" s="659" t="s">
        <v>1882</v>
      </c>
      <c r="C25" s="660" t="s">
        <v>81</v>
      </c>
      <c r="D25" s="654">
        <v>557497.61647561705</v>
      </c>
    </row>
    <row r="26" spans="1:4" ht="16.5" thickTop="1" thickBot="1">
      <c r="A26" s="658" t="s">
        <v>82</v>
      </c>
      <c r="B26" s="659" t="s">
        <v>1882</v>
      </c>
      <c r="C26" s="660" t="s">
        <v>83</v>
      </c>
      <c r="D26" s="654">
        <v>577020.87930939358</v>
      </c>
    </row>
    <row r="27" spans="1:4" ht="16.5" thickTop="1" thickBot="1">
      <c r="A27" s="658" t="s">
        <v>104</v>
      </c>
      <c r="B27" s="659" t="s">
        <v>1882</v>
      </c>
      <c r="C27" s="660" t="s">
        <v>105</v>
      </c>
      <c r="D27" s="654">
        <v>145339.84554033595</v>
      </c>
    </row>
    <row r="28" spans="1:4" ht="16.5" thickTop="1" thickBot="1">
      <c r="A28" s="658" t="s">
        <v>4</v>
      </c>
      <c r="B28" s="659" t="s">
        <v>1882</v>
      </c>
      <c r="C28" s="660" t="s">
        <v>5</v>
      </c>
      <c r="D28" s="654">
        <v>162693.85694813728</v>
      </c>
    </row>
    <row r="29" spans="1:4" ht="16.5" customHeight="1" thickTop="1" thickBot="1">
      <c r="A29" s="658" t="s">
        <v>45</v>
      </c>
      <c r="B29" s="659" t="s">
        <v>1882</v>
      </c>
      <c r="C29" s="660" t="s">
        <v>2226</v>
      </c>
      <c r="D29" s="654">
        <f>$D$43+$D$64</f>
        <v>160817.24361440798</v>
      </c>
    </row>
    <row r="30" spans="1:4" ht="16.5" thickTop="1" thickBot="1">
      <c r="A30" s="658" t="s">
        <v>66</v>
      </c>
      <c r="B30" s="659" t="s">
        <v>1882</v>
      </c>
      <c r="C30" s="660" t="s">
        <v>67</v>
      </c>
      <c r="D30" s="654">
        <v>160029.36542161196</v>
      </c>
    </row>
    <row r="31" spans="1:4" ht="16.5" thickTop="1" thickBot="1">
      <c r="A31" s="658" t="s">
        <v>23</v>
      </c>
      <c r="B31" s="659" t="s">
        <v>1882</v>
      </c>
      <c r="C31" s="660" t="s">
        <v>24</v>
      </c>
      <c r="D31" s="654">
        <f>$D$64*10</f>
        <v>541310</v>
      </c>
    </row>
    <row r="32" spans="1:4" ht="16.5" thickTop="1" thickBot="1">
      <c r="A32" s="658" t="s">
        <v>7</v>
      </c>
      <c r="B32" s="659" t="s">
        <v>1882</v>
      </c>
      <c r="C32" s="660" t="s">
        <v>8</v>
      </c>
      <c r="D32" s="654">
        <f>$D$64*2</f>
        <v>108262</v>
      </c>
    </row>
    <row r="33" spans="1:4" ht="16.5" thickTop="1" thickBot="1">
      <c r="A33" s="658" t="s">
        <v>9</v>
      </c>
      <c r="B33" s="659" t="s">
        <v>1882</v>
      </c>
      <c r="C33" s="660" t="s">
        <v>10</v>
      </c>
      <c r="D33" s="654">
        <f>$D$64*3</f>
        <v>162393</v>
      </c>
    </row>
    <row r="34" spans="1:4" ht="16.5" thickTop="1" thickBot="1">
      <c r="A34" s="658" t="s">
        <v>11</v>
      </c>
      <c r="B34" s="659" t="s">
        <v>1882</v>
      </c>
      <c r="C34" s="660" t="s">
        <v>12</v>
      </c>
      <c r="D34" s="654">
        <f>$D$64*4</f>
        <v>216524</v>
      </c>
    </row>
    <row r="35" spans="1:4" ht="16.5" thickTop="1" thickBot="1">
      <c r="A35" s="658" t="s">
        <v>13</v>
      </c>
      <c r="B35" s="659" t="s">
        <v>1882</v>
      </c>
      <c r="C35" s="660" t="s">
        <v>14</v>
      </c>
      <c r="D35" s="654">
        <f>$D$64*5</f>
        <v>270655</v>
      </c>
    </row>
    <row r="36" spans="1:4" ht="16.5" thickTop="1" thickBot="1">
      <c r="A36" s="658" t="s">
        <v>15</v>
      </c>
      <c r="B36" s="659" t="s">
        <v>1882</v>
      </c>
      <c r="C36" s="660" t="s">
        <v>16</v>
      </c>
      <c r="D36" s="654">
        <f>$D$64*6</f>
        <v>324786</v>
      </c>
    </row>
    <row r="37" spans="1:4" ht="16.5" thickTop="1" thickBot="1">
      <c r="A37" s="658" t="s">
        <v>17</v>
      </c>
      <c r="B37" s="659" t="s">
        <v>1882</v>
      </c>
      <c r="C37" s="660" t="s">
        <v>18</v>
      </c>
      <c r="D37" s="654">
        <f>$D$64*7</f>
        <v>378917</v>
      </c>
    </row>
    <row r="38" spans="1:4" ht="16.5" thickTop="1" thickBot="1">
      <c r="A38" s="658" t="s">
        <v>19</v>
      </c>
      <c r="B38" s="659" t="s">
        <v>1882</v>
      </c>
      <c r="C38" s="660" t="s">
        <v>20</v>
      </c>
      <c r="D38" s="654">
        <f>$D$64*8</f>
        <v>433048</v>
      </c>
    </row>
    <row r="39" spans="1:4" ht="16.5" thickTop="1" thickBot="1">
      <c r="A39" s="658" t="s">
        <v>21</v>
      </c>
      <c r="B39" s="659" t="s">
        <v>1882</v>
      </c>
      <c r="C39" s="660" t="s">
        <v>22</v>
      </c>
      <c r="D39" s="654">
        <f>$D$64*9</f>
        <v>487179</v>
      </c>
    </row>
    <row r="40" spans="1:4" ht="16.5" thickTop="1" thickBot="1">
      <c r="A40" s="658" t="s">
        <v>72</v>
      </c>
      <c r="B40" s="659" t="s">
        <v>1882</v>
      </c>
      <c r="C40" s="660" t="s">
        <v>73</v>
      </c>
      <c r="D40" s="654">
        <v>58677.433987924393</v>
      </c>
    </row>
    <row r="41" spans="1:4" ht="16.5" thickTop="1" thickBot="1">
      <c r="A41" s="658" t="s">
        <v>27</v>
      </c>
      <c r="B41" s="659" t="s">
        <v>1882</v>
      </c>
      <c r="C41" s="660" t="s">
        <v>28</v>
      </c>
      <c r="D41" s="654">
        <v>117354.86797584879</v>
      </c>
    </row>
    <row r="42" spans="1:4" ht="16.5" thickTop="1" thickBot="1">
      <c r="A42" s="658" t="s">
        <v>25</v>
      </c>
      <c r="B42" s="659" t="s">
        <v>1882</v>
      </c>
      <c r="C42" s="660" t="s">
        <v>26</v>
      </c>
      <c r="D42" s="654">
        <v>117354.86797584879</v>
      </c>
    </row>
    <row r="43" spans="1:4" ht="16.5" thickTop="1" thickBot="1">
      <c r="A43" s="658" t="s">
        <v>30</v>
      </c>
      <c r="B43" s="659" t="s">
        <v>1882</v>
      </c>
      <c r="C43" s="660" t="s">
        <v>31</v>
      </c>
      <c r="D43" s="654">
        <v>106686.24361440798</v>
      </c>
    </row>
    <row r="44" spans="1:4" ht="17.25" customHeight="1" thickTop="1" thickBot="1">
      <c r="A44" s="658" t="s">
        <v>40</v>
      </c>
      <c r="B44" s="659" t="s">
        <v>1882</v>
      </c>
      <c r="C44" s="660" t="s">
        <v>2225</v>
      </c>
      <c r="D44" s="654">
        <v>266715.60903601995</v>
      </c>
    </row>
    <row r="45" spans="1:4" ht="16.5" thickTop="1" thickBot="1">
      <c r="A45" s="658" t="s">
        <v>32</v>
      </c>
      <c r="B45" s="659" t="s">
        <v>1882</v>
      </c>
      <c r="C45" s="660" t="s">
        <v>33</v>
      </c>
      <c r="D45" s="654">
        <f>D43*2</f>
        <v>213372.48722881597</v>
      </c>
    </row>
    <row r="46" spans="1:4" ht="16.5" thickTop="1" thickBot="1">
      <c r="A46" s="658" t="s">
        <v>34</v>
      </c>
      <c r="B46" s="659" t="s">
        <v>1882</v>
      </c>
      <c r="C46" s="660" t="s">
        <v>35</v>
      </c>
      <c r="D46" s="654">
        <f>D43*3</f>
        <v>320058.73084322398</v>
      </c>
    </row>
    <row r="47" spans="1:4" ht="16.5" thickTop="1" thickBot="1">
      <c r="A47" s="658" t="s">
        <v>70</v>
      </c>
      <c r="B47" s="659" t="s">
        <v>1882</v>
      </c>
      <c r="C47" s="660" t="s">
        <v>71</v>
      </c>
      <c r="D47" s="654">
        <f>D43+(3*D8)</f>
        <v>282718.54557818116</v>
      </c>
    </row>
    <row r="48" spans="1:4" ht="16.5" thickTop="1" thickBot="1">
      <c r="A48" s="658" t="s">
        <v>36</v>
      </c>
      <c r="B48" s="659" t="s">
        <v>1882</v>
      </c>
      <c r="C48" s="660" t="s">
        <v>37</v>
      </c>
      <c r="D48" s="654">
        <v>117354.86797584879</v>
      </c>
    </row>
    <row r="49" spans="1:4" ht="16.5" thickTop="1" thickBot="1">
      <c r="A49" s="658" t="s">
        <v>38</v>
      </c>
      <c r="B49" s="659" t="s">
        <v>1882</v>
      </c>
      <c r="C49" s="660" t="s">
        <v>39</v>
      </c>
      <c r="D49" s="654">
        <v>128023.49233728957</v>
      </c>
    </row>
    <row r="50" spans="1:4" ht="16.5" thickTop="1" thickBot="1">
      <c r="A50" s="658" t="s">
        <v>89</v>
      </c>
      <c r="B50" s="659" t="s">
        <v>1882</v>
      </c>
      <c r="C50" s="660" t="s">
        <v>90</v>
      </c>
      <c r="D50" s="654">
        <v>133357.80451800997</v>
      </c>
    </row>
    <row r="51" spans="1:4" ht="16.5" thickTop="1" thickBot="1">
      <c r="A51" s="658" t="s">
        <v>46</v>
      </c>
      <c r="B51" s="659" t="s">
        <v>1882</v>
      </c>
      <c r="C51" s="660" t="s">
        <v>47</v>
      </c>
      <c r="D51" s="654">
        <f>$D$6*1.85</f>
        <v>54131</v>
      </c>
    </row>
    <row r="52" spans="1:4" ht="16.5" thickTop="1" thickBot="1">
      <c r="A52" s="658" t="s">
        <v>48</v>
      </c>
      <c r="B52" s="659" t="s">
        <v>1882</v>
      </c>
      <c r="C52" s="660" t="s">
        <v>49</v>
      </c>
      <c r="D52" s="654">
        <f>D51*2</f>
        <v>108262</v>
      </c>
    </row>
    <row r="53" spans="1:4" ht="16.5" thickTop="1" thickBot="1">
      <c r="A53" s="658" t="s">
        <v>50</v>
      </c>
      <c r="B53" s="659" t="s">
        <v>1882</v>
      </c>
      <c r="C53" s="660" t="s">
        <v>51</v>
      </c>
      <c r="D53" s="654">
        <v>106686.24361440798</v>
      </c>
    </row>
    <row r="54" spans="1:4" ht="16.5" thickTop="1" thickBot="1">
      <c r="A54" s="658" t="s">
        <v>68</v>
      </c>
      <c r="B54" s="659" t="s">
        <v>1882</v>
      </c>
      <c r="C54" s="660" t="s">
        <v>69</v>
      </c>
      <c r="D54" s="654">
        <v>213372.48722881597</v>
      </c>
    </row>
    <row r="55" spans="1:4" ht="46.5" thickTop="1" thickBot="1">
      <c r="A55" s="658" t="s">
        <v>29</v>
      </c>
      <c r="B55" s="659" t="s">
        <v>1882</v>
      </c>
      <c r="C55" s="660" t="s">
        <v>1883</v>
      </c>
      <c r="D55" s="654">
        <v>800146.82710805978</v>
      </c>
    </row>
    <row r="56" spans="1:4" ht="16.5" thickTop="1" thickBot="1">
      <c r="A56" s="658" t="s">
        <v>52</v>
      </c>
      <c r="B56" s="659" t="s">
        <v>1882</v>
      </c>
      <c r="C56" s="660" t="s">
        <v>53</v>
      </c>
      <c r="D56" s="654">
        <v>80014.682710805981</v>
      </c>
    </row>
    <row r="57" spans="1:4" ht="16.5" thickTop="1" thickBot="1">
      <c r="A57" s="658" t="s">
        <v>54</v>
      </c>
      <c r="B57" s="659" t="s">
        <v>1882</v>
      </c>
      <c r="C57" s="660" t="s">
        <v>55</v>
      </c>
      <c r="D57" s="654">
        <v>160029.36542161196</v>
      </c>
    </row>
    <row r="58" spans="1:4" ht="16.5" thickTop="1" thickBot="1">
      <c r="A58" s="658" t="s">
        <v>56</v>
      </c>
      <c r="B58" s="659" t="s">
        <v>1882</v>
      </c>
      <c r="C58" s="660" t="s">
        <v>57</v>
      </c>
      <c r="D58" s="654">
        <v>106686.24361440798</v>
      </c>
    </row>
    <row r="59" spans="1:4" ht="16.5" thickTop="1" thickBot="1">
      <c r="A59" s="658" t="s">
        <v>2</v>
      </c>
      <c r="B59" s="659" t="s">
        <v>1882</v>
      </c>
      <c r="C59" s="660" t="s">
        <v>3</v>
      </c>
      <c r="D59" s="654">
        <v>213372.48722881597</v>
      </c>
    </row>
    <row r="60" spans="1:4" ht="16.5" thickTop="1" thickBot="1">
      <c r="A60" s="658" t="s">
        <v>58</v>
      </c>
      <c r="B60" s="659" t="s">
        <v>1882</v>
      </c>
      <c r="C60" s="660" t="s">
        <v>59</v>
      </c>
      <c r="D60" s="654">
        <v>133357.80451800997</v>
      </c>
    </row>
    <row r="61" spans="1:4" ht="16.5" thickTop="1" thickBot="1">
      <c r="A61" s="658" t="s">
        <v>86</v>
      </c>
      <c r="B61" s="659" t="s">
        <v>1882</v>
      </c>
      <c r="C61" s="660" t="s">
        <v>87</v>
      </c>
      <c r="D61" s="654">
        <v>160029.36542161196</v>
      </c>
    </row>
    <row r="62" spans="1:4" ht="16.5" thickTop="1" thickBot="1">
      <c r="A62" s="658" t="s">
        <v>88</v>
      </c>
      <c r="B62" s="659" t="s">
        <v>1882</v>
      </c>
      <c r="C62" s="660" t="s">
        <v>87</v>
      </c>
      <c r="D62" s="654">
        <v>160029.36542161196</v>
      </c>
    </row>
    <row r="63" spans="1:4" ht="16.5" thickTop="1" thickBot="1">
      <c r="A63" s="658" t="s">
        <v>60</v>
      </c>
      <c r="B63" s="659" t="s">
        <v>1882</v>
      </c>
      <c r="C63" s="660" t="s">
        <v>61</v>
      </c>
      <c r="D63" s="654">
        <v>160029.36542161196</v>
      </c>
    </row>
    <row r="64" spans="1:4" ht="17.25" customHeight="1" thickTop="1" thickBot="1">
      <c r="A64" s="658" t="s">
        <v>6</v>
      </c>
      <c r="B64" s="659" t="s">
        <v>1882</v>
      </c>
      <c r="C64" s="660" t="s">
        <v>2224</v>
      </c>
      <c r="D64" s="654">
        <f>$D$6*1.85</f>
        <v>54131</v>
      </c>
    </row>
    <row r="65" spans="1:4" ht="16.5" thickTop="1" thickBot="1">
      <c r="A65" s="658" t="s">
        <v>91</v>
      </c>
      <c r="B65" s="659" t="s">
        <v>92</v>
      </c>
      <c r="C65" s="660" t="s">
        <v>93</v>
      </c>
      <c r="D65" s="654">
        <v>533431.21807203989</v>
      </c>
    </row>
    <row r="66" spans="1:4" ht="16.5" thickTop="1" thickBot="1">
      <c r="A66" s="658" t="s">
        <v>94</v>
      </c>
      <c r="B66" s="659" t="s">
        <v>92</v>
      </c>
      <c r="C66" s="660" t="s">
        <v>95</v>
      </c>
      <c r="D66" s="654">
        <v>266715.60903601995</v>
      </c>
    </row>
    <row r="67" spans="1:4" ht="16.5" thickTop="1" thickBot="1">
      <c r="A67" s="658" t="s">
        <v>2228</v>
      </c>
      <c r="B67" s="659" t="s">
        <v>1882</v>
      </c>
      <c r="C67" s="660" t="s">
        <v>2227</v>
      </c>
      <c r="D67" s="654">
        <f>$D$6*1.85</f>
        <v>54131</v>
      </c>
    </row>
    <row r="68" spans="1:4" ht="15.75" thickTop="1">
      <c r="A68" s="3"/>
      <c r="B68" s="4"/>
      <c r="C68" s="5"/>
      <c r="D68" s="185"/>
    </row>
    <row r="69" spans="1:4">
      <c r="A69" s="3"/>
      <c r="B69" s="4"/>
      <c r="C69" s="5"/>
      <c r="D69" s="185"/>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78" t="s">
        <v>1850</v>
      </c>
      <c r="B1" s="679"/>
      <c r="C1" s="679"/>
      <c r="D1" s="680"/>
    </row>
    <row r="2" spans="1:4" ht="89.25" customHeight="1" thickBot="1">
      <c r="A2" s="681"/>
      <c r="B2" s="682"/>
      <c r="C2" s="682"/>
      <c r="D2" s="683"/>
    </row>
    <row r="3" spans="1:4" ht="39.75" customHeight="1" thickTop="1" thickBot="1">
      <c r="A3" s="675" t="s">
        <v>110</v>
      </c>
      <c r="B3" s="676"/>
      <c r="C3" s="676"/>
      <c r="D3" s="677"/>
    </row>
    <row r="4" spans="1:4" ht="16.5" customHeight="1" thickTop="1" thickBot="1">
      <c r="A4" s="8"/>
      <c r="B4" s="8"/>
      <c r="C4" s="9"/>
      <c r="D4" s="186"/>
    </row>
    <row r="5" spans="1:4" ht="16.5" thickTop="1" thickBot="1">
      <c r="A5" s="8"/>
      <c r="B5" s="8"/>
      <c r="C5" s="9"/>
      <c r="D5" s="186"/>
    </row>
    <row r="6" spans="1:4" ht="16.5" thickTop="1" thickBot="1">
      <c r="A6" s="10"/>
      <c r="B6" s="8"/>
      <c r="C6" s="11" t="s">
        <v>111</v>
      </c>
      <c r="D6" s="187" t="s">
        <v>1846</v>
      </c>
    </row>
    <row r="7" spans="1:4" ht="30" customHeight="1" thickTop="1" thickBot="1">
      <c r="A7" s="10" t="s">
        <v>115</v>
      </c>
      <c r="B7" s="8" t="s">
        <v>92</v>
      </c>
      <c r="C7" s="11" t="s">
        <v>116</v>
      </c>
      <c r="D7" s="649">
        <v>1338.1422245320048</v>
      </c>
    </row>
    <row r="8" spans="1:4" ht="30" customHeight="1" thickTop="1" thickBot="1">
      <c r="A8" s="10" t="s">
        <v>112</v>
      </c>
      <c r="B8" s="8" t="s">
        <v>113</v>
      </c>
      <c r="C8" s="11" t="s">
        <v>114</v>
      </c>
      <c r="D8" s="649">
        <v>3205.7086628051193</v>
      </c>
    </row>
    <row r="9" spans="1:4" ht="30" customHeight="1" thickTop="1" thickBot="1">
      <c r="A9" s="10" t="s">
        <v>117</v>
      </c>
      <c r="B9" s="8" t="s">
        <v>113</v>
      </c>
      <c r="C9" s="11" t="s">
        <v>118</v>
      </c>
      <c r="D9" s="649">
        <v>52455.315235143898</v>
      </c>
    </row>
    <row r="10" spans="1:4" ht="30" customHeight="1" thickTop="1" thickBot="1">
      <c r="A10" s="10" t="s">
        <v>119</v>
      </c>
      <c r="B10" s="8" t="s">
        <v>113</v>
      </c>
      <c r="C10" s="11" t="s">
        <v>120</v>
      </c>
      <c r="D10" s="649">
        <v>42742.771867594973</v>
      </c>
    </row>
    <row r="11" spans="1:4" ht="30" customHeight="1" thickTop="1" thickBot="1">
      <c r="A11" s="10" t="s">
        <v>123</v>
      </c>
      <c r="B11" s="8" t="s">
        <v>113</v>
      </c>
      <c r="C11" s="11" t="s">
        <v>124</v>
      </c>
      <c r="D11" s="649">
        <v>15744.640292534898</v>
      </c>
    </row>
    <row r="12" spans="1:4" ht="30" customHeight="1" thickTop="1" thickBot="1">
      <c r="A12" s="10" t="s">
        <v>121</v>
      </c>
      <c r="B12" s="8" t="s">
        <v>113</v>
      </c>
      <c r="C12" s="11" t="s">
        <v>122</v>
      </c>
      <c r="D12" s="649">
        <v>46760.924328499452</v>
      </c>
    </row>
    <row r="13" spans="1:4" ht="30" customHeight="1" thickTop="1" thickBot="1">
      <c r="A13" s="10" t="s">
        <v>125</v>
      </c>
      <c r="B13" s="8" t="s">
        <v>113</v>
      </c>
      <c r="C13" s="11" t="s">
        <v>126</v>
      </c>
      <c r="D13" s="649">
        <v>35354.544752165508</v>
      </c>
    </row>
    <row r="14" spans="1:4" ht="30" customHeight="1" thickTop="1" thickBot="1">
      <c r="A14" s="10" t="s">
        <v>131</v>
      </c>
      <c r="B14" s="8" t="s">
        <v>113</v>
      </c>
      <c r="C14" s="11" t="s">
        <v>132</v>
      </c>
      <c r="D14" s="649">
        <v>211576.74083571802</v>
      </c>
    </row>
    <row r="15" spans="1:4" ht="30" customHeight="1" thickTop="1" thickBot="1">
      <c r="A15" s="10" t="s">
        <v>129</v>
      </c>
      <c r="B15" s="8" t="s">
        <v>113</v>
      </c>
      <c r="C15" s="11" t="s">
        <v>130</v>
      </c>
      <c r="D15" s="649">
        <v>160285.41253397611</v>
      </c>
    </row>
    <row r="16" spans="1:4" ht="30" customHeight="1" thickTop="1" thickBot="1">
      <c r="A16" s="10" t="s">
        <v>127</v>
      </c>
      <c r="B16" s="8" t="s">
        <v>113</v>
      </c>
      <c r="C16" s="11" t="s">
        <v>128</v>
      </c>
      <c r="D16" s="649">
        <v>72121.979692792724</v>
      </c>
    </row>
    <row r="17" spans="1:4" ht="30" customHeight="1" thickTop="1" thickBot="1">
      <c r="A17" s="10" t="s">
        <v>1711</v>
      </c>
      <c r="B17" s="8" t="s">
        <v>113</v>
      </c>
      <c r="C17" s="11" t="s">
        <v>1712</v>
      </c>
      <c r="D17" s="649">
        <v>45119.057157653071</v>
      </c>
    </row>
    <row r="18" spans="1:4" ht="30" customHeight="1" thickTop="1" thickBot="1">
      <c r="A18" s="10" t="s">
        <v>133</v>
      </c>
      <c r="B18" s="8" t="s">
        <v>113</v>
      </c>
      <c r="C18" s="11" t="s">
        <v>134</v>
      </c>
      <c r="D18" s="649">
        <v>48063.509100591014</v>
      </c>
    </row>
    <row r="19" spans="1:4" ht="30" customHeight="1" thickTop="1" thickBot="1">
      <c r="A19" s="10" t="s">
        <v>146</v>
      </c>
      <c r="B19" s="8" t="s">
        <v>113</v>
      </c>
      <c r="C19" s="11" t="s">
        <v>147</v>
      </c>
      <c r="D19" s="649">
        <v>128228.32590592488</v>
      </c>
    </row>
    <row r="20" spans="1:4" ht="30" customHeight="1" thickTop="1" thickBot="1">
      <c r="A20" s="10" t="s">
        <v>135</v>
      </c>
      <c r="B20" s="8" t="s">
        <v>113</v>
      </c>
      <c r="C20" s="11" t="s">
        <v>1884</v>
      </c>
      <c r="D20" s="649">
        <v>64114.162952962441</v>
      </c>
    </row>
    <row r="21" spans="1:4" ht="30" customHeight="1" thickTop="1" thickBot="1">
      <c r="A21" s="10" t="s">
        <v>136</v>
      </c>
      <c r="B21" s="8" t="s">
        <v>113</v>
      </c>
      <c r="C21" s="11" t="s">
        <v>137</v>
      </c>
      <c r="D21" s="649">
        <v>111015.13786288533</v>
      </c>
    </row>
    <row r="22" spans="1:4" ht="30" customHeight="1" thickTop="1" thickBot="1">
      <c r="A22" s="10" t="s">
        <v>138</v>
      </c>
      <c r="B22" s="8" t="s">
        <v>113</v>
      </c>
      <c r="C22" s="11" t="s">
        <v>139</v>
      </c>
      <c r="D22" s="649">
        <v>48085.619638936834</v>
      </c>
    </row>
    <row r="23" spans="1:4" ht="30" customHeight="1" thickTop="1" thickBot="1">
      <c r="A23" s="10" t="s">
        <v>143</v>
      </c>
      <c r="B23" s="8" t="s">
        <v>144</v>
      </c>
      <c r="C23" s="11" t="s">
        <v>145</v>
      </c>
      <c r="D23" s="649">
        <v>24960.252916860522</v>
      </c>
    </row>
    <row r="24" spans="1:4" ht="30" customHeight="1" thickTop="1" thickBot="1">
      <c r="A24" s="10" t="s">
        <v>140</v>
      </c>
      <c r="B24" s="8" t="s">
        <v>998</v>
      </c>
      <c r="C24" s="11" t="s">
        <v>142</v>
      </c>
      <c r="D24" s="649">
        <v>26409.884102405744</v>
      </c>
    </row>
    <row r="25" spans="1:4" ht="30" customHeight="1" thickTop="1" thickBot="1">
      <c r="A25" s="10" t="s">
        <v>148</v>
      </c>
      <c r="B25" s="8" t="s">
        <v>113</v>
      </c>
      <c r="C25" s="11" t="s">
        <v>149</v>
      </c>
      <c r="D25" s="649">
        <v>93181.597763088212</v>
      </c>
    </row>
    <row r="26" spans="1:4" ht="30" customHeight="1" thickTop="1" thickBot="1">
      <c r="A26" s="10" t="s">
        <v>150</v>
      </c>
      <c r="B26" s="8" t="s">
        <v>113</v>
      </c>
      <c r="C26" s="11" t="s">
        <v>151</v>
      </c>
      <c r="D26" s="649">
        <v>93181.597763088212</v>
      </c>
    </row>
    <row r="27" spans="1:4" ht="30" customHeight="1" thickTop="1" thickBot="1">
      <c r="A27" s="10" t="s">
        <v>152</v>
      </c>
      <c r="B27" s="8" t="s">
        <v>113</v>
      </c>
      <c r="C27" s="11" t="s">
        <v>153</v>
      </c>
      <c r="D27" s="649">
        <v>53428.467410278703</v>
      </c>
    </row>
    <row r="28" spans="1:4" ht="30" customHeight="1" thickTop="1" thickBot="1">
      <c r="A28" s="10" t="s">
        <v>154</v>
      </c>
      <c r="B28" s="8" t="s">
        <v>113</v>
      </c>
      <c r="C28" s="11" t="s">
        <v>155</v>
      </c>
      <c r="D28" s="649">
        <v>66851.356932543218</v>
      </c>
    </row>
    <row r="29" spans="1:4" ht="30" customHeight="1" thickTop="1" thickBot="1">
      <c r="A29" s="10" t="s">
        <v>156</v>
      </c>
      <c r="B29" s="8" t="s">
        <v>113</v>
      </c>
      <c r="C29" s="11" t="s">
        <v>157</v>
      </c>
      <c r="D29" s="649">
        <v>1027.2539630443591</v>
      </c>
    </row>
    <row r="30" spans="1:4" ht="30" customHeight="1" thickTop="1" thickBot="1">
      <c r="A30" s="10" t="s">
        <v>166</v>
      </c>
      <c r="B30" s="8" t="s">
        <v>113</v>
      </c>
      <c r="C30" s="11" t="s">
        <v>167</v>
      </c>
      <c r="D30" s="649">
        <v>121649.29313927314</v>
      </c>
    </row>
    <row r="31" spans="1:4" ht="30" customHeight="1" thickTop="1" thickBot="1">
      <c r="A31" s="10" t="s">
        <v>162</v>
      </c>
      <c r="B31" s="8" t="s">
        <v>113</v>
      </c>
      <c r="C31" s="11" t="s">
        <v>163</v>
      </c>
      <c r="D31" s="649">
        <v>10930.035649118559</v>
      </c>
    </row>
    <row r="32" spans="1:4" ht="30" customHeight="1" thickTop="1" thickBot="1">
      <c r="A32" s="10" t="s">
        <v>164</v>
      </c>
      <c r="B32" s="8" t="s">
        <v>113</v>
      </c>
      <c r="C32" s="11" t="s">
        <v>165</v>
      </c>
      <c r="D32" s="649">
        <v>121649.29313927314</v>
      </c>
    </row>
    <row r="33" spans="1:4" ht="30" customHeight="1" thickTop="1" thickBot="1">
      <c r="A33" s="10" t="s">
        <v>171</v>
      </c>
      <c r="B33" s="8" t="s">
        <v>113</v>
      </c>
      <c r="C33" s="11" t="s">
        <v>172</v>
      </c>
      <c r="D33" s="649">
        <v>9185.0327634989007</v>
      </c>
    </row>
    <row r="34" spans="1:4" ht="30" customHeight="1" thickTop="1" thickBot="1">
      <c r="A34" s="10" t="s">
        <v>160</v>
      </c>
      <c r="B34" s="8" t="s">
        <v>113</v>
      </c>
      <c r="C34" s="11" t="s">
        <v>161</v>
      </c>
      <c r="D34" s="649">
        <v>7907.2040540527551</v>
      </c>
    </row>
    <row r="35" spans="1:4" ht="30" customHeight="1" thickTop="1" thickBot="1">
      <c r="A35" s="10" t="s">
        <v>173</v>
      </c>
      <c r="B35" s="8" t="s">
        <v>113</v>
      </c>
      <c r="C35" s="11" t="s">
        <v>1886</v>
      </c>
      <c r="D35" s="649">
        <v>130151.74698235196</v>
      </c>
    </row>
    <row r="36" spans="1:4" ht="30" customHeight="1" thickTop="1" thickBot="1">
      <c r="A36" s="10" t="s">
        <v>170</v>
      </c>
      <c r="B36" s="8" t="s">
        <v>113</v>
      </c>
      <c r="C36" s="11" t="s">
        <v>1885</v>
      </c>
      <c r="D36" s="649">
        <v>89145.528141800038</v>
      </c>
    </row>
    <row r="37" spans="1:4" ht="30" customHeight="1" thickTop="1" thickBot="1">
      <c r="A37" s="10" t="s">
        <v>168</v>
      </c>
      <c r="B37" s="8" t="s">
        <v>113</v>
      </c>
      <c r="C37" s="11" t="s">
        <v>169</v>
      </c>
      <c r="D37" s="649">
        <v>99163.240211709097</v>
      </c>
    </row>
    <row r="38" spans="1:4" ht="30" customHeight="1" thickTop="1" thickBot="1">
      <c r="A38" s="10" t="s">
        <v>174</v>
      </c>
      <c r="B38" s="8" t="s">
        <v>113</v>
      </c>
      <c r="C38" s="11" t="s">
        <v>175</v>
      </c>
      <c r="D38" s="649">
        <v>68174.723137926281</v>
      </c>
    </row>
    <row r="39" spans="1:4" ht="30" customHeight="1" thickTop="1" thickBot="1">
      <c r="A39" s="10" t="s">
        <v>176</v>
      </c>
      <c r="B39" s="8" t="s">
        <v>113</v>
      </c>
      <c r="C39" s="11" t="s">
        <v>177</v>
      </c>
      <c r="D39" s="649">
        <v>88509.572257013016</v>
      </c>
    </row>
    <row r="40" spans="1:4" ht="30" customHeight="1" thickTop="1" thickBot="1">
      <c r="A40" s="10" t="s">
        <v>180</v>
      </c>
      <c r="B40" s="8" t="s">
        <v>113</v>
      </c>
      <c r="C40" s="11" t="s">
        <v>181</v>
      </c>
      <c r="D40" s="649">
        <v>88509.572257013016</v>
      </c>
    </row>
    <row r="41" spans="1:4" ht="30" customHeight="1" thickTop="1" thickBot="1">
      <c r="A41" s="10" t="s">
        <v>178</v>
      </c>
      <c r="B41" s="8" t="s">
        <v>113</v>
      </c>
      <c r="C41" s="11" t="s">
        <v>179</v>
      </c>
      <c r="D41" s="649">
        <v>88509.572257013016</v>
      </c>
    </row>
    <row r="42" spans="1:4" ht="30" customHeight="1" thickTop="1" thickBot="1">
      <c r="A42" s="10" t="s">
        <v>182</v>
      </c>
      <c r="B42" s="8" t="s">
        <v>113</v>
      </c>
      <c r="C42" s="11" t="s">
        <v>183</v>
      </c>
      <c r="D42" s="649">
        <v>53218.204188932374</v>
      </c>
    </row>
    <row r="43" spans="1:4" ht="30" customHeight="1" thickTop="1" thickBot="1">
      <c r="A43" s="10" t="s">
        <v>1672</v>
      </c>
      <c r="B43" s="8" t="s">
        <v>113</v>
      </c>
      <c r="C43" s="11" t="s">
        <v>1671</v>
      </c>
      <c r="D43" s="649">
        <v>6072.2420272880881</v>
      </c>
    </row>
    <row r="44" spans="1:4" ht="30" customHeight="1" thickTop="1" thickBot="1">
      <c r="A44" s="10" t="s">
        <v>184</v>
      </c>
      <c r="B44" s="8" t="s">
        <v>113</v>
      </c>
      <c r="C44" s="11" t="s">
        <v>185</v>
      </c>
      <c r="D44" s="649">
        <v>19542.037676739688</v>
      </c>
    </row>
    <row r="45" spans="1:4" ht="30" customHeight="1" thickTop="1" thickBot="1">
      <c r="A45" s="10" t="s">
        <v>1603</v>
      </c>
      <c r="B45" s="8" t="s">
        <v>113</v>
      </c>
      <c r="C45" s="11" t="s">
        <v>1604</v>
      </c>
      <c r="D45" s="649">
        <v>2406.1850022107315</v>
      </c>
    </row>
    <row r="46" spans="1:4" ht="30" customHeight="1" thickTop="1" thickBot="1">
      <c r="A46" s="10" t="s">
        <v>188</v>
      </c>
      <c r="B46" s="8" t="s">
        <v>113</v>
      </c>
      <c r="C46" s="11" t="s">
        <v>189</v>
      </c>
      <c r="D46" s="649">
        <v>2453.6515679885456</v>
      </c>
    </row>
    <row r="47" spans="1:4" ht="30" customHeight="1" thickTop="1" thickBot="1">
      <c r="A47" s="10" t="s">
        <v>186</v>
      </c>
      <c r="B47" s="8" t="s">
        <v>113</v>
      </c>
      <c r="C47" s="11" t="s">
        <v>187</v>
      </c>
      <c r="D47" s="649">
        <v>1416.6817439655715</v>
      </c>
    </row>
    <row r="48" spans="1:4" ht="30" customHeight="1" thickTop="1" thickBot="1">
      <c r="A48" s="10" t="s">
        <v>190</v>
      </c>
      <c r="B48" s="8" t="s">
        <v>113</v>
      </c>
      <c r="C48" s="11" t="s">
        <v>191</v>
      </c>
      <c r="D48" s="649">
        <v>1803.0494923198185</v>
      </c>
    </row>
    <row r="49" spans="1:4" ht="30" customHeight="1" thickTop="1" thickBot="1">
      <c r="A49" s="10" t="s">
        <v>201</v>
      </c>
      <c r="B49" s="8" t="s">
        <v>113</v>
      </c>
      <c r="C49" s="11" t="s">
        <v>1888</v>
      </c>
      <c r="D49" s="649">
        <v>83760.602346877422</v>
      </c>
    </row>
    <row r="50" spans="1:4" ht="30" customHeight="1" thickTop="1" thickBot="1">
      <c r="A50" s="10" t="s">
        <v>192</v>
      </c>
      <c r="B50" s="8" t="s">
        <v>113</v>
      </c>
      <c r="C50" s="11" t="s">
        <v>193</v>
      </c>
      <c r="D50" s="649">
        <v>30397.487753340341</v>
      </c>
    </row>
    <row r="51" spans="1:4" ht="30" customHeight="1" thickTop="1" thickBot="1">
      <c r="A51" s="10" t="s">
        <v>194</v>
      </c>
      <c r="B51" s="8" t="s">
        <v>113</v>
      </c>
      <c r="C51" s="11" t="s">
        <v>1887</v>
      </c>
      <c r="D51" s="649">
        <v>1981.6132108992169</v>
      </c>
    </row>
    <row r="52" spans="1:4" ht="30" customHeight="1" thickTop="1" thickBot="1">
      <c r="A52" s="10" t="s">
        <v>224</v>
      </c>
      <c r="B52" s="8" t="s">
        <v>92</v>
      </c>
      <c r="C52" s="11" t="s">
        <v>1891</v>
      </c>
      <c r="D52" s="649">
        <v>156376.16426240772</v>
      </c>
    </row>
    <row r="53" spans="1:4" ht="30" customHeight="1" thickTop="1" thickBot="1">
      <c r="A53" s="10" t="s">
        <v>195</v>
      </c>
      <c r="B53" s="8" t="s">
        <v>113</v>
      </c>
      <c r="C53" s="11" t="s">
        <v>196</v>
      </c>
      <c r="D53" s="649">
        <v>11047.222420603792</v>
      </c>
    </row>
    <row r="54" spans="1:4" ht="30" customHeight="1" thickTop="1" thickBot="1">
      <c r="A54" s="10" t="s">
        <v>214</v>
      </c>
      <c r="B54" s="8" t="s">
        <v>113</v>
      </c>
      <c r="C54" s="11" t="s">
        <v>215</v>
      </c>
      <c r="D54" s="649">
        <v>10323.715326605603</v>
      </c>
    </row>
    <row r="55" spans="1:4" ht="30" customHeight="1" thickTop="1" thickBot="1">
      <c r="A55" s="10" t="s">
        <v>197</v>
      </c>
      <c r="B55" s="8" t="s">
        <v>113</v>
      </c>
      <c r="C55" s="11" t="s">
        <v>198</v>
      </c>
      <c r="D55" s="649">
        <v>96624.97925840097</v>
      </c>
    </row>
    <row r="56" spans="1:4" ht="30" customHeight="1" thickTop="1" thickBot="1">
      <c r="A56" s="10" t="s">
        <v>199</v>
      </c>
      <c r="B56" s="8" t="s">
        <v>113</v>
      </c>
      <c r="C56" s="11" t="s">
        <v>200</v>
      </c>
      <c r="D56" s="649">
        <v>11243.332386528449</v>
      </c>
    </row>
    <row r="57" spans="1:4" ht="30" customHeight="1" thickTop="1" thickBot="1">
      <c r="A57" s="10" t="s">
        <v>202</v>
      </c>
      <c r="B57" s="8" t="s">
        <v>113</v>
      </c>
      <c r="C57" s="11" t="s">
        <v>203</v>
      </c>
      <c r="D57" s="649">
        <v>66779.781019268106</v>
      </c>
    </row>
    <row r="58" spans="1:4" ht="30" customHeight="1" thickTop="1" thickBot="1">
      <c r="A58" s="10" t="s">
        <v>212</v>
      </c>
      <c r="B58" s="8" t="s">
        <v>113</v>
      </c>
      <c r="C58" s="11" t="s">
        <v>213</v>
      </c>
      <c r="D58" s="649">
        <v>25921.875878384446</v>
      </c>
    </row>
    <row r="59" spans="1:4" ht="30" customHeight="1" thickTop="1" thickBot="1">
      <c r="A59" s="10" t="s">
        <v>206</v>
      </c>
      <c r="B59" s="8" t="s">
        <v>113</v>
      </c>
      <c r="C59" s="11" t="s">
        <v>207</v>
      </c>
      <c r="D59" s="649">
        <v>7223.9538519691978</v>
      </c>
    </row>
    <row r="60" spans="1:4" ht="30" customHeight="1" thickTop="1" thickBot="1">
      <c r="A60" s="10" t="s">
        <v>204</v>
      </c>
      <c r="B60" s="8" t="s">
        <v>113</v>
      </c>
      <c r="C60" s="11" t="s">
        <v>205</v>
      </c>
      <c r="D60" s="649">
        <v>16028.543314025597</v>
      </c>
    </row>
    <row r="61" spans="1:4" ht="30" customHeight="1" thickTop="1" thickBot="1">
      <c r="A61" s="10" t="s">
        <v>208</v>
      </c>
      <c r="B61" s="8" t="s">
        <v>113</v>
      </c>
      <c r="C61" s="11" t="s">
        <v>209</v>
      </c>
      <c r="D61" s="649">
        <v>16028.543314025597</v>
      </c>
    </row>
    <row r="62" spans="1:4" ht="30" customHeight="1" thickTop="1" thickBot="1">
      <c r="A62" s="10" t="s">
        <v>210</v>
      </c>
      <c r="B62" s="8" t="s">
        <v>113</v>
      </c>
      <c r="C62" s="11" t="s">
        <v>211</v>
      </c>
      <c r="D62" s="649">
        <v>16028.543314025597</v>
      </c>
    </row>
    <row r="63" spans="1:4" ht="30" customHeight="1" thickTop="1" thickBot="1">
      <c r="A63" s="10" t="s">
        <v>217</v>
      </c>
      <c r="B63" s="8" t="s">
        <v>113</v>
      </c>
      <c r="C63" s="11" t="s">
        <v>218</v>
      </c>
      <c r="D63" s="649">
        <v>29919.947519514451</v>
      </c>
    </row>
    <row r="64" spans="1:4" ht="30" customHeight="1" thickTop="1" thickBot="1">
      <c r="A64" s="10" t="s">
        <v>219</v>
      </c>
      <c r="B64" s="8" t="s">
        <v>113</v>
      </c>
      <c r="C64" s="11" t="s">
        <v>220</v>
      </c>
      <c r="D64" s="649">
        <v>11772.388320134909</v>
      </c>
    </row>
    <row r="65" spans="1:4" ht="30" customHeight="1" thickTop="1" thickBot="1">
      <c r="A65" s="10" t="s">
        <v>216</v>
      </c>
      <c r="B65" s="8" t="s">
        <v>113</v>
      </c>
      <c r="C65" s="11" t="s">
        <v>1889</v>
      </c>
      <c r="D65" s="649">
        <v>12351.198116589438</v>
      </c>
    </row>
    <row r="66" spans="1:4" ht="30" customHeight="1" thickTop="1" thickBot="1">
      <c r="A66" s="10" t="s">
        <v>221</v>
      </c>
      <c r="B66" s="8" t="s">
        <v>113</v>
      </c>
      <c r="C66" s="11" t="s">
        <v>1890</v>
      </c>
      <c r="D66" s="649">
        <v>63255.911394618204</v>
      </c>
    </row>
    <row r="67" spans="1:4" ht="30" customHeight="1" thickTop="1" thickBot="1">
      <c r="A67" s="10" t="s">
        <v>222</v>
      </c>
      <c r="B67" s="8" t="s">
        <v>113</v>
      </c>
      <c r="C67" s="11" t="s">
        <v>223</v>
      </c>
      <c r="D67" s="649">
        <v>23732.602881669762</v>
      </c>
    </row>
    <row r="68" spans="1:4" ht="30" customHeight="1" thickTop="1" thickBot="1">
      <c r="A68" s="10" t="s">
        <v>225</v>
      </c>
      <c r="B68" s="8" t="s">
        <v>113</v>
      </c>
      <c r="C68" s="11" t="s">
        <v>226</v>
      </c>
      <c r="D68" s="649">
        <v>62374.075948914426</v>
      </c>
    </row>
    <row r="69" spans="1:4" ht="30" customHeight="1" thickTop="1" thickBot="1">
      <c r="A69" s="10" t="s">
        <v>227</v>
      </c>
      <c r="B69" s="8" t="s">
        <v>113</v>
      </c>
      <c r="C69" s="11" t="s">
        <v>1892</v>
      </c>
      <c r="D69" s="649">
        <v>15231.399678761072</v>
      </c>
    </row>
    <row r="70" spans="1:4" ht="30" customHeight="1" thickTop="1" thickBot="1">
      <c r="A70" s="10" t="s">
        <v>232</v>
      </c>
      <c r="B70" s="8" t="s">
        <v>233</v>
      </c>
      <c r="C70" s="11" t="s">
        <v>1895</v>
      </c>
      <c r="D70" s="649">
        <v>5342.8477713418661</v>
      </c>
    </row>
    <row r="71" spans="1:4" ht="30" customHeight="1" thickTop="1" thickBot="1">
      <c r="A71" s="10" t="s">
        <v>228</v>
      </c>
      <c r="B71" s="8" t="s">
        <v>113</v>
      </c>
      <c r="C71" s="11" t="s">
        <v>1893</v>
      </c>
      <c r="D71" s="649">
        <v>3294.9544611049728</v>
      </c>
    </row>
    <row r="72" spans="1:4" ht="30" customHeight="1" thickTop="1" thickBot="1">
      <c r="A72" s="10" t="s">
        <v>229</v>
      </c>
      <c r="B72" s="8" t="s">
        <v>113</v>
      </c>
      <c r="C72" s="11" t="s">
        <v>1894</v>
      </c>
      <c r="D72" s="649">
        <v>8033.5127708808404</v>
      </c>
    </row>
    <row r="73" spans="1:4" ht="30" customHeight="1" thickTop="1" thickBot="1">
      <c r="A73" s="10" t="s">
        <v>230</v>
      </c>
      <c r="B73" s="8" t="s">
        <v>113</v>
      </c>
      <c r="C73" s="11" t="s">
        <v>231</v>
      </c>
      <c r="D73" s="649">
        <v>3091.1171402132286</v>
      </c>
    </row>
    <row r="74" spans="1:4" ht="30" customHeight="1" thickTop="1" thickBot="1">
      <c r="A74" s="10" t="s">
        <v>234</v>
      </c>
      <c r="B74" s="8" t="s">
        <v>113</v>
      </c>
      <c r="C74" s="11" t="s">
        <v>235</v>
      </c>
      <c r="D74" s="649">
        <v>11893.151423560512</v>
      </c>
    </row>
    <row r="75" spans="1:4" ht="30" customHeight="1" thickTop="1" thickBot="1">
      <c r="A75" s="10" t="s">
        <v>236</v>
      </c>
      <c r="B75" s="8" t="s">
        <v>113</v>
      </c>
      <c r="C75" s="11" t="s">
        <v>237</v>
      </c>
      <c r="D75" s="649">
        <v>267609.62566096307</v>
      </c>
    </row>
    <row r="76" spans="1:4" ht="30" customHeight="1" thickTop="1" thickBot="1">
      <c r="A76" s="10" t="s">
        <v>238</v>
      </c>
      <c r="B76" s="8" t="s">
        <v>113</v>
      </c>
      <c r="C76" s="11" t="s">
        <v>239</v>
      </c>
      <c r="D76" s="649">
        <v>340061.30583235144</v>
      </c>
    </row>
    <row r="77" spans="1:4" ht="30" customHeight="1" thickTop="1" thickBot="1">
      <c r="A77" s="10" t="s">
        <v>240</v>
      </c>
      <c r="B77" s="8" t="s">
        <v>113</v>
      </c>
      <c r="C77" s="11" t="s">
        <v>1896</v>
      </c>
      <c r="D77" s="649">
        <v>108290.49310777111</v>
      </c>
    </row>
    <row r="78" spans="1:4" ht="30" customHeight="1" thickTop="1" thickBot="1">
      <c r="A78" s="10" t="s">
        <v>241</v>
      </c>
      <c r="B78" s="8" t="s">
        <v>113</v>
      </c>
      <c r="C78" s="11" t="s">
        <v>1897</v>
      </c>
      <c r="D78" s="649">
        <v>133932.92722426582</v>
      </c>
    </row>
    <row r="79" spans="1:4" ht="30" customHeight="1" thickTop="1" thickBot="1">
      <c r="A79" s="10" t="s">
        <v>246</v>
      </c>
      <c r="B79" s="8" t="s">
        <v>113</v>
      </c>
      <c r="C79" s="11" t="s">
        <v>1902</v>
      </c>
      <c r="D79" s="649">
        <v>110502.87604740732</v>
      </c>
    </row>
    <row r="80" spans="1:4" ht="30" customHeight="1" thickTop="1" thickBot="1">
      <c r="A80" s="10" t="s">
        <v>243</v>
      </c>
      <c r="B80" s="8" t="s">
        <v>113</v>
      </c>
      <c r="C80" s="11" t="s">
        <v>1899</v>
      </c>
      <c r="D80" s="649">
        <v>138914.02144860863</v>
      </c>
    </row>
    <row r="81" spans="1:4" ht="30" customHeight="1" thickTop="1" thickBot="1">
      <c r="A81" s="10" t="s">
        <v>244</v>
      </c>
      <c r="B81" s="8" t="s">
        <v>113</v>
      </c>
      <c r="C81" s="11" t="s">
        <v>1900</v>
      </c>
      <c r="D81" s="649">
        <v>263201.37571504025</v>
      </c>
    </row>
    <row r="82" spans="1:4" ht="30" customHeight="1" thickTop="1" thickBot="1">
      <c r="A82" s="10" t="s">
        <v>245</v>
      </c>
      <c r="B82" s="8" t="s">
        <v>113</v>
      </c>
      <c r="C82" s="11" t="s">
        <v>1901</v>
      </c>
      <c r="D82" s="649">
        <v>187522.63877485768</v>
      </c>
    </row>
    <row r="83" spans="1:4" ht="30" customHeight="1" thickTop="1" thickBot="1">
      <c r="A83" s="10" t="s">
        <v>247</v>
      </c>
      <c r="B83" s="8" t="s">
        <v>113</v>
      </c>
      <c r="C83" s="11" t="s">
        <v>1903</v>
      </c>
      <c r="D83" s="649">
        <v>121593.90741910452</v>
      </c>
    </row>
    <row r="84" spans="1:4" ht="30" customHeight="1" thickTop="1" thickBot="1">
      <c r="A84" s="10" t="s">
        <v>242</v>
      </c>
      <c r="B84" s="8" t="s">
        <v>113</v>
      </c>
      <c r="C84" s="11" t="s">
        <v>1898</v>
      </c>
      <c r="D84" s="649">
        <v>185369.47828368918</v>
      </c>
    </row>
    <row r="85" spans="1:4" ht="30" customHeight="1" thickTop="1" thickBot="1">
      <c r="A85" s="10" t="s">
        <v>248</v>
      </c>
      <c r="B85" s="8" t="s">
        <v>113</v>
      </c>
      <c r="C85" s="11" t="s">
        <v>1904</v>
      </c>
      <c r="D85" s="649">
        <v>341942.2058501796</v>
      </c>
    </row>
    <row r="86" spans="1:4" ht="30" customHeight="1" thickTop="1" thickBot="1">
      <c r="A86" s="10" t="s">
        <v>249</v>
      </c>
      <c r="B86" s="8" t="s">
        <v>113</v>
      </c>
      <c r="C86" s="11" t="s">
        <v>250</v>
      </c>
      <c r="D86" s="649">
        <v>3825.5970782646732</v>
      </c>
    </row>
    <row r="87" spans="1:4" ht="30" customHeight="1" thickTop="1" thickBot="1">
      <c r="A87" s="10" t="s">
        <v>255</v>
      </c>
      <c r="B87" s="8" t="s">
        <v>113</v>
      </c>
      <c r="C87" s="11" t="s">
        <v>256</v>
      </c>
      <c r="D87" s="649">
        <v>1298802.5409293841</v>
      </c>
    </row>
    <row r="88" spans="1:4" ht="30" customHeight="1" thickTop="1" thickBot="1">
      <c r="A88" s="10" t="s">
        <v>253</v>
      </c>
      <c r="B88" s="8" t="s">
        <v>113</v>
      </c>
      <c r="C88" s="11" t="s">
        <v>254</v>
      </c>
      <c r="D88" s="649">
        <v>18596.64216064665</v>
      </c>
    </row>
    <row r="89" spans="1:4" ht="30" customHeight="1" thickTop="1" thickBot="1">
      <c r="A89" s="10" t="s">
        <v>251</v>
      </c>
      <c r="B89" s="8" t="s">
        <v>113</v>
      </c>
      <c r="C89" s="11" t="s">
        <v>252</v>
      </c>
      <c r="D89" s="649">
        <v>18228.129753836347</v>
      </c>
    </row>
    <row r="90" spans="1:4" ht="30" customHeight="1" thickTop="1" thickBot="1">
      <c r="A90" s="10" t="s">
        <v>257</v>
      </c>
      <c r="B90" s="8" t="s">
        <v>113</v>
      </c>
      <c r="C90" s="11" t="s">
        <v>258</v>
      </c>
      <c r="D90" s="649">
        <v>9185.0327634989007</v>
      </c>
    </row>
    <row r="91" spans="1:4" ht="30" customHeight="1" thickTop="1" thickBot="1">
      <c r="A91" s="10" t="s">
        <v>259</v>
      </c>
      <c r="B91" s="8" t="s">
        <v>113</v>
      </c>
      <c r="C91" s="11" t="s">
        <v>260</v>
      </c>
      <c r="D91" s="649">
        <v>68138.337661697267</v>
      </c>
    </row>
    <row r="92" spans="1:4" ht="30" customHeight="1" thickTop="1" thickBot="1">
      <c r="A92" s="10" t="s">
        <v>261</v>
      </c>
      <c r="B92" s="8" t="s">
        <v>113</v>
      </c>
      <c r="C92" s="11" t="s">
        <v>262</v>
      </c>
      <c r="D92" s="649">
        <v>7969.478756053597</v>
      </c>
    </row>
    <row r="93" spans="1:4" ht="30" customHeight="1" thickTop="1" thickBot="1">
      <c r="A93" s="10" t="s">
        <v>263</v>
      </c>
      <c r="B93" s="8" t="s">
        <v>113</v>
      </c>
      <c r="C93" s="11" t="s">
        <v>264</v>
      </c>
      <c r="D93" s="649">
        <v>7193.3226168796746</v>
      </c>
    </row>
    <row r="94" spans="1:4" ht="30" customHeight="1" thickTop="1" thickBot="1">
      <c r="A94" s="10" t="s">
        <v>265</v>
      </c>
      <c r="B94" s="8" t="s">
        <v>113</v>
      </c>
      <c r="C94" s="11" t="s">
        <v>266</v>
      </c>
      <c r="D94" s="649">
        <v>17949.811034201863</v>
      </c>
    </row>
    <row r="95" spans="1:4" ht="30" customHeight="1" thickTop="1" thickBot="1">
      <c r="A95" s="10" t="s">
        <v>267</v>
      </c>
      <c r="B95" s="8" t="s">
        <v>113</v>
      </c>
      <c r="C95" s="11" t="s">
        <v>268</v>
      </c>
      <c r="D95" s="649">
        <v>56317.735735611721</v>
      </c>
    </row>
    <row r="96" spans="1:4" ht="30" customHeight="1" thickTop="1" thickBot="1">
      <c r="A96" s="10" t="s">
        <v>269</v>
      </c>
      <c r="B96" s="8" t="s">
        <v>113</v>
      </c>
      <c r="C96" s="11" t="s">
        <v>270</v>
      </c>
      <c r="D96" s="649">
        <v>118627.72615399912</v>
      </c>
    </row>
    <row r="97" spans="1:4" ht="30" customHeight="1" thickTop="1" thickBot="1">
      <c r="A97" s="10" t="s">
        <v>271</v>
      </c>
      <c r="B97" s="8" t="s">
        <v>113</v>
      </c>
      <c r="C97" s="11" t="s">
        <v>272</v>
      </c>
      <c r="D97" s="649">
        <v>167337.96334963536</v>
      </c>
    </row>
    <row r="98" spans="1:4" ht="30" customHeight="1" thickTop="1" thickBot="1">
      <c r="A98" s="10" t="s">
        <v>273</v>
      </c>
      <c r="B98" s="8" t="s">
        <v>113</v>
      </c>
      <c r="C98" s="11" t="s">
        <v>274</v>
      </c>
      <c r="D98" s="649">
        <v>5261.7517567472978</v>
      </c>
    </row>
    <row r="99" spans="1:4" ht="30" customHeight="1" thickTop="1" thickBot="1">
      <c r="A99" s="10" t="s">
        <v>275</v>
      </c>
      <c r="B99" s="8" t="s">
        <v>113</v>
      </c>
      <c r="C99" s="11" t="s">
        <v>276</v>
      </c>
      <c r="D99" s="649">
        <v>16917.861813228123</v>
      </c>
    </row>
    <row r="100" spans="1:4" ht="30" customHeight="1" thickTop="1" thickBot="1">
      <c r="A100" s="10" t="s">
        <v>277</v>
      </c>
      <c r="B100" s="8" t="s">
        <v>113</v>
      </c>
      <c r="C100" s="11" t="s">
        <v>278</v>
      </c>
      <c r="D100" s="649">
        <v>272348.53427749744</v>
      </c>
    </row>
    <row r="101" spans="1:4" ht="30" customHeight="1" thickTop="1" thickBot="1">
      <c r="A101" s="10" t="s">
        <v>279</v>
      </c>
      <c r="B101" s="8" t="s">
        <v>113</v>
      </c>
      <c r="C101" s="11" t="s">
        <v>1905</v>
      </c>
      <c r="D101" s="649">
        <v>256456.65181184976</v>
      </c>
    </row>
    <row r="102" spans="1:4" ht="30" customHeight="1" thickTop="1" thickBot="1">
      <c r="A102" s="10" t="s">
        <v>280</v>
      </c>
      <c r="B102" s="8" t="s">
        <v>113</v>
      </c>
      <c r="C102" s="11" t="s">
        <v>281</v>
      </c>
      <c r="D102" s="649">
        <v>377769.64412005083</v>
      </c>
    </row>
    <row r="103" spans="1:4" ht="30" customHeight="1" thickTop="1" thickBot="1">
      <c r="A103" s="10" t="s">
        <v>282</v>
      </c>
      <c r="B103" s="8" t="s">
        <v>113</v>
      </c>
      <c r="C103" s="11" t="s">
        <v>283</v>
      </c>
      <c r="D103" s="649">
        <v>412875.98623067362</v>
      </c>
    </row>
    <row r="104" spans="1:4" ht="30" customHeight="1" thickTop="1" thickBot="1">
      <c r="A104" s="10" t="s">
        <v>284</v>
      </c>
      <c r="B104" s="8" t="s">
        <v>113</v>
      </c>
      <c r="C104" s="11" t="s">
        <v>285</v>
      </c>
      <c r="D104" s="649">
        <v>405275.47321958834</v>
      </c>
    </row>
    <row r="105" spans="1:4" ht="30" customHeight="1" thickTop="1" thickBot="1">
      <c r="A105" s="10" t="s">
        <v>286</v>
      </c>
      <c r="B105" s="8" t="s">
        <v>113</v>
      </c>
      <c r="C105" s="11" t="s">
        <v>287</v>
      </c>
      <c r="D105" s="649">
        <v>169981.37814933562</v>
      </c>
    </row>
    <row r="106" spans="1:4" ht="30" customHeight="1" thickTop="1" thickBot="1">
      <c r="A106" s="10" t="s">
        <v>288</v>
      </c>
      <c r="B106" s="8" t="s">
        <v>113</v>
      </c>
      <c r="C106" s="11" t="s">
        <v>289</v>
      </c>
      <c r="D106" s="649">
        <v>7984.9334659877668</v>
      </c>
    </row>
    <row r="107" spans="1:4" ht="30" customHeight="1" thickTop="1" thickBot="1">
      <c r="A107" s="10" t="s">
        <v>290</v>
      </c>
      <c r="B107" s="8" t="s">
        <v>113</v>
      </c>
      <c r="C107" s="11" t="s">
        <v>291</v>
      </c>
      <c r="D107" s="649">
        <v>359204.14835149149</v>
      </c>
    </row>
    <row r="108" spans="1:4" ht="30" customHeight="1" thickTop="1" thickBot="1">
      <c r="A108" s="10" t="s">
        <v>292</v>
      </c>
      <c r="B108" s="8" t="s">
        <v>113</v>
      </c>
      <c r="C108" s="11" t="s">
        <v>293</v>
      </c>
      <c r="D108" s="649">
        <v>8363.13333758314</v>
      </c>
    </row>
    <row r="109" spans="1:4" ht="30" customHeight="1" thickTop="1" thickBot="1">
      <c r="A109" s="10" t="s">
        <v>294</v>
      </c>
      <c r="B109" s="8" t="s">
        <v>113</v>
      </c>
      <c r="C109" s="11" t="s">
        <v>1906</v>
      </c>
      <c r="D109" s="649">
        <v>607838.2544862018</v>
      </c>
    </row>
    <row r="110" spans="1:4" ht="30" customHeight="1" thickTop="1" thickBot="1">
      <c r="A110" s="10" t="s">
        <v>295</v>
      </c>
      <c r="B110" s="8" t="s">
        <v>113</v>
      </c>
      <c r="C110" s="11" t="s">
        <v>296</v>
      </c>
      <c r="D110" s="649">
        <v>2604.1495333274916</v>
      </c>
    </row>
    <row r="111" spans="1:4" ht="30" customHeight="1" thickTop="1" thickBot="1">
      <c r="A111" s="10" t="s">
        <v>297</v>
      </c>
      <c r="B111" s="8" t="s">
        <v>113</v>
      </c>
      <c r="C111" s="11" t="s">
        <v>298</v>
      </c>
      <c r="D111" s="649">
        <v>96157.536101732054</v>
      </c>
    </row>
    <row r="112" spans="1:4" ht="30" customHeight="1" thickTop="1" thickBot="1">
      <c r="A112" s="10" t="s">
        <v>299</v>
      </c>
      <c r="B112" s="8" t="s">
        <v>113</v>
      </c>
      <c r="C112" s="11" t="s">
        <v>300</v>
      </c>
      <c r="D112" s="649">
        <v>325043.59327628021</v>
      </c>
    </row>
    <row r="113" spans="1:4" ht="30" customHeight="1" thickTop="1" thickBot="1">
      <c r="A113" s="10" t="s">
        <v>301</v>
      </c>
      <c r="B113" s="8" t="s">
        <v>113</v>
      </c>
      <c r="C113" s="11" t="s">
        <v>302</v>
      </c>
      <c r="D113" s="649">
        <v>6510.9765670061615</v>
      </c>
    </row>
    <row r="114" spans="1:4" ht="30" customHeight="1" thickTop="1" thickBot="1">
      <c r="A114" s="10" t="s">
        <v>305</v>
      </c>
      <c r="B114" s="8" t="s">
        <v>113</v>
      </c>
      <c r="C114" s="11" t="s">
        <v>306</v>
      </c>
      <c r="D114" s="649">
        <v>92965.540918208528</v>
      </c>
    </row>
    <row r="115" spans="1:4" ht="30" customHeight="1" thickTop="1" thickBot="1">
      <c r="A115" s="10" t="s">
        <v>303</v>
      </c>
      <c r="B115" s="8" t="s">
        <v>113</v>
      </c>
      <c r="C115" s="11" t="s">
        <v>304</v>
      </c>
      <c r="D115" s="649">
        <v>117890.39224617984</v>
      </c>
    </row>
    <row r="116" spans="1:4" ht="30" customHeight="1" thickTop="1" thickBot="1">
      <c r="A116" s="10" t="s">
        <v>309</v>
      </c>
      <c r="B116" s="8" t="s">
        <v>113</v>
      </c>
      <c r="C116" s="11" t="s">
        <v>1907</v>
      </c>
      <c r="D116" s="649">
        <v>92965.540918208528</v>
      </c>
    </row>
    <row r="117" spans="1:4" ht="30" customHeight="1" thickTop="1" thickBot="1">
      <c r="A117" s="10" t="s">
        <v>310</v>
      </c>
      <c r="B117" s="8" t="s">
        <v>113</v>
      </c>
      <c r="C117" s="11" t="s">
        <v>311</v>
      </c>
      <c r="D117" s="649">
        <v>122097.94732889754</v>
      </c>
    </row>
    <row r="118" spans="1:4" ht="30" customHeight="1" thickTop="1" thickBot="1">
      <c r="A118" s="10" t="s">
        <v>313</v>
      </c>
      <c r="B118" s="8" t="s">
        <v>113</v>
      </c>
      <c r="C118" s="11" t="s">
        <v>1909</v>
      </c>
      <c r="D118" s="649">
        <v>297489.72063512728</v>
      </c>
    </row>
    <row r="119" spans="1:4" ht="30" customHeight="1" thickTop="1" thickBot="1">
      <c r="A119" s="10" t="s">
        <v>318</v>
      </c>
      <c r="B119" s="8" t="s">
        <v>113</v>
      </c>
      <c r="C119" s="11" t="s">
        <v>319</v>
      </c>
      <c r="D119" s="649">
        <v>161140.26405613479</v>
      </c>
    </row>
    <row r="120" spans="1:4" ht="30" customHeight="1" thickTop="1" thickBot="1">
      <c r="A120" s="10" t="s">
        <v>314</v>
      </c>
      <c r="B120" s="8" t="s">
        <v>113</v>
      </c>
      <c r="C120" s="11" t="s">
        <v>315</v>
      </c>
      <c r="D120" s="649">
        <v>160706.35697747639</v>
      </c>
    </row>
    <row r="121" spans="1:4" ht="30" customHeight="1" thickTop="1" thickBot="1">
      <c r="A121" s="10" t="s">
        <v>1648</v>
      </c>
      <c r="B121" s="8" t="s">
        <v>113</v>
      </c>
      <c r="C121" s="11" t="s">
        <v>1649</v>
      </c>
      <c r="D121" s="649">
        <v>92965.540918208528</v>
      </c>
    </row>
    <row r="122" spans="1:4" ht="30" customHeight="1" thickTop="1" thickBot="1">
      <c r="A122" s="10" t="s">
        <v>322</v>
      </c>
      <c r="B122" s="8" t="s">
        <v>113</v>
      </c>
      <c r="C122" s="11" t="s">
        <v>323</v>
      </c>
      <c r="D122" s="649">
        <v>92965.540918208528</v>
      </c>
    </row>
    <row r="123" spans="1:4" ht="30" customHeight="1" thickTop="1" thickBot="1">
      <c r="A123" s="10" t="s">
        <v>320</v>
      </c>
      <c r="B123" s="8" t="s">
        <v>113</v>
      </c>
      <c r="C123" s="11" t="s">
        <v>321</v>
      </c>
      <c r="D123" s="649">
        <v>120984.09547452205</v>
      </c>
    </row>
    <row r="124" spans="1:4" ht="30" customHeight="1" thickTop="1" thickBot="1">
      <c r="A124" s="10" t="s">
        <v>312</v>
      </c>
      <c r="B124" s="8" t="s">
        <v>113</v>
      </c>
      <c r="C124" s="11" t="s">
        <v>1908</v>
      </c>
      <c r="D124" s="649">
        <v>161140.26405613479</v>
      </c>
    </row>
    <row r="125" spans="1:4" ht="30" customHeight="1" thickTop="1" thickBot="1">
      <c r="A125" s="10" t="s">
        <v>316</v>
      </c>
      <c r="B125" s="8" t="s">
        <v>113</v>
      </c>
      <c r="C125" s="11" t="s">
        <v>317</v>
      </c>
      <c r="D125" s="649">
        <v>161140.26405613479</v>
      </c>
    </row>
    <row r="126" spans="1:4" ht="30" customHeight="1" thickTop="1" thickBot="1">
      <c r="A126" s="10" t="s">
        <v>307</v>
      </c>
      <c r="B126" s="8" t="s">
        <v>113</v>
      </c>
      <c r="C126" s="11" t="s">
        <v>308</v>
      </c>
      <c r="D126" s="649">
        <v>122565.52442638588</v>
      </c>
    </row>
    <row r="127" spans="1:4" ht="30" customHeight="1" thickTop="1" thickBot="1">
      <c r="A127" s="10" t="s">
        <v>324</v>
      </c>
      <c r="B127" s="8" t="s">
        <v>113</v>
      </c>
      <c r="C127" s="11" t="s">
        <v>325</v>
      </c>
      <c r="D127" s="649">
        <v>5874.8813123956415</v>
      </c>
    </row>
    <row r="128" spans="1:4" ht="30" customHeight="1" thickTop="1" thickBot="1">
      <c r="A128" s="10" t="s">
        <v>326</v>
      </c>
      <c r="B128" s="8" t="s">
        <v>113</v>
      </c>
      <c r="C128" s="11" t="s">
        <v>327</v>
      </c>
      <c r="D128" s="649">
        <v>88695.909417255214</v>
      </c>
    </row>
    <row r="129" spans="1:4" ht="30" customHeight="1" thickTop="1" thickBot="1">
      <c r="A129" s="10" t="s">
        <v>328</v>
      </c>
      <c r="B129" s="8" t="s">
        <v>113</v>
      </c>
      <c r="C129" s="11" t="s">
        <v>329</v>
      </c>
      <c r="D129" s="649">
        <v>60.005487104403556</v>
      </c>
    </row>
    <row r="130" spans="1:4" ht="30" customHeight="1" thickTop="1" thickBot="1">
      <c r="A130" s="10" t="s">
        <v>330</v>
      </c>
      <c r="B130" s="8" t="s">
        <v>113</v>
      </c>
      <c r="C130" s="11" t="s">
        <v>331</v>
      </c>
      <c r="D130" s="649">
        <v>1894.7577410691824</v>
      </c>
    </row>
    <row r="131" spans="1:4" ht="30" customHeight="1" thickTop="1" thickBot="1">
      <c r="A131" s="10" t="s">
        <v>332</v>
      </c>
      <c r="B131" s="8" t="s">
        <v>113</v>
      </c>
      <c r="C131" s="11" t="s">
        <v>333</v>
      </c>
      <c r="D131" s="649">
        <v>1616.6461878019313</v>
      </c>
    </row>
    <row r="132" spans="1:4" ht="30" customHeight="1" thickTop="1" thickBot="1">
      <c r="A132" s="10" t="s">
        <v>334</v>
      </c>
      <c r="B132" s="8" t="s">
        <v>113</v>
      </c>
      <c r="C132" s="11" t="s">
        <v>1676</v>
      </c>
      <c r="D132" s="649">
        <v>4085.6895433167961</v>
      </c>
    </row>
    <row r="133" spans="1:4" ht="30" customHeight="1" thickTop="1" thickBot="1">
      <c r="A133" s="10" t="s">
        <v>335</v>
      </c>
      <c r="B133" s="8" t="s">
        <v>92</v>
      </c>
      <c r="C133" s="11" t="s">
        <v>1910</v>
      </c>
      <c r="D133" s="649">
        <v>246499.3676577833</v>
      </c>
    </row>
    <row r="134" spans="1:4" ht="30" customHeight="1" thickTop="1" thickBot="1">
      <c r="A134" s="10" t="s">
        <v>336</v>
      </c>
      <c r="B134" s="8" t="s">
        <v>113</v>
      </c>
      <c r="C134" s="11" t="s">
        <v>337</v>
      </c>
      <c r="D134" s="649">
        <v>66785.591990203364</v>
      </c>
    </row>
    <row r="135" spans="1:4" ht="30" customHeight="1" thickTop="1" thickBot="1">
      <c r="A135" s="10" t="s">
        <v>338</v>
      </c>
      <c r="B135" s="8" t="s">
        <v>339</v>
      </c>
      <c r="C135" s="11" t="s">
        <v>340</v>
      </c>
      <c r="D135" s="649">
        <v>898.41319789316287</v>
      </c>
    </row>
    <row r="136" spans="1:4" ht="30" customHeight="1" thickTop="1" thickBot="1">
      <c r="A136" s="10" t="s">
        <v>352</v>
      </c>
      <c r="B136" s="8" t="s">
        <v>339</v>
      </c>
      <c r="C136" s="11" t="s">
        <v>353</v>
      </c>
      <c r="D136" s="649">
        <v>1125.2471271669522</v>
      </c>
    </row>
    <row r="137" spans="1:4" ht="30" customHeight="1" thickTop="1" thickBot="1">
      <c r="A137" s="10" t="s">
        <v>343</v>
      </c>
      <c r="B137" s="8" t="s">
        <v>344</v>
      </c>
      <c r="C137" s="11" t="s">
        <v>345</v>
      </c>
      <c r="D137" s="649">
        <v>0.31939733863951064</v>
      </c>
    </row>
    <row r="138" spans="1:4" ht="30" customHeight="1" thickTop="1" thickBot="1">
      <c r="A138" s="10" t="s">
        <v>346</v>
      </c>
      <c r="B138" s="8" t="s">
        <v>344</v>
      </c>
      <c r="C138" s="11" t="s">
        <v>347</v>
      </c>
      <c r="D138" s="649">
        <v>0.38121617837619021</v>
      </c>
    </row>
    <row r="139" spans="1:4" ht="30" customHeight="1" thickTop="1" thickBot="1">
      <c r="A139" s="10" t="s">
        <v>350</v>
      </c>
      <c r="B139" s="8" t="s">
        <v>339</v>
      </c>
      <c r="C139" s="11" t="s">
        <v>351</v>
      </c>
      <c r="D139" s="649">
        <v>1282.2875863780303</v>
      </c>
    </row>
    <row r="140" spans="1:4" ht="30" customHeight="1" thickTop="1" thickBot="1">
      <c r="A140" s="10" t="s">
        <v>348</v>
      </c>
      <c r="B140" s="8" t="s">
        <v>339</v>
      </c>
      <c r="C140" s="11" t="s">
        <v>349</v>
      </c>
      <c r="D140" s="649">
        <v>961.71568978352275</v>
      </c>
    </row>
    <row r="141" spans="1:4" ht="30" customHeight="1" thickTop="1" thickBot="1">
      <c r="A141" s="10" t="s">
        <v>356</v>
      </c>
      <c r="B141" s="8" t="s">
        <v>113</v>
      </c>
      <c r="C141" s="11" t="s">
        <v>357</v>
      </c>
      <c r="D141" s="649">
        <v>54536.570112558686</v>
      </c>
    </row>
    <row r="142" spans="1:4" ht="30" customHeight="1" thickTop="1" thickBot="1">
      <c r="A142" s="10" t="s">
        <v>341</v>
      </c>
      <c r="B142" s="8" t="s">
        <v>339</v>
      </c>
      <c r="C142" s="11" t="s">
        <v>342</v>
      </c>
      <c r="D142" s="649">
        <v>885.09123792990863</v>
      </c>
    </row>
    <row r="143" spans="1:4" ht="30" customHeight="1" thickTop="1" thickBot="1">
      <c r="A143" s="10" t="s">
        <v>354</v>
      </c>
      <c r="B143" s="8" t="s">
        <v>113</v>
      </c>
      <c r="C143" s="11" t="s">
        <v>355</v>
      </c>
      <c r="D143" s="649">
        <v>48169.837504938114</v>
      </c>
    </row>
    <row r="144" spans="1:4" ht="30" customHeight="1" thickTop="1" thickBot="1">
      <c r="A144" s="10" t="s">
        <v>359</v>
      </c>
      <c r="B144" s="8" t="s">
        <v>113</v>
      </c>
      <c r="C144" s="11" t="s">
        <v>360</v>
      </c>
      <c r="D144" s="649">
        <v>153761.35097922565</v>
      </c>
    </row>
    <row r="145" spans="1:4" ht="68.25" customHeight="1" thickTop="1" thickBot="1">
      <c r="A145" s="10" t="s">
        <v>358</v>
      </c>
      <c r="B145" s="8" t="s">
        <v>113</v>
      </c>
      <c r="C145" s="11" t="s">
        <v>2197</v>
      </c>
      <c r="D145" s="649">
        <v>267142.3473545335</v>
      </c>
    </row>
    <row r="146" spans="1:4" ht="30" customHeight="1" thickTop="1" thickBot="1">
      <c r="A146" s="10" t="s">
        <v>361</v>
      </c>
      <c r="B146" s="8" t="s">
        <v>113</v>
      </c>
      <c r="C146" s="11" t="s">
        <v>1911</v>
      </c>
      <c r="D146" s="649">
        <v>84799.787345990961</v>
      </c>
    </row>
    <row r="147" spans="1:4" ht="30" customHeight="1" thickTop="1" thickBot="1">
      <c r="A147" s="10" t="s">
        <v>362</v>
      </c>
      <c r="B147" s="8" t="s">
        <v>113</v>
      </c>
      <c r="C147" s="11" t="s">
        <v>1912</v>
      </c>
      <c r="D147" s="649">
        <v>94063.288964832595</v>
      </c>
    </row>
    <row r="148" spans="1:4" ht="30" customHeight="1" thickTop="1" thickBot="1">
      <c r="A148" s="10" t="s">
        <v>367</v>
      </c>
      <c r="B148" s="8" t="s">
        <v>113</v>
      </c>
      <c r="C148" s="11" t="s">
        <v>368</v>
      </c>
      <c r="D148" s="649">
        <v>7204.4706143121884</v>
      </c>
    </row>
    <row r="149" spans="1:4" ht="30" customHeight="1" thickTop="1" thickBot="1">
      <c r="A149" s="10" t="s">
        <v>363</v>
      </c>
      <c r="B149" s="8" t="s">
        <v>113</v>
      </c>
      <c r="C149" s="11" t="s">
        <v>364</v>
      </c>
      <c r="D149" s="649">
        <v>5465.8157467180781</v>
      </c>
    </row>
    <row r="150" spans="1:4" ht="30" customHeight="1" thickTop="1" thickBot="1">
      <c r="A150" s="10" t="s">
        <v>158</v>
      </c>
      <c r="B150" s="8" t="s">
        <v>113</v>
      </c>
      <c r="C150" s="11" t="s">
        <v>159</v>
      </c>
      <c r="D150" s="649">
        <v>70545.599279507398</v>
      </c>
    </row>
    <row r="151" spans="1:4" ht="30" customHeight="1" thickTop="1" thickBot="1">
      <c r="A151" s="10" t="s">
        <v>369</v>
      </c>
      <c r="B151" s="8" t="s">
        <v>113</v>
      </c>
      <c r="C151" s="11" t="s">
        <v>370</v>
      </c>
      <c r="D151" s="649">
        <v>103258.06864016697</v>
      </c>
    </row>
    <row r="152" spans="1:4" ht="30" customHeight="1" thickTop="1" thickBot="1">
      <c r="A152" s="10" t="s">
        <v>371</v>
      </c>
      <c r="B152" s="8" t="s">
        <v>113</v>
      </c>
      <c r="C152" s="11" t="s">
        <v>372</v>
      </c>
      <c r="D152" s="649">
        <v>93181.597763088212</v>
      </c>
    </row>
    <row r="153" spans="1:4" ht="30" customHeight="1" thickTop="1" thickBot="1">
      <c r="A153" s="10" t="s">
        <v>365</v>
      </c>
      <c r="B153" s="8" t="s">
        <v>113</v>
      </c>
      <c r="C153" s="11" t="s">
        <v>366</v>
      </c>
      <c r="D153" s="649">
        <v>93181.597763088212</v>
      </c>
    </row>
    <row r="154" spans="1:4" ht="30" customHeight="1" thickTop="1" thickBot="1">
      <c r="A154" s="10" t="s">
        <v>373</v>
      </c>
      <c r="B154" s="8" t="s">
        <v>113</v>
      </c>
      <c r="C154" s="11" t="s">
        <v>374</v>
      </c>
      <c r="D154" s="649">
        <v>66785.591990203364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6" zoomScaleNormal="96"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9" customWidth="1"/>
    <col min="4" max="4" width="17.7109375" style="183" customWidth="1"/>
  </cols>
  <sheetData>
    <row r="1" spans="1:4" ht="81.75" customHeight="1" thickTop="1" thickBot="1">
      <c r="A1" s="685" t="s">
        <v>1850</v>
      </c>
      <c r="B1" s="686"/>
      <c r="C1" s="686"/>
      <c r="D1" s="687"/>
    </row>
    <row r="2" spans="1:4" ht="50.25" customHeight="1" thickTop="1" thickBot="1">
      <c r="A2" s="684" t="s">
        <v>375</v>
      </c>
      <c r="B2" s="684"/>
      <c r="C2" s="684"/>
      <c r="D2" s="684"/>
    </row>
    <row r="3" spans="1:4" ht="16.5" customHeight="1" thickTop="1" thickBot="1">
      <c r="A3" s="193"/>
      <c r="B3" s="193"/>
      <c r="C3" s="198"/>
      <c r="D3" s="194"/>
    </row>
    <row r="4" spans="1:4" ht="16.5" customHeight="1" thickTop="1" thickBot="1">
      <c r="A4" s="193"/>
      <c r="B4" s="193"/>
      <c r="C4" s="198" t="s">
        <v>375</v>
      </c>
      <c r="D4" s="194"/>
    </row>
    <row r="5" spans="1:4" ht="16.5" thickTop="1" thickBot="1">
      <c r="A5" s="193"/>
      <c r="B5" s="193"/>
      <c r="C5" s="198"/>
      <c r="D5" s="195" t="s">
        <v>1846</v>
      </c>
    </row>
    <row r="6" spans="1:4" ht="16.5" thickTop="1" thickBot="1">
      <c r="A6" s="661" t="s">
        <v>742</v>
      </c>
      <c r="B6" s="661" t="s">
        <v>377</v>
      </c>
      <c r="C6" s="662" t="s">
        <v>2239</v>
      </c>
      <c r="D6" s="648">
        <v>4485.9880498625816</v>
      </c>
    </row>
    <row r="7" spans="1:4" ht="16.5" thickTop="1" thickBot="1">
      <c r="A7" s="661" t="s">
        <v>747</v>
      </c>
      <c r="B7" s="661" t="s">
        <v>377</v>
      </c>
      <c r="C7" s="662" t="s">
        <v>748</v>
      </c>
      <c r="D7" s="648">
        <v>3726.9421897794346</v>
      </c>
    </row>
    <row r="8" spans="1:4" ht="16.5" thickTop="1" thickBot="1">
      <c r="A8" s="661" t="s">
        <v>743</v>
      </c>
      <c r="B8" s="661" t="s">
        <v>377</v>
      </c>
      <c r="C8" s="662" t="s">
        <v>744</v>
      </c>
      <c r="D8" s="648">
        <v>3726.9421897794346</v>
      </c>
    </row>
    <row r="9" spans="1:4" ht="16.5" thickTop="1" thickBot="1">
      <c r="A9" s="661" t="s">
        <v>745</v>
      </c>
      <c r="B9" s="661" t="s">
        <v>377</v>
      </c>
      <c r="C9" s="662" t="s">
        <v>746</v>
      </c>
      <c r="D9" s="648">
        <v>3726.9421897794346</v>
      </c>
    </row>
    <row r="10" spans="1:4" ht="16.5" thickTop="1" thickBot="1">
      <c r="A10" s="661" t="s">
        <v>1668</v>
      </c>
      <c r="B10" s="661" t="s">
        <v>377</v>
      </c>
      <c r="C10" s="662" t="s">
        <v>1667</v>
      </c>
      <c r="D10" s="648">
        <v>2410.6501933950403</v>
      </c>
    </row>
    <row r="11" spans="1:4" ht="16.5" thickTop="1" thickBot="1">
      <c r="A11" s="661" t="s">
        <v>751</v>
      </c>
      <c r="B11" s="661" t="s">
        <v>377</v>
      </c>
      <c r="C11" s="662" t="s">
        <v>752</v>
      </c>
      <c r="D11" s="648">
        <v>20161.013308070033</v>
      </c>
    </row>
    <row r="12" spans="1:4" ht="16.5" thickTop="1" thickBot="1">
      <c r="A12" s="661" t="s">
        <v>749</v>
      </c>
      <c r="B12" s="661" t="s">
        <v>377</v>
      </c>
      <c r="C12" s="662" t="s">
        <v>750</v>
      </c>
      <c r="D12" s="648">
        <v>16752.067778291523</v>
      </c>
    </row>
    <row r="13" spans="1:4" ht="16.5" thickTop="1" thickBot="1">
      <c r="A13" s="661" t="s">
        <v>753</v>
      </c>
      <c r="B13" s="661" t="s">
        <v>92</v>
      </c>
      <c r="C13" s="662" t="s">
        <v>1935</v>
      </c>
      <c r="D13" s="648">
        <v>909.41344975649247</v>
      </c>
    </row>
    <row r="14" spans="1:4" ht="16.5" thickTop="1" thickBot="1">
      <c r="A14" s="661" t="s">
        <v>755</v>
      </c>
      <c r="B14" s="661" t="s">
        <v>233</v>
      </c>
      <c r="C14" s="662" t="s">
        <v>1937</v>
      </c>
      <c r="D14" s="648">
        <v>35769.539740124252</v>
      </c>
    </row>
    <row r="15" spans="1:4" ht="16.5" thickTop="1" thickBot="1">
      <c r="A15" s="661" t="s">
        <v>756</v>
      </c>
      <c r="B15" s="661" t="s">
        <v>92</v>
      </c>
      <c r="C15" s="662" t="s">
        <v>1938</v>
      </c>
      <c r="D15" s="648">
        <v>601.57862290208971</v>
      </c>
    </row>
    <row r="16" spans="1:4" ht="16.5" thickTop="1" thickBot="1">
      <c r="A16" s="661" t="s">
        <v>754</v>
      </c>
      <c r="B16" s="661" t="s">
        <v>233</v>
      </c>
      <c r="C16" s="662" t="s">
        <v>1936</v>
      </c>
      <c r="D16" s="648">
        <v>41189.166973476407</v>
      </c>
    </row>
    <row r="17" spans="1:4" ht="16.5" thickTop="1" thickBot="1">
      <c r="A17" s="661" t="s">
        <v>776</v>
      </c>
      <c r="B17" s="661" t="s">
        <v>422</v>
      </c>
      <c r="C17" s="662" t="s">
        <v>777</v>
      </c>
      <c r="D17" s="648">
        <v>14685.878252593882</v>
      </c>
    </row>
    <row r="18" spans="1:4" ht="16.5" thickTop="1" thickBot="1">
      <c r="A18" s="661" t="s">
        <v>757</v>
      </c>
      <c r="B18" s="661" t="s">
        <v>387</v>
      </c>
      <c r="C18" s="662" t="s">
        <v>1939</v>
      </c>
      <c r="D18" s="648">
        <v>45312.93965682514</v>
      </c>
    </row>
    <row r="19" spans="1:4" ht="16.5" thickTop="1" thickBot="1">
      <c r="A19" s="661" t="s">
        <v>758</v>
      </c>
      <c r="B19" s="661" t="s">
        <v>387</v>
      </c>
      <c r="C19" s="662" t="s">
        <v>2240</v>
      </c>
      <c r="D19" s="648">
        <v>48233.132363445475</v>
      </c>
    </row>
    <row r="20" spans="1:4" ht="16.5" thickTop="1" thickBot="1">
      <c r="A20" s="661" t="s">
        <v>761</v>
      </c>
      <c r="B20" s="661" t="s">
        <v>387</v>
      </c>
      <c r="C20" s="662" t="s">
        <v>762</v>
      </c>
      <c r="D20" s="648">
        <v>47428.30688003821</v>
      </c>
    </row>
    <row r="21" spans="1:4" ht="16.5" thickTop="1" thickBot="1">
      <c r="A21" s="661" t="s">
        <v>759</v>
      </c>
      <c r="B21" s="661" t="s">
        <v>387</v>
      </c>
      <c r="C21" s="662" t="s">
        <v>2241</v>
      </c>
      <c r="D21" s="648">
        <v>48583.46790706383</v>
      </c>
    </row>
    <row r="22" spans="1:4" ht="16.5" thickTop="1" thickBot="1">
      <c r="A22" s="661" t="s">
        <v>760</v>
      </c>
      <c r="B22" s="661" t="s">
        <v>387</v>
      </c>
      <c r="C22" s="662" t="s">
        <v>2242</v>
      </c>
      <c r="D22" s="648">
        <v>49987.194717519909</v>
      </c>
    </row>
    <row r="23" spans="1:4" ht="16.5" thickTop="1" thickBot="1">
      <c r="A23" s="661" t="s">
        <v>763</v>
      </c>
      <c r="B23" s="661" t="s">
        <v>387</v>
      </c>
      <c r="C23" s="662" t="s">
        <v>764</v>
      </c>
      <c r="D23" s="648">
        <v>52583.228680058986</v>
      </c>
    </row>
    <row r="24" spans="1:4" ht="16.5" thickTop="1" thickBot="1">
      <c r="A24" s="661" t="s">
        <v>772</v>
      </c>
      <c r="B24" s="661" t="s">
        <v>387</v>
      </c>
      <c r="C24" s="662" t="s">
        <v>773</v>
      </c>
      <c r="D24" s="648">
        <v>19304.679687436994</v>
      </c>
    </row>
    <row r="25" spans="1:4" ht="16.5" thickTop="1" thickBot="1">
      <c r="A25" s="661" t="s">
        <v>765</v>
      </c>
      <c r="B25" s="661" t="s">
        <v>387</v>
      </c>
      <c r="C25" s="662" t="s">
        <v>766</v>
      </c>
      <c r="D25" s="648">
        <v>47753.82053092782</v>
      </c>
    </row>
    <row r="26" spans="1:4" ht="16.5" thickTop="1" thickBot="1">
      <c r="A26" s="661" t="s">
        <v>768</v>
      </c>
      <c r="B26" s="661" t="s">
        <v>387</v>
      </c>
      <c r="C26" s="662" t="s">
        <v>2002</v>
      </c>
      <c r="D26" s="648">
        <v>40906.457538475835</v>
      </c>
    </row>
    <row r="27" spans="1:4" ht="16.5" thickTop="1" thickBot="1">
      <c r="A27" s="661" t="s">
        <v>767</v>
      </c>
      <c r="B27" s="661" t="s">
        <v>387</v>
      </c>
      <c r="C27" s="662" t="s">
        <v>2004</v>
      </c>
      <c r="D27" s="648">
        <v>41212.503888343228</v>
      </c>
    </row>
    <row r="28" spans="1:4" ht="16.5" thickTop="1" thickBot="1">
      <c r="A28" s="661" t="s">
        <v>770</v>
      </c>
      <c r="B28" s="661" t="s">
        <v>387</v>
      </c>
      <c r="C28" s="662" t="s">
        <v>2003</v>
      </c>
      <c r="D28" s="648">
        <v>41634.07501231676</v>
      </c>
    </row>
    <row r="29" spans="1:4" ht="16.5" thickTop="1" thickBot="1">
      <c r="A29" s="661" t="s">
        <v>769</v>
      </c>
      <c r="B29" s="661" t="s">
        <v>387</v>
      </c>
      <c r="C29" s="662" t="s">
        <v>2001</v>
      </c>
      <c r="D29" s="648">
        <v>42297.74088480413</v>
      </c>
    </row>
    <row r="30" spans="1:4" ht="16.5" thickTop="1" thickBot="1">
      <c r="A30" s="661" t="s">
        <v>771</v>
      </c>
      <c r="B30" s="661" t="s">
        <v>387</v>
      </c>
      <c r="C30" s="662" t="s">
        <v>2243</v>
      </c>
      <c r="D30" s="648">
        <v>80770.959223576298</v>
      </c>
    </row>
    <row r="31" spans="1:4" ht="16.5" thickTop="1" thickBot="1">
      <c r="A31" s="661" t="s">
        <v>774</v>
      </c>
      <c r="B31" s="661" t="s">
        <v>422</v>
      </c>
      <c r="C31" s="662" t="s">
        <v>775</v>
      </c>
      <c r="D31" s="648">
        <v>59.258204169472513</v>
      </c>
    </row>
    <row r="32" spans="1:4" ht="16.5" thickTop="1" thickBot="1">
      <c r="A32" s="661" t="s">
        <v>779</v>
      </c>
      <c r="B32" s="661" t="s">
        <v>144</v>
      </c>
      <c r="C32" s="662" t="s">
        <v>1941</v>
      </c>
      <c r="D32" s="648">
        <v>511.07482651960629</v>
      </c>
    </row>
    <row r="33" spans="1:4" ht="16.5" thickTop="1" thickBot="1">
      <c r="A33" s="661" t="s">
        <v>780</v>
      </c>
      <c r="B33" s="661" t="s">
        <v>377</v>
      </c>
      <c r="C33" s="662" t="s">
        <v>781</v>
      </c>
      <c r="D33" s="648">
        <v>6535.4200881547013</v>
      </c>
    </row>
    <row r="34" spans="1:4" ht="16.5" thickTop="1" thickBot="1">
      <c r="A34" s="661" t="s">
        <v>786</v>
      </c>
      <c r="B34" s="661" t="s">
        <v>377</v>
      </c>
      <c r="C34" s="662" t="s">
        <v>787</v>
      </c>
      <c r="D34" s="648">
        <v>6508.072649135207</v>
      </c>
    </row>
    <row r="35" spans="1:4" ht="16.5" thickTop="1" thickBot="1">
      <c r="A35" s="661" t="s">
        <v>782</v>
      </c>
      <c r="B35" s="661" t="s">
        <v>377</v>
      </c>
      <c r="C35" s="662" t="s">
        <v>783</v>
      </c>
      <c r="D35" s="648">
        <v>6202.6383372707633</v>
      </c>
    </row>
    <row r="36" spans="1:4" ht="16.5" thickTop="1" thickBot="1">
      <c r="A36" s="661" t="s">
        <v>784</v>
      </c>
      <c r="B36" s="661" t="s">
        <v>377</v>
      </c>
      <c r="C36" s="662" t="s">
        <v>785</v>
      </c>
      <c r="D36" s="648">
        <v>6535.4200881547013</v>
      </c>
    </row>
    <row r="37" spans="1:4" ht="16.5" thickTop="1" thickBot="1">
      <c r="A37" s="661" t="s">
        <v>898</v>
      </c>
      <c r="B37" s="661" t="s">
        <v>377</v>
      </c>
      <c r="C37" s="662" t="s">
        <v>899</v>
      </c>
      <c r="D37" s="648">
        <v>5856.0657205371554</v>
      </c>
    </row>
    <row r="38" spans="1:4" ht="16.5" thickTop="1" thickBot="1">
      <c r="A38" s="661" t="s">
        <v>788</v>
      </c>
      <c r="B38" s="661" t="s">
        <v>377</v>
      </c>
      <c r="C38" s="662" t="s">
        <v>789</v>
      </c>
      <c r="D38" s="648">
        <v>4341.1214139150788</v>
      </c>
    </row>
    <row r="39" spans="1:4" ht="16.5" thickTop="1" thickBot="1">
      <c r="A39" s="661" t="s">
        <v>917</v>
      </c>
      <c r="B39" s="661" t="s">
        <v>92</v>
      </c>
      <c r="C39" s="662" t="s">
        <v>2244</v>
      </c>
      <c r="D39" s="648">
        <v>521488.48809082154</v>
      </c>
    </row>
    <row r="40" spans="1:4" ht="16.5" thickTop="1" thickBot="1">
      <c r="A40" s="661" t="s">
        <v>896</v>
      </c>
      <c r="B40" s="661" t="s">
        <v>92</v>
      </c>
      <c r="C40" s="662" t="s">
        <v>897</v>
      </c>
      <c r="D40" s="648">
        <v>29141.912503836716</v>
      </c>
    </row>
    <row r="41" spans="1:4" ht="16.5" thickTop="1" thickBot="1">
      <c r="A41" s="661" t="s">
        <v>827</v>
      </c>
      <c r="B41" s="661" t="s">
        <v>92</v>
      </c>
      <c r="C41" s="662" t="s">
        <v>828</v>
      </c>
      <c r="D41" s="648">
        <v>948.16378447496027</v>
      </c>
    </row>
    <row r="42" spans="1:4" ht="16.5" thickTop="1" thickBot="1">
      <c r="A42" s="661" t="s">
        <v>432</v>
      </c>
      <c r="B42" s="661" t="s">
        <v>92</v>
      </c>
      <c r="C42" s="662" t="s">
        <v>433</v>
      </c>
      <c r="D42" s="648">
        <v>13167.049398955873</v>
      </c>
    </row>
    <row r="43" spans="1:4" ht="16.5" thickTop="1" thickBot="1">
      <c r="A43" s="661" t="s">
        <v>376</v>
      </c>
      <c r="B43" s="661" t="s">
        <v>377</v>
      </c>
      <c r="C43" s="662" t="s">
        <v>378</v>
      </c>
      <c r="D43" s="648">
        <v>4206.2810883492775</v>
      </c>
    </row>
    <row r="44" spans="1:4" ht="16.5" thickTop="1" thickBot="1">
      <c r="A44" s="661" t="s">
        <v>379</v>
      </c>
      <c r="B44" s="661" t="s">
        <v>144</v>
      </c>
      <c r="C44" s="662" t="s">
        <v>2245</v>
      </c>
      <c r="D44" s="648">
        <v>12631.609027753086</v>
      </c>
    </row>
    <row r="45" spans="1:4" ht="16.5" thickTop="1" thickBot="1">
      <c r="A45" s="661" t="s">
        <v>778</v>
      </c>
      <c r="B45" s="661" t="s">
        <v>377</v>
      </c>
      <c r="C45" s="662" t="s">
        <v>1940</v>
      </c>
      <c r="D45" s="648">
        <v>5556.8739991788025</v>
      </c>
    </row>
    <row r="46" spans="1:4" ht="16.5" thickTop="1" thickBot="1">
      <c r="A46" s="661" t="s">
        <v>913</v>
      </c>
      <c r="B46" s="661" t="s">
        <v>92</v>
      </c>
      <c r="C46" s="662" t="s">
        <v>1954</v>
      </c>
      <c r="D46" s="648">
        <v>948.16378447496027</v>
      </c>
    </row>
    <row r="47" spans="1:4" ht="16.5" thickTop="1" thickBot="1">
      <c r="A47" s="661" t="s">
        <v>914</v>
      </c>
      <c r="B47" s="661" t="s">
        <v>92</v>
      </c>
      <c r="C47" s="662" t="s">
        <v>1955</v>
      </c>
      <c r="D47" s="648">
        <v>23704.018737092738</v>
      </c>
    </row>
    <row r="48" spans="1:4" ht="16.5" thickTop="1" thickBot="1">
      <c r="A48" s="661" t="s">
        <v>797</v>
      </c>
      <c r="B48" s="661" t="s">
        <v>387</v>
      </c>
      <c r="C48" s="662" t="s">
        <v>798</v>
      </c>
      <c r="D48" s="648">
        <v>48119.168441982547</v>
      </c>
    </row>
    <row r="49" spans="1:4" ht="16.5" thickTop="1" thickBot="1">
      <c r="A49" s="661" t="s">
        <v>800</v>
      </c>
      <c r="B49" s="661" t="s">
        <v>387</v>
      </c>
      <c r="C49" s="662" t="s">
        <v>801</v>
      </c>
      <c r="D49" s="648">
        <v>44346.388592795003</v>
      </c>
    </row>
    <row r="50" spans="1:4" ht="16.5" thickTop="1" thickBot="1">
      <c r="A50" s="661" t="s">
        <v>799</v>
      </c>
      <c r="B50" s="661" t="s">
        <v>387</v>
      </c>
      <c r="C50" s="662" t="s">
        <v>1943</v>
      </c>
      <c r="D50" s="648">
        <v>27097.615882546394</v>
      </c>
    </row>
    <row r="51" spans="1:4" ht="16.5" thickTop="1" thickBot="1">
      <c r="A51" s="661" t="s">
        <v>796</v>
      </c>
      <c r="B51" s="661" t="s">
        <v>387</v>
      </c>
      <c r="C51" s="662" t="s">
        <v>1942</v>
      </c>
      <c r="D51" s="648">
        <v>48119.168441982547</v>
      </c>
    </row>
    <row r="52" spans="1:4" ht="16.5" thickTop="1" thickBot="1">
      <c r="A52" s="661" t="s">
        <v>802</v>
      </c>
      <c r="B52" s="661" t="s">
        <v>387</v>
      </c>
      <c r="C52" s="662" t="s">
        <v>803</v>
      </c>
      <c r="D52" s="648">
        <v>52582.146474314075</v>
      </c>
    </row>
    <row r="53" spans="1:4" ht="16.5" thickTop="1" thickBot="1">
      <c r="A53" s="661" t="s">
        <v>380</v>
      </c>
      <c r="B53" s="661" t="s">
        <v>144</v>
      </c>
      <c r="C53" s="662" t="s">
        <v>381</v>
      </c>
      <c r="D53" s="648">
        <v>5537.1247517712345</v>
      </c>
    </row>
    <row r="54" spans="1:4" ht="16.5" thickTop="1" thickBot="1">
      <c r="A54" s="661" t="s">
        <v>794</v>
      </c>
      <c r="B54" s="661" t="s">
        <v>377</v>
      </c>
      <c r="C54" s="662" t="s">
        <v>795</v>
      </c>
      <c r="D54" s="648">
        <v>1685.1627665262101</v>
      </c>
    </row>
    <row r="55" spans="1:4" ht="16.5" thickTop="1" thickBot="1">
      <c r="A55" s="661" t="s">
        <v>790</v>
      </c>
      <c r="B55" s="661" t="s">
        <v>422</v>
      </c>
      <c r="C55" s="662" t="s">
        <v>791</v>
      </c>
      <c r="D55" s="648">
        <v>2427.2884490014312</v>
      </c>
    </row>
    <row r="56" spans="1:4" ht="16.5" thickTop="1" thickBot="1">
      <c r="A56" s="661" t="s">
        <v>792</v>
      </c>
      <c r="B56" s="661" t="s">
        <v>606</v>
      </c>
      <c r="C56" s="662" t="s">
        <v>793</v>
      </c>
      <c r="D56" s="648">
        <v>8889.0124460370098</v>
      </c>
    </row>
    <row r="57" spans="1:4" ht="16.5" thickTop="1" thickBot="1">
      <c r="A57" s="661" t="s">
        <v>382</v>
      </c>
      <c r="B57" s="661" t="s">
        <v>377</v>
      </c>
      <c r="C57" s="662" t="s">
        <v>383</v>
      </c>
      <c r="D57" s="648">
        <v>4418.2318701912145</v>
      </c>
    </row>
    <row r="58" spans="1:4" ht="16.5" thickTop="1" thickBot="1">
      <c r="A58" s="661" t="s">
        <v>384</v>
      </c>
      <c r="B58" s="661" t="s">
        <v>377</v>
      </c>
      <c r="C58" s="662" t="s">
        <v>385</v>
      </c>
      <c r="D58" s="648">
        <v>3805.6839217688203</v>
      </c>
    </row>
    <row r="59" spans="1:4" ht="16.5" thickTop="1" thickBot="1">
      <c r="A59" s="661" t="s">
        <v>386</v>
      </c>
      <c r="B59" s="661" t="s">
        <v>387</v>
      </c>
      <c r="C59" s="662" t="s">
        <v>2246</v>
      </c>
      <c r="D59" s="648">
        <v>53215.666311354005</v>
      </c>
    </row>
    <row r="60" spans="1:4" ht="16.5" thickTop="1" thickBot="1">
      <c r="A60" s="661" t="s">
        <v>388</v>
      </c>
      <c r="B60" s="661" t="s">
        <v>377</v>
      </c>
      <c r="C60" s="662" t="s">
        <v>389</v>
      </c>
      <c r="D60" s="648">
        <v>9244.5725103083132</v>
      </c>
    </row>
    <row r="61" spans="1:4" ht="16.5" thickTop="1" thickBot="1">
      <c r="A61" s="661" t="s">
        <v>390</v>
      </c>
      <c r="B61" s="661" t="s">
        <v>233</v>
      </c>
      <c r="C61" s="662" t="s">
        <v>391</v>
      </c>
      <c r="D61" s="648">
        <v>120890.50856627832</v>
      </c>
    </row>
    <row r="62" spans="1:4" ht="16.5" thickTop="1" thickBot="1">
      <c r="A62" s="661" t="s">
        <v>398</v>
      </c>
      <c r="B62" s="661" t="s">
        <v>233</v>
      </c>
      <c r="C62" s="662" t="s">
        <v>399</v>
      </c>
      <c r="D62" s="648">
        <v>4951.8266890781342</v>
      </c>
    </row>
    <row r="63" spans="1:4" ht="16.5" thickTop="1" thickBot="1">
      <c r="A63" s="661" t="s">
        <v>392</v>
      </c>
      <c r="B63" s="661" t="s">
        <v>387</v>
      </c>
      <c r="C63" s="662" t="s">
        <v>393</v>
      </c>
      <c r="D63" s="648">
        <v>23291.574265380168</v>
      </c>
    </row>
    <row r="64" spans="1:4" ht="16.5" thickTop="1" thickBot="1">
      <c r="A64" s="661" t="s">
        <v>400</v>
      </c>
      <c r="B64" s="661" t="s">
        <v>92</v>
      </c>
      <c r="C64" s="662" t="s">
        <v>401</v>
      </c>
      <c r="D64" s="648">
        <v>38461.208444823067</v>
      </c>
    </row>
    <row r="65" spans="1:4" ht="16.5" thickTop="1" thickBot="1">
      <c r="A65" s="661" t="s">
        <v>394</v>
      </c>
      <c r="B65" s="661" t="s">
        <v>92</v>
      </c>
      <c r="C65" s="662" t="s">
        <v>395</v>
      </c>
      <c r="D65" s="648">
        <v>45307.541708100725</v>
      </c>
    </row>
    <row r="66" spans="1:4" ht="16.5" thickTop="1" thickBot="1">
      <c r="A66" s="661" t="s">
        <v>396</v>
      </c>
      <c r="B66" s="661" t="s">
        <v>92</v>
      </c>
      <c r="C66" s="662" t="s">
        <v>397</v>
      </c>
      <c r="D66" s="648">
        <v>91006.857429645999</v>
      </c>
    </row>
    <row r="67" spans="1:4" ht="16.5" thickTop="1" thickBot="1">
      <c r="A67" s="661" t="s">
        <v>918</v>
      </c>
      <c r="B67" s="661" t="s">
        <v>144</v>
      </c>
      <c r="C67" s="662" t="s">
        <v>919</v>
      </c>
      <c r="D67" s="648">
        <v>8298.8800758517609</v>
      </c>
    </row>
    <row r="68" spans="1:4" ht="16.5" thickTop="1" thickBot="1">
      <c r="A68" s="661" t="s">
        <v>402</v>
      </c>
      <c r="B68" s="661" t="s">
        <v>377</v>
      </c>
      <c r="C68" s="662" t="s">
        <v>403</v>
      </c>
      <c r="D68" s="648">
        <v>806.00759099029585</v>
      </c>
    </row>
    <row r="69" spans="1:4" ht="16.5" thickTop="1" thickBot="1">
      <c r="A69" s="661" t="s">
        <v>404</v>
      </c>
      <c r="B69" s="661" t="s">
        <v>377</v>
      </c>
      <c r="C69" s="662" t="s">
        <v>405</v>
      </c>
      <c r="D69" s="648">
        <v>7259.6557146020177</v>
      </c>
    </row>
    <row r="70" spans="1:4" ht="16.5" thickTop="1" thickBot="1">
      <c r="A70" s="661" t="s">
        <v>406</v>
      </c>
      <c r="B70" s="661" t="s">
        <v>144</v>
      </c>
      <c r="C70" s="662" t="s">
        <v>407</v>
      </c>
      <c r="D70" s="648">
        <v>35605.021535828615</v>
      </c>
    </row>
    <row r="71" spans="1:4" ht="16.5" thickTop="1" thickBot="1">
      <c r="A71" s="661" t="s">
        <v>408</v>
      </c>
      <c r="B71" s="661" t="s">
        <v>92</v>
      </c>
      <c r="C71" s="662" t="s">
        <v>409</v>
      </c>
      <c r="D71" s="648">
        <v>12670.396740798573</v>
      </c>
    </row>
    <row r="72" spans="1:4" ht="16.5" thickTop="1" thickBot="1">
      <c r="A72" s="661" t="s">
        <v>410</v>
      </c>
      <c r="B72" s="661" t="s">
        <v>92</v>
      </c>
      <c r="C72" s="662" t="s">
        <v>411</v>
      </c>
      <c r="D72" s="648">
        <v>15788986.404821236</v>
      </c>
    </row>
    <row r="73" spans="1:4" ht="16.5" thickTop="1" thickBot="1">
      <c r="A73" s="661" t="s">
        <v>810</v>
      </c>
      <c r="B73" s="661" t="s">
        <v>377</v>
      </c>
      <c r="C73" s="662" t="s">
        <v>811</v>
      </c>
      <c r="D73" s="648">
        <v>1585.782928478842</v>
      </c>
    </row>
    <row r="74" spans="1:4" ht="16.5" thickTop="1" thickBot="1">
      <c r="A74" s="661" t="s">
        <v>805</v>
      </c>
      <c r="B74" s="661" t="s">
        <v>377</v>
      </c>
      <c r="C74" s="662" t="s">
        <v>806</v>
      </c>
      <c r="D74" s="648">
        <v>1514.2438489985934</v>
      </c>
    </row>
    <row r="75" spans="1:4" ht="16.5" thickTop="1" thickBot="1">
      <c r="A75" s="661" t="s">
        <v>808</v>
      </c>
      <c r="B75" s="661" t="s">
        <v>377</v>
      </c>
      <c r="C75" s="662" t="s">
        <v>809</v>
      </c>
      <c r="D75" s="648">
        <v>1514.2438489985934</v>
      </c>
    </row>
    <row r="76" spans="1:4" ht="16.5" thickTop="1" thickBot="1">
      <c r="A76" s="661" t="s">
        <v>822</v>
      </c>
      <c r="B76" s="661" t="s">
        <v>377</v>
      </c>
      <c r="C76" s="662" t="s">
        <v>823</v>
      </c>
      <c r="D76" s="648">
        <v>2028.4038846267126</v>
      </c>
    </row>
    <row r="77" spans="1:4" ht="16.5" thickTop="1" thickBot="1">
      <c r="A77" s="661" t="s">
        <v>807</v>
      </c>
      <c r="B77" s="661" t="s">
        <v>377</v>
      </c>
      <c r="C77" s="662" t="s">
        <v>2037</v>
      </c>
      <c r="D77" s="648">
        <v>1188.2099138945944</v>
      </c>
    </row>
    <row r="78" spans="1:4" ht="16.5" thickTop="1" thickBot="1">
      <c r="A78" s="661" t="s">
        <v>817</v>
      </c>
      <c r="B78" s="661" t="s">
        <v>377</v>
      </c>
      <c r="C78" s="662" t="s">
        <v>818</v>
      </c>
      <c r="D78" s="648">
        <v>1836.3864917490457</v>
      </c>
    </row>
    <row r="79" spans="1:4" ht="16.5" thickTop="1" thickBot="1">
      <c r="A79" s="661" t="s">
        <v>819</v>
      </c>
      <c r="B79" s="661" t="s">
        <v>377</v>
      </c>
      <c r="C79" s="662" t="s">
        <v>2023</v>
      </c>
      <c r="D79" s="648">
        <v>1889.4446423635636</v>
      </c>
    </row>
    <row r="80" spans="1:4" ht="16.5" thickTop="1" thickBot="1">
      <c r="A80" s="661" t="s">
        <v>820</v>
      </c>
      <c r="B80" s="661" t="s">
        <v>377</v>
      </c>
      <c r="C80" s="662" t="s">
        <v>2024</v>
      </c>
      <c r="D80" s="648">
        <v>1947.5105285416982</v>
      </c>
    </row>
    <row r="81" spans="1:4" ht="16.5" thickTop="1" thickBot="1">
      <c r="A81" s="661" t="s">
        <v>812</v>
      </c>
      <c r="B81" s="661" t="s">
        <v>377</v>
      </c>
      <c r="C81" s="662" t="s">
        <v>2247</v>
      </c>
      <c r="D81" s="648">
        <v>2194.9490295076243</v>
      </c>
    </row>
    <row r="82" spans="1:4" ht="16.5" thickTop="1" thickBot="1">
      <c r="A82" s="661" t="s">
        <v>813</v>
      </c>
      <c r="B82" s="661" t="s">
        <v>377</v>
      </c>
      <c r="C82" s="662" t="s">
        <v>2248</v>
      </c>
      <c r="D82" s="648">
        <v>2194.9490295076243</v>
      </c>
    </row>
    <row r="83" spans="1:4" ht="16.5" thickTop="1" thickBot="1">
      <c r="A83" s="661" t="s">
        <v>814</v>
      </c>
      <c r="B83" s="661" t="s">
        <v>377</v>
      </c>
      <c r="C83" s="662" t="s">
        <v>2249</v>
      </c>
      <c r="D83" s="648">
        <v>2194.9490295076243</v>
      </c>
    </row>
    <row r="84" spans="1:4" ht="16.5" thickTop="1" thickBot="1">
      <c r="A84" s="661" t="s">
        <v>815</v>
      </c>
      <c r="B84" s="661" t="s">
        <v>377</v>
      </c>
      <c r="C84" s="662" t="s">
        <v>2250</v>
      </c>
      <c r="D84" s="648">
        <v>2194.9490295076243</v>
      </c>
    </row>
    <row r="85" spans="1:4" ht="16.5" thickTop="1" thickBot="1">
      <c r="A85" s="661" t="s">
        <v>821</v>
      </c>
      <c r="B85" s="661" t="s">
        <v>377</v>
      </c>
      <c r="C85" s="662" t="s">
        <v>1944</v>
      </c>
      <c r="D85" s="648">
        <v>2194.9490295076243</v>
      </c>
    </row>
    <row r="86" spans="1:4" ht="16.5" thickTop="1" thickBot="1">
      <c r="A86" s="661" t="s">
        <v>816</v>
      </c>
      <c r="B86" s="661" t="s">
        <v>377</v>
      </c>
      <c r="C86" s="662" t="s">
        <v>2251</v>
      </c>
      <c r="D86" s="648">
        <v>2194.9490295076243</v>
      </c>
    </row>
    <row r="87" spans="1:4" ht="16.5" thickTop="1" thickBot="1">
      <c r="A87" s="661" t="s">
        <v>804</v>
      </c>
      <c r="B87" s="661" t="s">
        <v>377</v>
      </c>
      <c r="C87" s="662" t="s">
        <v>2252</v>
      </c>
      <c r="D87" s="648">
        <v>467.77543149502856</v>
      </c>
    </row>
    <row r="88" spans="1:4" ht="16.5" thickTop="1" thickBot="1">
      <c r="A88" s="661" t="s">
        <v>826</v>
      </c>
      <c r="B88" s="661" t="s">
        <v>377</v>
      </c>
      <c r="C88" s="662" t="s">
        <v>1945</v>
      </c>
      <c r="D88" s="648">
        <v>632.63308694919749</v>
      </c>
    </row>
    <row r="89" spans="1:4" ht="16.5" thickTop="1" thickBot="1">
      <c r="A89" s="661" t="s">
        <v>824</v>
      </c>
      <c r="B89" s="661" t="s">
        <v>377</v>
      </c>
      <c r="C89" s="662" t="s">
        <v>825</v>
      </c>
      <c r="D89" s="648">
        <v>523.02654578188344</v>
      </c>
    </row>
    <row r="90" spans="1:4" ht="16.5" thickTop="1" thickBot="1">
      <c r="A90" s="661" t="s">
        <v>915</v>
      </c>
      <c r="B90" s="661" t="s">
        <v>233</v>
      </c>
      <c r="C90" s="662" t="s">
        <v>916</v>
      </c>
      <c r="D90" s="648">
        <v>8545.2996868978153</v>
      </c>
    </row>
    <row r="91" spans="1:4" ht="16.5" thickTop="1" thickBot="1">
      <c r="A91" s="661" t="s">
        <v>412</v>
      </c>
      <c r="B91" s="661" t="s">
        <v>377</v>
      </c>
      <c r="C91" s="662" t="s">
        <v>2253</v>
      </c>
      <c r="D91" s="648">
        <v>10288.121734090271</v>
      </c>
    </row>
    <row r="92" spans="1:4" ht="16.5" thickTop="1" thickBot="1">
      <c r="A92" s="661" t="s">
        <v>413</v>
      </c>
      <c r="B92" s="661" t="s">
        <v>144</v>
      </c>
      <c r="C92" s="662" t="s">
        <v>414</v>
      </c>
      <c r="D92" s="648">
        <v>21051.317152201722</v>
      </c>
    </row>
    <row r="93" spans="1:4" ht="16.5" thickTop="1" thickBot="1">
      <c r="A93" s="661" t="s">
        <v>415</v>
      </c>
      <c r="B93" s="661" t="s">
        <v>144</v>
      </c>
      <c r="C93" s="662" t="s">
        <v>416</v>
      </c>
      <c r="D93" s="648">
        <v>1005.7852612199605</v>
      </c>
    </row>
    <row r="94" spans="1:4" ht="16.5" thickTop="1" thickBot="1">
      <c r="A94" s="661" t="s">
        <v>417</v>
      </c>
      <c r="B94" s="661" t="s">
        <v>144</v>
      </c>
      <c r="C94" s="662" t="s">
        <v>418</v>
      </c>
      <c r="D94" s="648">
        <v>993.54774292705133</v>
      </c>
    </row>
    <row r="95" spans="1:4" ht="16.5" thickTop="1" thickBot="1">
      <c r="A95" s="661" t="s">
        <v>419</v>
      </c>
      <c r="B95" s="661" t="s">
        <v>377</v>
      </c>
      <c r="C95" s="662" t="s">
        <v>420</v>
      </c>
      <c r="D95" s="648">
        <v>5651.5656004306984</v>
      </c>
    </row>
    <row r="96" spans="1:4" ht="16.5" thickTop="1" thickBot="1">
      <c r="A96" s="661" t="s">
        <v>436</v>
      </c>
      <c r="B96" s="661" t="s">
        <v>377</v>
      </c>
      <c r="C96" s="662" t="s">
        <v>437</v>
      </c>
      <c r="D96" s="648">
        <v>4522.3537485983752</v>
      </c>
    </row>
    <row r="97" spans="1:4" ht="16.5" thickTop="1" thickBot="1">
      <c r="A97" s="661" t="s">
        <v>434</v>
      </c>
      <c r="B97" s="661" t="s">
        <v>377</v>
      </c>
      <c r="C97" s="662" t="s">
        <v>435</v>
      </c>
      <c r="D97" s="648">
        <v>5241.0179982498048</v>
      </c>
    </row>
    <row r="98" spans="1:4" ht="16.5" thickTop="1" thickBot="1">
      <c r="A98" s="661" t="s">
        <v>421</v>
      </c>
      <c r="B98" s="661" t="s">
        <v>422</v>
      </c>
      <c r="C98" s="662" t="s">
        <v>423</v>
      </c>
      <c r="D98" s="648">
        <v>3940.2857837363536</v>
      </c>
    </row>
    <row r="99" spans="1:4" ht="16.5" thickTop="1" thickBot="1">
      <c r="A99" s="661" t="s">
        <v>835</v>
      </c>
      <c r="B99" s="661" t="s">
        <v>387</v>
      </c>
      <c r="C99" s="662" t="s">
        <v>2254</v>
      </c>
      <c r="D99" s="648">
        <v>416294.78084497427</v>
      </c>
    </row>
    <row r="100" spans="1:4" ht="16.5" thickTop="1" thickBot="1">
      <c r="A100" s="661" t="s">
        <v>836</v>
      </c>
      <c r="B100" s="661" t="s">
        <v>387</v>
      </c>
      <c r="C100" s="662" t="s">
        <v>2255</v>
      </c>
      <c r="D100" s="648">
        <v>521154.2596793407</v>
      </c>
    </row>
    <row r="101" spans="1:4" ht="16.5" thickTop="1" thickBot="1">
      <c r="A101" s="661" t="s">
        <v>837</v>
      </c>
      <c r="B101" s="661" t="s">
        <v>387</v>
      </c>
      <c r="C101" s="662" t="s">
        <v>2256</v>
      </c>
      <c r="D101" s="648">
        <v>557089.56413802423</v>
      </c>
    </row>
    <row r="102" spans="1:4" ht="16.5" thickTop="1" thickBot="1">
      <c r="A102" s="661" t="s">
        <v>838</v>
      </c>
      <c r="B102" s="661" t="s">
        <v>387</v>
      </c>
      <c r="C102" s="662" t="s">
        <v>2257</v>
      </c>
      <c r="D102" s="648">
        <v>382408.13883751567</v>
      </c>
    </row>
    <row r="103" spans="1:4" ht="16.5" thickTop="1" thickBot="1">
      <c r="A103" s="661" t="s">
        <v>839</v>
      </c>
      <c r="B103" s="661" t="s">
        <v>387</v>
      </c>
      <c r="C103" s="662" t="s">
        <v>2258</v>
      </c>
      <c r="D103" s="648">
        <v>379284.52531678305</v>
      </c>
    </row>
    <row r="104" spans="1:4" ht="16.5" thickTop="1" thickBot="1">
      <c r="A104" s="661" t="s">
        <v>833</v>
      </c>
      <c r="B104" s="661" t="s">
        <v>387</v>
      </c>
      <c r="C104" s="662" t="s">
        <v>2006</v>
      </c>
      <c r="D104" s="648">
        <v>337132.64943949436</v>
      </c>
    </row>
    <row r="105" spans="1:4" ht="16.5" thickTop="1" thickBot="1">
      <c r="A105" s="661" t="s">
        <v>832</v>
      </c>
      <c r="B105" s="661" t="s">
        <v>387</v>
      </c>
      <c r="C105" s="662" t="s">
        <v>2007</v>
      </c>
      <c r="D105" s="648">
        <v>368595.77862624533</v>
      </c>
    </row>
    <row r="106" spans="1:4" ht="16.5" thickTop="1" thickBot="1">
      <c r="A106" s="661" t="s">
        <v>1661</v>
      </c>
      <c r="B106" s="661" t="s">
        <v>387</v>
      </c>
      <c r="C106" s="662" t="s">
        <v>2005</v>
      </c>
      <c r="D106" s="648">
        <v>396627.7643755881</v>
      </c>
    </row>
    <row r="107" spans="1:4" ht="16.5" thickTop="1" thickBot="1">
      <c r="A107" s="661" t="s">
        <v>829</v>
      </c>
      <c r="B107" s="661" t="s">
        <v>387</v>
      </c>
      <c r="C107" s="662" t="s">
        <v>2005</v>
      </c>
      <c r="D107" s="648">
        <v>396627.7643755881</v>
      </c>
    </row>
    <row r="108" spans="1:4" ht="16.5" thickTop="1" thickBot="1">
      <c r="A108" s="661" t="s">
        <v>831</v>
      </c>
      <c r="B108" s="661" t="s">
        <v>387</v>
      </c>
      <c r="C108" s="662" t="s">
        <v>2008</v>
      </c>
      <c r="D108" s="648">
        <v>410124.27098388673</v>
      </c>
    </row>
    <row r="109" spans="1:4" ht="16.5" thickTop="1" thickBot="1">
      <c r="A109" s="661" t="s">
        <v>830</v>
      </c>
      <c r="B109" s="661" t="s">
        <v>387</v>
      </c>
      <c r="C109" s="662" t="s">
        <v>2009</v>
      </c>
      <c r="D109" s="648">
        <v>423620.77759218536</v>
      </c>
    </row>
    <row r="110" spans="1:4" ht="16.5" thickTop="1" thickBot="1">
      <c r="A110" s="661" t="s">
        <v>834</v>
      </c>
      <c r="B110" s="661" t="s">
        <v>387</v>
      </c>
      <c r="C110" s="662" t="s">
        <v>2010</v>
      </c>
      <c r="D110" s="648">
        <v>357185.24788976705</v>
      </c>
    </row>
    <row r="111" spans="1:4" ht="16.5" thickTop="1" thickBot="1">
      <c r="A111" s="661" t="s">
        <v>424</v>
      </c>
      <c r="B111" s="661" t="s">
        <v>144</v>
      </c>
      <c r="C111" s="662" t="s">
        <v>425</v>
      </c>
      <c r="D111" s="648">
        <v>1610.734892261195</v>
      </c>
    </row>
    <row r="112" spans="1:4" ht="16.5" thickTop="1" thickBot="1">
      <c r="A112" s="661" t="s">
        <v>426</v>
      </c>
      <c r="B112" s="661" t="s">
        <v>233</v>
      </c>
      <c r="C112" s="662" t="s">
        <v>427</v>
      </c>
      <c r="D112" s="648">
        <v>1404.9191284474136</v>
      </c>
    </row>
    <row r="113" spans="1:4" ht="16.5" thickTop="1" thickBot="1">
      <c r="A113" s="661" t="s">
        <v>428</v>
      </c>
      <c r="B113" s="661" t="s">
        <v>92</v>
      </c>
      <c r="C113" s="662" t="s">
        <v>427</v>
      </c>
      <c r="D113" s="648">
        <v>1064.7392219158464</v>
      </c>
    </row>
    <row r="114" spans="1:4" ht="16.5" thickTop="1" thickBot="1">
      <c r="A114" s="661" t="s">
        <v>429</v>
      </c>
      <c r="B114" s="661" t="s">
        <v>144</v>
      </c>
      <c r="C114" s="662" t="s">
        <v>2259</v>
      </c>
      <c r="D114" s="648">
        <v>44578.645202232721</v>
      </c>
    </row>
    <row r="115" spans="1:4" ht="16.5" thickTop="1" thickBot="1">
      <c r="A115" s="661" t="s">
        <v>430</v>
      </c>
      <c r="B115" s="661" t="s">
        <v>92</v>
      </c>
      <c r="C115" s="662" t="s">
        <v>431</v>
      </c>
      <c r="D115" s="648">
        <v>50087.782998970928</v>
      </c>
    </row>
    <row r="116" spans="1:4" ht="16.5" thickTop="1" thickBot="1">
      <c r="A116" s="661" t="s">
        <v>438</v>
      </c>
      <c r="B116" s="661" t="s">
        <v>92</v>
      </c>
      <c r="C116" s="662" t="s">
        <v>1913</v>
      </c>
      <c r="D116" s="648">
        <v>178610.00447638327</v>
      </c>
    </row>
    <row r="117" spans="1:4" ht="16.5" thickTop="1" thickBot="1">
      <c r="A117" s="661" t="s">
        <v>440</v>
      </c>
      <c r="B117" s="661" t="s">
        <v>92</v>
      </c>
      <c r="C117" s="662" t="s">
        <v>441</v>
      </c>
      <c r="D117" s="648">
        <v>43357.017866817274</v>
      </c>
    </row>
    <row r="118" spans="1:4" ht="16.5" thickTop="1" thickBot="1">
      <c r="A118" s="661" t="s">
        <v>439</v>
      </c>
      <c r="B118" s="661" t="s">
        <v>92</v>
      </c>
      <c r="C118" s="662" t="s">
        <v>2260</v>
      </c>
      <c r="D118" s="648">
        <v>39781.332085577451</v>
      </c>
    </row>
    <row r="119" spans="1:4" ht="16.5" thickTop="1" thickBot="1">
      <c r="A119" s="661" t="s">
        <v>443</v>
      </c>
      <c r="B119" s="661" t="s">
        <v>387</v>
      </c>
      <c r="C119" s="662" t="s">
        <v>2261</v>
      </c>
      <c r="D119" s="648">
        <v>3812.4259380471094</v>
      </c>
    </row>
    <row r="120" spans="1:4" ht="16.5" thickTop="1" thickBot="1">
      <c r="A120" s="661" t="s">
        <v>442</v>
      </c>
      <c r="B120" s="661" t="s">
        <v>387</v>
      </c>
      <c r="C120" s="662" t="s">
        <v>2262</v>
      </c>
      <c r="D120" s="648">
        <v>3555.6006427130178</v>
      </c>
    </row>
    <row r="121" spans="1:4" ht="16.5" thickTop="1" thickBot="1">
      <c r="A121" s="661" t="s">
        <v>840</v>
      </c>
      <c r="B121" s="661" t="s">
        <v>606</v>
      </c>
      <c r="C121" s="662" t="s">
        <v>2263</v>
      </c>
      <c r="D121" s="648">
        <v>19165.305994485236</v>
      </c>
    </row>
    <row r="122" spans="1:4" ht="16.5" thickTop="1" thickBot="1">
      <c r="A122" s="661" t="s">
        <v>841</v>
      </c>
      <c r="B122" s="661" t="s">
        <v>606</v>
      </c>
      <c r="C122" s="662" t="s">
        <v>1946</v>
      </c>
      <c r="D122" s="648">
        <v>33221.71878145307</v>
      </c>
    </row>
    <row r="123" spans="1:4" ht="16.5" thickTop="1" thickBot="1">
      <c r="A123" s="661" t="s">
        <v>444</v>
      </c>
      <c r="B123" s="661" t="s">
        <v>387</v>
      </c>
      <c r="C123" s="662" t="s">
        <v>1914</v>
      </c>
      <c r="D123" s="648">
        <v>3580.7180033029917</v>
      </c>
    </row>
    <row r="124" spans="1:4" ht="16.5" thickTop="1" thickBot="1">
      <c r="A124" s="661" t="s">
        <v>445</v>
      </c>
      <c r="B124" s="661" t="s">
        <v>144</v>
      </c>
      <c r="C124" s="662" t="s">
        <v>446</v>
      </c>
      <c r="D124" s="648">
        <v>11838.254354628121</v>
      </c>
    </row>
    <row r="125" spans="1:4" ht="16.5" thickTop="1" thickBot="1">
      <c r="A125" s="661" t="s">
        <v>865</v>
      </c>
      <c r="B125" s="661" t="s">
        <v>422</v>
      </c>
      <c r="C125" s="662" t="s">
        <v>1947</v>
      </c>
      <c r="D125" s="648">
        <v>1528.4866293678431</v>
      </c>
    </row>
    <row r="126" spans="1:4" ht="16.5" thickTop="1" thickBot="1">
      <c r="A126" s="661" t="s">
        <v>866</v>
      </c>
      <c r="B126" s="661" t="s">
        <v>422</v>
      </c>
      <c r="C126" s="662" t="s">
        <v>1948</v>
      </c>
      <c r="D126" s="648">
        <v>1780.6944022991186</v>
      </c>
    </row>
    <row r="127" spans="1:4" ht="16.5" thickTop="1" thickBot="1">
      <c r="A127" s="661" t="s">
        <v>864</v>
      </c>
      <c r="B127" s="661" t="s">
        <v>422</v>
      </c>
      <c r="C127" s="662" t="s">
        <v>2264</v>
      </c>
      <c r="D127" s="648">
        <v>1799.8148471783852</v>
      </c>
    </row>
    <row r="128" spans="1:4" ht="16.5" thickTop="1" thickBot="1">
      <c r="A128" s="661" t="s">
        <v>846</v>
      </c>
      <c r="B128" s="661" t="s">
        <v>422</v>
      </c>
      <c r="C128" s="662" t="s">
        <v>847</v>
      </c>
      <c r="D128" s="648">
        <v>1192.7190437527431</v>
      </c>
    </row>
    <row r="129" spans="1:4" ht="16.5" thickTop="1" thickBot="1">
      <c r="A129" s="661" t="s">
        <v>848</v>
      </c>
      <c r="B129" s="661" t="s">
        <v>422</v>
      </c>
      <c r="C129" s="662" t="s">
        <v>849</v>
      </c>
      <c r="D129" s="648">
        <v>1279.7100708206558</v>
      </c>
    </row>
    <row r="130" spans="1:4" ht="16.5" thickTop="1" thickBot="1">
      <c r="A130" s="661" t="s">
        <v>850</v>
      </c>
      <c r="B130" s="661" t="s">
        <v>422</v>
      </c>
      <c r="C130" s="662" t="s">
        <v>851</v>
      </c>
      <c r="D130" s="648">
        <v>1124.095723724038</v>
      </c>
    </row>
    <row r="131" spans="1:4" ht="16.5" thickTop="1" thickBot="1">
      <c r="A131" s="661" t="s">
        <v>852</v>
      </c>
      <c r="B131" s="661" t="s">
        <v>422</v>
      </c>
      <c r="C131" s="662" t="s">
        <v>853</v>
      </c>
      <c r="D131" s="648">
        <v>1713.6861311859527</v>
      </c>
    </row>
    <row r="132" spans="1:4" ht="16.5" thickTop="1" thickBot="1">
      <c r="A132" s="661" t="s">
        <v>854</v>
      </c>
      <c r="B132" s="661" t="s">
        <v>422</v>
      </c>
      <c r="C132" s="662" t="s">
        <v>855</v>
      </c>
      <c r="D132" s="648">
        <v>1109.9288181360557</v>
      </c>
    </row>
    <row r="133" spans="1:4" ht="16.5" thickTop="1" thickBot="1">
      <c r="A133" s="661" t="s">
        <v>858</v>
      </c>
      <c r="B133" s="661" t="s">
        <v>422</v>
      </c>
      <c r="C133" s="662" t="s">
        <v>859</v>
      </c>
      <c r="D133" s="648">
        <v>1234.0966425537808</v>
      </c>
    </row>
    <row r="134" spans="1:4" ht="16.5" thickTop="1" thickBot="1">
      <c r="A134" s="661" t="s">
        <v>856</v>
      </c>
      <c r="B134" s="661" t="s">
        <v>422</v>
      </c>
      <c r="C134" s="662" t="s">
        <v>857</v>
      </c>
      <c r="D134" s="648">
        <v>1206.8751100862592</v>
      </c>
    </row>
    <row r="135" spans="1:4" ht="16.5" thickTop="1" thickBot="1">
      <c r="A135" s="661" t="s">
        <v>860</v>
      </c>
      <c r="B135" s="661" t="s">
        <v>422</v>
      </c>
      <c r="C135" s="662" t="s">
        <v>861</v>
      </c>
      <c r="D135" s="648">
        <v>998.82645985233626</v>
      </c>
    </row>
    <row r="136" spans="1:4" ht="16.5" thickTop="1" thickBot="1">
      <c r="A136" s="661" t="s">
        <v>862</v>
      </c>
      <c r="B136" s="661" t="s">
        <v>422</v>
      </c>
      <c r="C136" s="662" t="s">
        <v>863</v>
      </c>
      <c r="D136" s="648">
        <v>1256.9741442313664</v>
      </c>
    </row>
    <row r="137" spans="1:4" ht="16.5" thickTop="1" thickBot="1">
      <c r="A137" s="661" t="s">
        <v>845</v>
      </c>
      <c r="B137" s="661" t="s">
        <v>377</v>
      </c>
      <c r="C137" s="662" t="s">
        <v>2265</v>
      </c>
      <c r="D137" s="648">
        <v>9636.8668079672734</v>
      </c>
    </row>
    <row r="138" spans="1:4" ht="31.5" thickTop="1" thickBot="1">
      <c r="A138" s="661" t="s">
        <v>842</v>
      </c>
      <c r="B138" s="661" t="s">
        <v>843</v>
      </c>
      <c r="C138" s="662" t="s">
        <v>844</v>
      </c>
      <c r="D138" s="648">
        <v>3.2517763400112955E-2</v>
      </c>
    </row>
    <row r="139" spans="1:4" ht="16.5" thickTop="1" thickBot="1">
      <c r="A139" s="661" t="s">
        <v>447</v>
      </c>
      <c r="B139" s="661" t="s">
        <v>377</v>
      </c>
      <c r="C139" s="662" t="s">
        <v>448</v>
      </c>
      <c r="D139" s="648">
        <v>6335.1983703992864</v>
      </c>
    </row>
    <row r="140" spans="1:4" ht="16.5" thickTop="1" thickBot="1">
      <c r="A140" s="661" t="s">
        <v>449</v>
      </c>
      <c r="B140" s="661" t="s">
        <v>450</v>
      </c>
      <c r="C140" s="662" t="s">
        <v>2266</v>
      </c>
      <c r="D140" s="648">
        <v>602.21813891562522</v>
      </c>
    </row>
    <row r="141" spans="1:4" ht="16.5" thickTop="1" thickBot="1">
      <c r="A141" s="661" t="s">
        <v>451</v>
      </c>
      <c r="B141" s="661" t="s">
        <v>144</v>
      </c>
      <c r="C141" s="662" t="s">
        <v>2267</v>
      </c>
      <c r="D141" s="648">
        <v>4463.0847051744367</v>
      </c>
    </row>
    <row r="142" spans="1:4" ht="16.5" thickTop="1" thickBot="1">
      <c r="A142" s="661" t="s">
        <v>452</v>
      </c>
      <c r="B142" s="661" t="s">
        <v>92</v>
      </c>
      <c r="C142" s="662" t="s">
        <v>2268</v>
      </c>
      <c r="D142" s="648">
        <v>2534.0793481597148</v>
      </c>
    </row>
    <row r="143" spans="1:4" ht="16.5" thickTop="1" thickBot="1">
      <c r="A143" s="661" t="s">
        <v>453</v>
      </c>
      <c r="B143" s="661" t="s">
        <v>454</v>
      </c>
      <c r="C143" s="662" t="s">
        <v>455</v>
      </c>
      <c r="D143" s="648">
        <v>7259.5581613118175</v>
      </c>
    </row>
    <row r="144" spans="1:4" ht="16.5" thickTop="1" thickBot="1">
      <c r="A144" s="661" t="s">
        <v>456</v>
      </c>
      <c r="B144" s="661" t="s">
        <v>422</v>
      </c>
      <c r="C144" s="662" t="s">
        <v>457</v>
      </c>
      <c r="D144" s="648">
        <v>29300.466728560248</v>
      </c>
    </row>
    <row r="145" spans="1:4" ht="16.5" thickTop="1" thickBot="1">
      <c r="A145" s="661" t="s">
        <v>873</v>
      </c>
      <c r="B145" s="661" t="s">
        <v>233</v>
      </c>
      <c r="C145" s="662" t="s">
        <v>875</v>
      </c>
      <c r="D145" s="648">
        <v>15703.911871361217</v>
      </c>
    </row>
    <row r="146" spans="1:4" ht="31.5" thickTop="1" thickBot="1">
      <c r="A146" s="661" t="s">
        <v>867</v>
      </c>
      <c r="B146" s="661" t="s">
        <v>233</v>
      </c>
      <c r="C146" s="662" t="s">
        <v>2269</v>
      </c>
      <c r="D146" s="648">
        <v>6730.3749189928467</v>
      </c>
    </row>
    <row r="147" spans="1:4" ht="16.5" thickTop="1" thickBot="1">
      <c r="A147" s="661" t="s">
        <v>868</v>
      </c>
      <c r="B147" s="661" t="s">
        <v>233</v>
      </c>
      <c r="C147" s="662" t="s">
        <v>2270</v>
      </c>
      <c r="D147" s="648">
        <v>25124.969122896407</v>
      </c>
    </row>
    <row r="148" spans="1:4" ht="16.5" thickTop="1" thickBot="1">
      <c r="A148" s="661" t="s">
        <v>1691</v>
      </c>
      <c r="B148" s="661" t="s">
        <v>233</v>
      </c>
      <c r="C148" s="662" t="s">
        <v>1949</v>
      </c>
      <c r="D148" s="648">
        <v>13018.183078110153</v>
      </c>
    </row>
    <row r="149" spans="1:4" ht="16.5" thickTop="1" thickBot="1">
      <c r="A149" s="661" t="s">
        <v>869</v>
      </c>
      <c r="B149" s="661" t="s">
        <v>144</v>
      </c>
      <c r="C149" s="662" t="s">
        <v>2271</v>
      </c>
      <c r="D149" s="648">
        <v>31531.087744517798</v>
      </c>
    </row>
    <row r="150" spans="1:4" ht="16.5" thickTop="1" thickBot="1">
      <c r="A150" s="661" t="s">
        <v>870</v>
      </c>
      <c r="B150" s="661" t="s">
        <v>233</v>
      </c>
      <c r="C150" s="662" t="s">
        <v>871</v>
      </c>
      <c r="D150" s="648">
        <v>7425.7781285587289</v>
      </c>
    </row>
    <row r="151" spans="1:4" ht="16.5" thickTop="1" thickBot="1">
      <c r="A151" s="661" t="s">
        <v>872</v>
      </c>
      <c r="B151" s="661" t="s">
        <v>450</v>
      </c>
      <c r="C151" s="662" t="s">
        <v>2272</v>
      </c>
      <c r="D151" s="648">
        <v>129980.3290405655</v>
      </c>
    </row>
    <row r="152" spans="1:4" ht="16.5" thickTop="1" thickBot="1">
      <c r="A152" s="661" t="s">
        <v>458</v>
      </c>
      <c r="B152" s="661" t="s">
        <v>92</v>
      </c>
      <c r="C152" s="662" t="s">
        <v>459</v>
      </c>
      <c r="D152" s="648">
        <v>983.71653912575039</v>
      </c>
    </row>
    <row r="153" spans="1:4" ht="16.5" thickTop="1" thickBot="1">
      <c r="A153" s="661" t="s">
        <v>460</v>
      </c>
      <c r="B153" s="661" t="s">
        <v>377</v>
      </c>
      <c r="C153" s="662" t="s">
        <v>461</v>
      </c>
      <c r="D153" s="648">
        <v>31407.834581976898</v>
      </c>
    </row>
    <row r="154" spans="1:4" ht="16.5" thickTop="1" thickBot="1">
      <c r="A154" s="661" t="s">
        <v>462</v>
      </c>
      <c r="B154" s="661" t="s">
        <v>377</v>
      </c>
      <c r="C154" s="662" t="s">
        <v>463</v>
      </c>
      <c r="D154" s="648">
        <v>4005.7657199697151</v>
      </c>
    </row>
    <row r="155" spans="1:4" ht="16.5" thickTop="1" thickBot="1">
      <c r="A155" s="661" t="s">
        <v>909</v>
      </c>
      <c r="B155" s="661" t="s">
        <v>144</v>
      </c>
      <c r="C155" s="662" t="s">
        <v>2273</v>
      </c>
      <c r="D155" s="648">
        <v>81396.119297800717</v>
      </c>
    </row>
    <row r="156" spans="1:4" ht="16.5" thickTop="1" thickBot="1">
      <c r="A156" s="661" t="s">
        <v>910</v>
      </c>
      <c r="B156" s="661" t="s">
        <v>144</v>
      </c>
      <c r="C156" s="662" t="s">
        <v>2274</v>
      </c>
      <c r="D156" s="648">
        <v>20600.729344020823</v>
      </c>
    </row>
    <row r="157" spans="1:4" ht="16.5" thickTop="1" thickBot="1">
      <c r="A157" s="661" t="s">
        <v>911</v>
      </c>
      <c r="B157" s="661" t="s">
        <v>144</v>
      </c>
      <c r="C157" s="662" t="s">
        <v>2275</v>
      </c>
      <c r="D157" s="648">
        <v>34333.826289736928</v>
      </c>
    </row>
    <row r="158" spans="1:4" ht="16.5" thickTop="1" thickBot="1">
      <c r="A158" s="661" t="s">
        <v>912</v>
      </c>
      <c r="B158" s="661" t="s">
        <v>144</v>
      </c>
      <c r="C158" s="662" t="s">
        <v>2276</v>
      </c>
      <c r="D158" s="648">
        <v>68665.48472858053</v>
      </c>
    </row>
    <row r="159" spans="1:4" ht="16.5" thickTop="1" thickBot="1">
      <c r="A159" s="661" t="s">
        <v>466</v>
      </c>
      <c r="B159" s="661" t="s">
        <v>233</v>
      </c>
      <c r="C159" s="662" t="s">
        <v>467</v>
      </c>
      <c r="D159" s="648">
        <v>9760.4644473025655</v>
      </c>
    </row>
    <row r="160" spans="1:4" ht="16.5" thickTop="1" thickBot="1">
      <c r="A160" s="661" t="s">
        <v>902</v>
      </c>
      <c r="B160" s="661" t="s">
        <v>233</v>
      </c>
      <c r="C160" s="662" t="s">
        <v>467</v>
      </c>
      <c r="D160" s="648">
        <v>9760.4644473025655</v>
      </c>
    </row>
    <row r="161" spans="1:4" ht="16.5" thickTop="1" thickBot="1">
      <c r="A161" s="661" t="s">
        <v>468</v>
      </c>
      <c r="B161" s="661" t="s">
        <v>233</v>
      </c>
      <c r="C161" s="662" t="s">
        <v>469</v>
      </c>
      <c r="D161" s="648">
        <v>13269.844922737195</v>
      </c>
    </row>
    <row r="162" spans="1:4" ht="16.5" thickTop="1" thickBot="1">
      <c r="A162" s="661" t="s">
        <v>903</v>
      </c>
      <c r="B162" s="661" t="s">
        <v>233</v>
      </c>
      <c r="C162" s="662" t="s">
        <v>469</v>
      </c>
      <c r="D162" s="648">
        <v>13269.844922737195</v>
      </c>
    </row>
    <row r="163" spans="1:4" ht="16.5" thickTop="1" thickBot="1">
      <c r="A163" s="661" t="s">
        <v>894</v>
      </c>
      <c r="B163" s="661" t="s">
        <v>233</v>
      </c>
      <c r="C163" s="662" t="s">
        <v>895</v>
      </c>
      <c r="D163" s="648">
        <v>4012.7461998462727</v>
      </c>
    </row>
    <row r="164" spans="1:4" ht="16.5" thickTop="1" thickBot="1">
      <c r="A164" s="661" t="s">
        <v>900</v>
      </c>
      <c r="B164" s="661" t="s">
        <v>233</v>
      </c>
      <c r="C164" s="662" t="s">
        <v>895</v>
      </c>
      <c r="D164" s="648">
        <v>7857.7549368202954</v>
      </c>
    </row>
    <row r="165" spans="1:4" ht="16.5" thickTop="1" thickBot="1">
      <c r="A165" s="661" t="s">
        <v>907</v>
      </c>
      <c r="B165" s="661" t="s">
        <v>874</v>
      </c>
      <c r="C165" s="662" t="s">
        <v>908</v>
      </c>
      <c r="D165" s="648">
        <v>10548.285519800109</v>
      </c>
    </row>
    <row r="166" spans="1:4" ht="16.5" thickTop="1" thickBot="1">
      <c r="A166" s="661" t="s">
        <v>905</v>
      </c>
      <c r="B166" s="661" t="s">
        <v>233</v>
      </c>
      <c r="C166" s="662" t="s">
        <v>906</v>
      </c>
      <c r="D166" s="648">
        <v>6637.1248128157877</v>
      </c>
    </row>
    <row r="167" spans="1:4" ht="16.5" thickTop="1" thickBot="1">
      <c r="A167" s="661" t="s">
        <v>470</v>
      </c>
      <c r="B167" s="661" t="s">
        <v>233</v>
      </c>
      <c r="C167" s="662" t="s">
        <v>471</v>
      </c>
      <c r="D167" s="648">
        <v>7119.590868383264</v>
      </c>
    </row>
    <row r="168" spans="1:4" ht="16.5" thickTop="1" thickBot="1">
      <c r="A168" s="661" t="s">
        <v>904</v>
      </c>
      <c r="B168" s="661" t="s">
        <v>233</v>
      </c>
      <c r="C168" s="662" t="s">
        <v>471</v>
      </c>
      <c r="D168" s="648">
        <v>7497.5448323827777</v>
      </c>
    </row>
    <row r="169" spans="1:4" ht="16.5" thickTop="1" thickBot="1">
      <c r="A169" s="661" t="s">
        <v>464</v>
      </c>
      <c r="B169" s="661" t="s">
        <v>233</v>
      </c>
      <c r="C169" s="662" t="s">
        <v>465</v>
      </c>
      <c r="D169" s="648">
        <v>18439.15384513863</v>
      </c>
    </row>
    <row r="170" spans="1:4" ht="16.5" thickTop="1" thickBot="1">
      <c r="A170" s="661" t="s">
        <v>901</v>
      </c>
      <c r="B170" s="661" t="s">
        <v>233</v>
      </c>
      <c r="C170" s="662" t="s">
        <v>465</v>
      </c>
      <c r="D170" s="648">
        <v>18439.15384513863</v>
      </c>
    </row>
    <row r="171" spans="1:4" ht="16.5" thickTop="1" thickBot="1">
      <c r="A171" s="661" t="s">
        <v>877</v>
      </c>
      <c r="B171" s="661" t="s">
        <v>233</v>
      </c>
      <c r="C171" s="662" t="s">
        <v>878</v>
      </c>
      <c r="D171" s="648">
        <v>11942.38707228975</v>
      </c>
    </row>
    <row r="172" spans="1:4" ht="16.5" thickTop="1" thickBot="1">
      <c r="A172" s="661" t="s">
        <v>890</v>
      </c>
      <c r="B172" s="661" t="s">
        <v>874</v>
      </c>
      <c r="C172" s="662" t="s">
        <v>891</v>
      </c>
      <c r="D172" s="648">
        <v>5193.4770281588399</v>
      </c>
    </row>
    <row r="173" spans="1:4" ht="16.5" thickTop="1" thickBot="1">
      <c r="A173" s="661" t="s">
        <v>892</v>
      </c>
      <c r="B173" s="661" t="s">
        <v>874</v>
      </c>
      <c r="C173" s="662" t="s">
        <v>893</v>
      </c>
      <c r="D173" s="648">
        <v>4503.7644271879772</v>
      </c>
    </row>
    <row r="174" spans="1:4" ht="16.5" thickTop="1" thickBot="1">
      <c r="A174" s="661" t="s">
        <v>879</v>
      </c>
      <c r="B174" s="661" t="s">
        <v>233</v>
      </c>
      <c r="C174" s="662" t="s">
        <v>880</v>
      </c>
      <c r="D174" s="648">
        <v>4027.919123899866</v>
      </c>
    </row>
    <row r="175" spans="1:4" ht="16.5" thickTop="1" thickBot="1">
      <c r="A175" s="661" t="s">
        <v>881</v>
      </c>
      <c r="B175" s="661" t="s">
        <v>233</v>
      </c>
      <c r="C175" s="662" t="s">
        <v>882</v>
      </c>
      <c r="D175" s="648">
        <v>5805.1144792060313</v>
      </c>
    </row>
    <row r="176" spans="1:4" ht="31.5" thickTop="1" thickBot="1">
      <c r="A176" s="661" t="s">
        <v>887</v>
      </c>
      <c r="B176" s="661" t="s">
        <v>233</v>
      </c>
      <c r="C176" s="662" t="s">
        <v>1952</v>
      </c>
      <c r="D176" s="648">
        <v>6159.0798557021863</v>
      </c>
    </row>
    <row r="177" spans="1:4" ht="31.5" thickTop="1" thickBot="1">
      <c r="A177" s="661" t="s">
        <v>883</v>
      </c>
      <c r="B177" s="661" t="s">
        <v>233</v>
      </c>
      <c r="C177" s="662" t="s">
        <v>1951</v>
      </c>
      <c r="D177" s="648">
        <v>6464.4364171554316</v>
      </c>
    </row>
    <row r="178" spans="1:4" ht="16.5" thickTop="1" thickBot="1">
      <c r="A178" s="661" t="s">
        <v>884</v>
      </c>
      <c r="B178" s="661" t="s">
        <v>233</v>
      </c>
      <c r="C178" s="662" t="s">
        <v>2277</v>
      </c>
      <c r="D178" s="648">
        <v>8121.7243108518851</v>
      </c>
    </row>
    <row r="179" spans="1:4" ht="31.5" thickTop="1" thickBot="1">
      <c r="A179" s="661" t="s">
        <v>889</v>
      </c>
      <c r="B179" s="661" t="s">
        <v>233</v>
      </c>
      <c r="C179" s="662" t="s">
        <v>1953</v>
      </c>
      <c r="D179" s="648">
        <v>7474.2670373970777</v>
      </c>
    </row>
    <row r="180" spans="1:4" ht="31.5" thickTop="1" thickBot="1">
      <c r="A180" s="661" t="s">
        <v>876</v>
      </c>
      <c r="B180" s="661" t="s">
        <v>233</v>
      </c>
      <c r="C180" s="662" t="s">
        <v>1950</v>
      </c>
      <c r="D180" s="648">
        <v>8609.5345853726285</v>
      </c>
    </row>
    <row r="181" spans="1:4" ht="16.5" thickTop="1" thickBot="1">
      <c r="A181" s="661" t="s">
        <v>885</v>
      </c>
      <c r="B181" s="661" t="s">
        <v>233</v>
      </c>
      <c r="C181" s="662" t="s">
        <v>886</v>
      </c>
      <c r="D181" s="648">
        <v>7205.654626492149</v>
      </c>
    </row>
    <row r="182" spans="1:4" ht="16.5" thickTop="1" thickBot="1">
      <c r="A182" s="661" t="s">
        <v>888</v>
      </c>
      <c r="B182" s="661" t="s">
        <v>233</v>
      </c>
      <c r="C182" s="662" t="s">
        <v>886</v>
      </c>
      <c r="D182" s="648">
        <v>6255.3748709322554</v>
      </c>
    </row>
    <row r="183" spans="1:4" ht="16.5" thickTop="1" thickBot="1">
      <c r="A183" s="661" t="s">
        <v>472</v>
      </c>
      <c r="B183" s="661" t="s">
        <v>377</v>
      </c>
      <c r="C183" s="662" t="s">
        <v>473</v>
      </c>
      <c r="D183" s="648">
        <v>6920.8049424530018</v>
      </c>
    </row>
    <row r="184" spans="1:4" ht="16.5" thickTop="1" thickBot="1">
      <c r="A184" s="661" t="s">
        <v>476</v>
      </c>
      <c r="B184" s="661" t="s">
        <v>92</v>
      </c>
      <c r="C184" s="662" t="s">
        <v>477</v>
      </c>
      <c r="D184" s="648">
        <v>12776.870662990159</v>
      </c>
    </row>
    <row r="185" spans="1:4" ht="16.5" thickTop="1" thickBot="1">
      <c r="A185" s="661" t="s">
        <v>474</v>
      </c>
      <c r="B185" s="661" t="s">
        <v>387</v>
      </c>
      <c r="C185" s="662" t="s">
        <v>475</v>
      </c>
      <c r="D185" s="648">
        <v>54904.875086923494</v>
      </c>
    </row>
    <row r="186" spans="1:4" ht="16.5" thickTop="1" thickBot="1">
      <c r="A186" s="661" t="s">
        <v>478</v>
      </c>
      <c r="B186" s="661" t="s">
        <v>144</v>
      </c>
      <c r="C186" s="662" t="s">
        <v>1915</v>
      </c>
      <c r="D186" s="648">
        <v>1511.4689998551171</v>
      </c>
    </row>
    <row r="187" spans="1:4" ht="16.5" thickTop="1" thickBot="1">
      <c r="A187" s="661" t="s">
        <v>1455</v>
      </c>
      <c r="B187" s="661" t="s">
        <v>377</v>
      </c>
      <c r="C187" s="662" t="s">
        <v>1454</v>
      </c>
      <c r="D187" s="648">
        <v>13070.840176309403</v>
      </c>
    </row>
    <row r="188" spans="1:4" ht="16.5" thickTop="1" thickBot="1">
      <c r="A188" s="661" t="s">
        <v>1709</v>
      </c>
      <c r="B188" s="661" t="s">
        <v>377</v>
      </c>
      <c r="C188" s="662" t="s">
        <v>1708</v>
      </c>
      <c r="D188" s="648">
        <v>8123.6635273974853</v>
      </c>
    </row>
    <row r="189" spans="1:4" ht="16.5" thickTop="1" thickBot="1">
      <c r="A189" s="661" t="s">
        <v>479</v>
      </c>
      <c r="B189" s="661" t="s">
        <v>377</v>
      </c>
      <c r="C189" s="662" t="s">
        <v>480</v>
      </c>
      <c r="D189" s="648">
        <v>43440.10075230457</v>
      </c>
    </row>
    <row r="190" spans="1:4" ht="16.5" thickTop="1" thickBot="1">
      <c r="A190" s="661" t="s">
        <v>1666</v>
      </c>
      <c r="B190" s="661" t="s">
        <v>144</v>
      </c>
      <c r="C190" s="662" t="s">
        <v>1665</v>
      </c>
      <c r="D190" s="648">
        <v>666854.4126168245</v>
      </c>
    </row>
    <row r="191" spans="1:4" ht="16.5" thickTop="1" thickBot="1">
      <c r="A191" s="661" t="s">
        <v>488</v>
      </c>
      <c r="B191" s="661" t="s">
        <v>92</v>
      </c>
      <c r="C191" s="662" t="s">
        <v>489</v>
      </c>
      <c r="D191" s="648">
        <v>532627.00353409711</v>
      </c>
    </row>
    <row r="192" spans="1:4" ht="16.5" thickTop="1" thickBot="1">
      <c r="A192" s="661" t="s">
        <v>490</v>
      </c>
      <c r="B192" s="661" t="s">
        <v>92</v>
      </c>
      <c r="C192" s="662" t="s">
        <v>491</v>
      </c>
      <c r="D192" s="648">
        <v>281502.007088518</v>
      </c>
    </row>
    <row r="193" spans="1:4" ht="16.5" thickTop="1" thickBot="1">
      <c r="A193" s="661" t="s">
        <v>481</v>
      </c>
      <c r="B193" s="661" t="s">
        <v>233</v>
      </c>
      <c r="C193" s="662" t="s">
        <v>482</v>
      </c>
      <c r="D193" s="648">
        <v>2739.1012822451144</v>
      </c>
    </row>
    <row r="194" spans="1:4" ht="16.5" thickTop="1" thickBot="1">
      <c r="A194" s="661" t="s">
        <v>492</v>
      </c>
      <c r="B194" s="661" t="s">
        <v>92</v>
      </c>
      <c r="C194" s="662" t="s">
        <v>493</v>
      </c>
      <c r="D194" s="648">
        <v>788.1763885464045</v>
      </c>
    </row>
    <row r="195" spans="1:4" ht="16.5" thickTop="1" thickBot="1">
      <c r="A195" s="661" t="s">
        <v>483</v>
      </c>
      <c r="B195" s="661" t="s">
        <v>422</v>
      </c>
      <c r="C195" s="662" t="s">
        <v>2278</v>
      </c>
      <c r="D195" s="648">
        <v>842.61112447819369</v>
      </c>
    </row>
    <row r="196" spans="1:4" ht="16.5" thickTop="1" thickBot="1">
      <c r="A196" s="661" t="s">
        <v>484</v>
      </c>
      <c r="B196" s="661" t="s">
        <v>92</v>
      </c>
      <c r="C196" s="662" t="s">
        <v>485</v>
      </c>
      <c r="D196" s="648">
        <v>24189.259641803692</v>
      </c>
    </row>
    <row r="197" spans="1:4" ht="16.5" thickTop="1" thickBot="1">
      <c r="A197" s="661" t="s">
        <v>486</v>
      </c>
      <c r="B197" s="661" t="s">
        <v>144</v>
      </c>
      <c r="C197" s="662" t="s">
        <v>487</v>
      </c>
      <c r="D197" s="648">
        <v>1261.5483096163157</v>
      </c>
    </row>
    <row r="198" spans="1:4" ht="16.5" thickTop="1" thickBot="1">
      <c r="A198" s="661" t="s">
        <v>494</v>
      </c>
      <c r="B198" s="661" t="s">
        <v>92</v>
      </c>
      <c r="C198" s="662" t="s">
        <v>495</v>
      </c>
      <c r="D198" s="648">
        <v>9971.0301839213025</v>
      </c>
    </row>
    <row r="199" spans="1:4" ht="16.5" thickTop="1" thickBot="1">
      <c r="A199" s="661" t="s">
        <v>925</v>
      </c>
      <c r="B199" s="661" t="s">
        <v>92</v>
      </c>
      <c r="C199" s="662" t="s">
        <v>926</v>
      </c>
      <c r="D199" s="648">
        <v>109320.41736715648</v>
      </c>
    </row>
    <row r="200" spans="1:4" ht="31.5" thickTop="1" thickBot="1">
      <c r="A200" s="661" t="s">
        <v>929</v>
      </c>
      <c r="B200" s="661" t="s">
        <v>92</v>
      </c>
      <c r="C200" s="662" t="s">
        <v>930</v>
      </c>
      <c r="D200" s="648">
        <v>121656.11762702506</v>
      </c>
    </row>
    <row r="201" spans="1:4" ht="16.5" thickTop="1" thickBot="1">
      <c r="A201" s="661" t="s">
        <v>927</v>
      </c>
      <c r="B201" s="661" t="s">
        <v>92</v>
      </c>
      <c r="C201" s="662" t="s">
        <v>928</v>
      </c>
      <c r="D201" s="648">
        <v>117609.79141684093</v>
      </c>
    </row>
    <row r="202" spans="1:4" ht="16.5" thickTop="1" thickBot="1">
      <c r="A202" s="661" t="s">
        <v>931</v>
      </c>
      <c r="B202" s="661" t="s">
        <v>233</v>
      </c>
      <c r="C202" s="662" t="s">
        <v>932</v>
      </c>
      <c r="D202" s="648">
        <v>6361.9197549909877</v>
      </c>
    </row>
    <row r="203" spans="1:4" ht="16.5" thickTop="1" thickBot="1">
      <c r="A203" s="661" t="s">
        <v>920</v>
      </c>
      <c r="B203" s="661" t="s">
        <v>233</v>
      </c>
      <c r="C203" s="662" t="s">
        <v>2279</v>
      </c>
      <c r="D203" s="648">
        <v>21933.627971466434</v>
      </c>
    </row>
    <row r="204" spans="1:4" ht="16.5" thickTop="1" thickBot="1">
      <c r="A204" s="661" t="s">
        <v>923</v>
      </c>
      <c r="B204" s="661" t="s">
        <v>92</v>
      </c>
      <c r="C204" s="662" t="s">
        <v>924</v>
      </c>
      <c r="D204" s="648">
        <v>79210.334204714673</v>
      </c>
    </row>
    <row r="205" spans="1:4" ht="16.5" thickTop="1" thickBot="1">
      <c r="A205" s="661" t="s">
        <v>921</v>
      </c>
      <c r="B205" s="661" t="s">
        <v>92</v>
      </c>
      <c r="C205" s="662" t="s">
        <v>922</v>
      </c>
      <c r="D205" s="648">
        <v>72402.267090277557</v>
      </c>
    </row>
    <row r="206" spans="1:4" ht="16.5" thickTop="1" thickBot="1">
      <c r="A206" s="661" t="s">
        <v>496</v>
      </c>
      <c r="B206" s="661" t="s">
        <v>144</v>
      </c>
      <c r="C206" s="662" t="s">
        <v>1916</v>
      </c>
      <c r="D206" s="648">
        <v>11045.200301571702</v>
      </c>
    </row>
    <row r="207" spans="1:4" ht="16.5" thickTop="1" thickBot="1">
      <c r="A207" s="661" t="s">
        <v>505</v>
      </c>
      <c r="B207" s="661" t="s">
        <v>144</v>
      </c>
      <c r="C207" s="662" t="s">
        <v>506</v>
      </c>
      <c r="D207" s="648">
        <v>140986.77900741875</v>
      </c>
    </row>
    <row r="208" spans="1:4" ht="16.5" thickTop="1" thickBot="1">
      <c r="A208" s="661" t="s">
        <v>507</v>
      </c>
      <c r="B208" s="661" t="s">
        <v>144</v>
      </c>
      <c r="C208" s="662" t="s">
        <v>508</v>
      </c>
      <c r="D208" s="648">
        <v>5078.2991101956404</v>
      </c>
    </row>
    <row r="209" spans="1:4" ht="16.5" thickTop="1" thickBot="1">
      <c r="A209" s="661" t="s">
        <v>509</v>
      </c>
      <c r="B209" s="661" t="s">
        <v>233</v>
      </c>
      <c r="C209" s="662" t="s">
        <v>510</v>
      </c>
      <c r="D209" s="648">
        <v>16425.88209362499</v>
      </c>
    </row>
    <row r="210" spans="1:4" ht="16.5" thickTop="1" thickBot="1">
      <c r="A210" s="661" t="s">
        <v>512</v>
      </c>
      <c r="B210" s="661" t="s">
        <v>233</v>
      </c>
      <c r="C210" s="662" t="s">
        <v>1918</v>
      </c>
      <c r="D210" s="648">
        <v>10666.81276739352</v>
      </c>
    </row>
    <row r="211" spans="1:4" ht="16.5" thickTop="1" thickBot="1">
      <c r="A211" s="661" t="s">
        <v>511</v>
      </c>
      <c r="B211" s="661" t="s">
        <v>233</v>
      </c>
      <c r="C211" s="662" t="s">
        <v>1917</v>
      </c>
      <c r="D211" s="648">
        <v>4740.8080831203342</v>
      </c>
    </row>
    <row r="212" spans="1:4" ht="16.5" thickTop="1" thickBot="1">
      <c r="A212" s="661" t="s">
        <v>519</v>
      </c>
      <c r="B212" s="661" t="s">
        <v>387</v>
      </c>
      <c r="C212" s="662" t="s">
        <v>520</v>
      </c>
      <c r="D212" s="648">
        <v>20622.494566989968</v>
      </c>
    </row>
    <row r="213" spans="1:4" ht="16.5" thickTop="1" thickBot="1">
      <c r="A213" s="661" t="s">
        <v>515</v>
      </c>
      <c r="B213" s="661" t="s">
        <v>387</v>
      </c>
      <c r="C213" s="662" t="s">
        <v>516</v>
      </c>
      <c r="D213" s="648">
        <v>35556.028105639103</v>
      </c>
    </row>
    <row r="214" spans="1:4" ht="16.5" thickTop="1" thickBot="1">
      <c r="A214" s="661" t="s">
        <v>513</v>
      </c>
      <c r="B214" s="661" t="s">
        <v>387</v>
      </c>
      <c r="C214" s="662" t="s">
        <v>514</v>
      </c>
      <c r="D214" s="648">
        <v>20622.494566989968</v>
      </c>
    </row>
    <row r="215" spans="1:4" ht="16.5" thickTop="1" thickBot="1">
      <c r="A215" s="661" t="s">
        <v>521</v>
      </c>
      <c r="B215" s="661" t="s">
        <v>387</v>
      </c>
      <c r="C215" s="662" t="s">
        <v>522</v>
      </c>
      <c r="D215" s="648">
        <v>51948.626637274152</v>
      </c>
    </row>
    <row r="216" spans="1:4" ht="16.5" thickTop="1" thickBot="1">
      <c r="A216" s="661" t="s">
        <v>525</v>
      </c>
      <c r="B216" s="661" t="s">
        <v>387</v>
      </c>
      <c r="C216" s="662" t="s">
        <v>526</v>
      </c>
      <c r="D216" s="648">
        <v>51948.626637274152</v>
      </c>
    </row>
    <row r="217" spans="1:4" ht="16.5" thickTop="1" thickBot="1">
      <c r="A217" s="661" t="s">
        <v>527</v>
      </c>
      <c r="B217" s="661" t="s">
        <v>387</v>
      </c>
      <c r="C217" s="662" t="s">
        <v>528</v>
      </c>
      <c r="D217" s="648">
        <v>51948.626637274152</v>
      </c>
    </row>
    <row r="218" spans="1:4" ht="16.5" thickTop="1" thickBot="1">
      <c r="A218" s="661" t="s">
        <v>529</v>
      </c>
      <c r="B218" s="661" t="s">
        <v>387</v>
      </c>
      <c r="C218" s="662" t="s">
        <v>530</v>
      </c>
      <c r="D218" s="648">
        <v>51948.626637274152</v>
      </c>
    </row>
    <row r="219" spans="1:4" ht="16.5" thickTop="1" thickBot="1">
      <c r="A219" s="661" t="s">
        <v>531</v>
      </c>
      <c r="B219" s="661" t="s">
        <v>387</v>
      </c>
      <c r="C219" s="662" t="s">
        <v>532</v>
      </c>
      <c r="D219" s="648">
        <v>48119.168441982547</v>
      </c>
    </row>
    <row r="220" spans="1:4" ht="16.5" thickTop="1" thickBot="1">
      <c r="A220" s="661" t="s">
        <v>523</v>
      </c>
      <c r="B220" s="661" t="s">
        <v>387</v>
      </c>
      <c r="C220" s="662" t="s">
        <v>524</v>
      </c>
      <c r="D220" s="648">
        <v>10596.899576083277</v>
      </c>
    </row>
    <row r="221" spans="1:4" ht="16.5" thickTop="1" thickBot="1">
      <c r="A221" s="661" t="s">
        <v>533</v>
      </c>
      <c r="B221" s="661" t="s">
        <v>387</v>
      </c>
      <c r="C221" s="662" t="s">
        <v>534</v>
      </c>
      <c r="D221" s="648">
        <v>33128.685460365341</v>
      </c>
    </row>
    <row r="222" spans="1:4" ht="16.5" thickTop="1" thickBot="1">
      <c r="A222" s="661" t="s">
        <v>540</v>
      </c>
      <c r="B222" s="661" t="s">
        <v>387</v>
      </c>
      <c r="C222" s="662" t="s">
        <v>541</v>
      </c>
      <c r="D222" s="648">
        <v>19761.559958758109</v>
      </c>
    </row>
    <row r="223" spans="1:4" ht="16.5" thickTop="1" thickBot="1">
      <c r="A223" s="661" t="s">
        <v>551</v>
      </c>
      <c r="B223" s="661" t="s">
        <v>387</v>
      </c>
      <c r="C223" s="662" t="s">
        <v>1856</v>
      </c>
      <c r="D223" s="648">
        <v>5223.1982639065427</v>
      </c>
    </row>
    <row r="224" spans="1:4" ht="16.5" thickTop="1" thickBot="1">
      <c r="A224" s="661" t="s">
        <v>535</v>
      </c>
      <c r="B224" s="661" t="s">
        <v>387</v>
      </c>
      <c r="C224" s="662" t="s">
        <v>2280</v>
      </c>
      <c r="D224" s="648">
        <v>32943.031526076287</v>
      </c>
    </row>
    <row r="225" spans="1:4" ht="16.5" thickTop="1" thickBot="1">
      <c r="A225" s="661" t="s">
        <v>536</v>
      </c>
      <c r="B225" s="661" t="s">
        <v>387</v>
      </c>
      <c r="C225" s="662" t="s">
        <v>2281</v>
      </c>
      <c r="D225" s="648">
        <v>32943.031526076287</v>
      </c>
    </row>
    <row r="226" spans="1:4" ht="16.5" thickTop="1" thickBot="1">
      <c r="A226" s="661" t="s">
        <v>537</v>
      </c>
      <c r="B226" s="661" t="s">
        <v>387</v>
      </c>
      <c r="C226" s="662" t="s">
        <v>1919</v>
      </c>
      <c r="D226" s="648">
        <v>32943.031526076287</v>
      </c>
    </row>
    <row r="227" spans="1:4" ht="16.5" thickTop="1" thickBot="1">
      <c r="A227" s="661" t="s">
        <v>538</v>
      </c>
      <c r="B227" s="661" t="s">
        <v>387</v>
      </c>
      <c r="C227" s="662" t="s">
        <v>2282</v>
      </c>
      <c r="D227" s="648">
        <v>29450.686878192315</v>
      </c>
    </row>
    <row r="228" spans="1:4" ht="16.5" thickTop="1" thickBot="1">
      <c r="A228" s="661" t="s">
        <v>539</v>
      </c>
      <c r="B228" s="661" t="s">
        <v>387</v>
      </c>
      <c r="C228" s="662" t="s">
        <v>2283</v>
      </c>
      <c r="D228" s="648">
        <v>29237.082381523782</v>
      </c>
    </row>
    <row r="229" spans="1:4" ht="16.5" thickTop="1" thickBot="1">
      <c r="A229" s="661" t="s">
        <v>542</v>
      </c>
      <c r="B229" s="661" t="s">
        <v>387</v>
      </c>
      <c r="C229" s="662" t="s">
        <v>543</v>
      </c>
      <c r="D229" s="648">
        <v>35874.20358125474</v>
      </c>
    </row>
    <row r="230" spans="1:4" ht="16.5" thickTop="1" thickBot="1">
      <c r="A230" s="661" t="s">
        <v>544</v>
      </c>
      <c r="B230" s="661" t="s">
        <v>387</v>
      </c>
      <c r="C230" s="662" t="s">
        <v>545</v>
      </c>
      <c r="D230" s="648">
        <v>35647.825751717632</v>
      </c>
    </row>
    <row r="231" spans="1:4" ht="16.5" thickTop="1" thickBot="1">
      <c r="A231" s="661" t="s">
        <v>517</v>
      </c>
      <c r="B231" s="661" t="s">
        <v>387</v>
      </c>
      <c r="C231" s="662" t="s">
        <v>518</v>
      </c>
      <c r="D231" s="648">
        <v>37552.553742879252</v>
      </c>
    </row>
    <row r="232" spans="1:4" ht="16.5" thickTop="1" thickBot="1">
      <c r="A232" s="661" t="s">
        <v>546</v>
      </c>
      <c r="B232" s="661" t="s">
        <v>387</v>
      </c>
      <c r="C232" s="662" t="s">
        <v>547</v>
      </c>
      <c r="D232" s="648">
        <v>26686.298693298366</v>
      </c>
    </row>
    <row r="233" spans="1:4" ht="16.5" thickTop="1" thickBot="1">
      <c r="A233" s="661" t="s">
        <v>548</v>
      </c>
      <c r="B233" s="661" t="s">
        <v>387</v>
      </c>
      <c r="C233" s="662" t="s">
        <v>549</v>
      </c>
      <c r="D233" s="648">
        <v>26074.422778652905</v>
      </c>
    </row>
    <row r="234" spans="1:4" ht="16.5" thickTop="1" thickBot="1">
      <c r="A234" s="661" t="s">
        <v>550</v>
      </c>
      <c r="B234" s="661" t="s">
        <v>387</v>
      </c>
      <c r="C234" s="662" t="s">
        <v>2284</v>
      </c>
      <c r="D234" s="648">
        <v>20637.940504605023</v>
      </c>
    </row>
    <row r="235" spans="1:4" ht="16.5" thickTop="1" thickBot="1">
      <c r="A235" s="661" t="s">
        <v>552</v>
      </c>
      <c r="B235" s="661" t="s">
        <v>144</v>
      </c>
      <c r="C235" s="662" t="s">
        <v>553</v>
      </c>
      <c r="D235" s="648">
        <v>829.63653688154852</v>
      </c>
    </row>
    <row r="236" spans="1:4" ht="16.5" thickTop="1" thickBot="1">
      <c r="A236" s="661" t="s">
        <v>556</v>
      </c>
      <c r="B236" s="661" t="s">
        <v>387</v>
      </c>
      <c r="C236" s="662" t="s">
        <v>2285</v>
      </c>
      <c r="D236" s="648">
        <v>358404.81576683384</v>
      </c>
    </row>
    <row r="237" spans="1:4" ht="16.5" thickTop="1" thickBot="1">
      <c r="A237" s="661" t="s">
        <v>557</v>
      </c>
      <c r="B237" s="661" t="s">
        <v>387</v>
      </c>
      <c r="C237" s="662" t="s">
        <v>2286</v>
      </c>
      <c r="D237" s="648">
        <v>363161.02643055137</v>
      </c>
    </row>
    <row r="238" spans="1:4" ht="16.5" thickTop="1" thickBot="1">
      <c r="A238" s="661" t="s">
        <v>558</v>
      </c>
      <c r="B238" s="661" t="s">
        <v>387</v>
      </c>
      <c r="C238" s="662" t="s">
        <v>2287</v>
      </c>
      <c r="D238" s="648">
        <v>379741.99657708604</v>
      </c>
    </row>
    <row r="239" spans="1:4" ht="16.5" thickTop="1" thickBot="1">
      <c r="A239" s="661" t="s">
        <v>570</v>
      </c>
      <c r="B239" s="661" t="s">
        <v>571</v>
      </c>
      <c r="C239" s="662" t="s">
        <v>572</v>
      </c>
      <c r="D239" s="648">
        <v>267405.29651246185</v>
      </c>
    </row>
    <row r="240" spans="1:4" ht="16.5" thickTop="1" thickBot="1">
      <c r="A240" s="661" t="s">
        <v>559</v>
      </c>
      <c r="B240" s="661" t="s">
        <v>387</v>
      </c>
      <c r="C240" s="662" t="s">
        <v>1920</v>
      </c>
      <c r="D240" s="648">
        <v>415716.39822663093</v>
      </c>
    </row>
    <row r="241" spans="1:4" ht="16.5" thickTop="1" thickBot="1">
      <c r="A241" s="661" t="s">
        <v>560</v>
      </c>
      <c r="B241" s="661" t="s">
        <v>387</v>
      </c>
      <c r="C241" s="662" t="s">
        <v>2011</v>
      </c>
      <c r="D241" s="648">
        <v>313119.46201262652</v>
      </c>
    </row>
    <row r="242" spans="1:4" ht="16.5" thickTop="1" thickBot="1">
      <c r="A242" s="663" t="s">
        <v>2013</v>
      </c>
      <c r="B242" s="661" t="s">
        <v>387</v>
      </c>
      <c r="C242" s="662" t="s">
        <v>2012</v>
      </c>
      <c r="D242" s="648">
        <v>272835.42698339216</v>
      </c>
    </row>
    <row r="243" spans="1:4" ht="16.5" thickTop="1" thickBot="1">
      <c r="A243" s="661" t="s">
        <v>561</v>
      </c>
      <c r="B243" s="661" t="s">
        <v>387</v>
      </c>
      <c r="C243" s="662" t="s">
        <v>562</v>
      </c>
      <c r="D243" s="648">
        <v>336016.88846783387</v>
      </c>
    </row>
    <row r="244" spans="1:4" ht="16.5" thickTop="1" thickBot="1">
      <c r="A244" s="661" t="s">
        <v>563</v>
      </c>
      <c r="B244" s="661" t="s">
        <v>387</v>
      </c>
      <c r="C244" s="662" t="s">
        <v>564</v>
      </c>
      <c r="D244" s="648">
        <v>383736.7062574997</v>
      </c>
    </row>
    <row r="245" spans="1:4" ht="16.5" thickTop="1" thickBot="1">
      <c r="A245" s="661" t="s">
        <v>565</v>
      </c>
      <c r="B245" s="661" t="s">
        <v>387</v>
      </c>
      <c r="C245" s="662" t="s">
        <v>566</v>
      </c>
      <c r="D245" s="648">
        <v>390186.06266518869</v>
      </c>
    </row>
    <row r="246" spans="1:4" ht="16.5" thickTop="1" thickBot="1">
      <c r="A246" s="661" t="s">
        <v>567</v>
      </c>
      <c r="B246" s="661" t="s">
        <v>387</v>
      </c>
      <c r="C246" s="662" t="s">
        <v>2014</v>
      </c>
      <c r="D246" s="648">
        <v>348648.24023253634</v>
      </c>
    </row>
    <row r="247" spans="1:4" ht="16.5" thickTop="1" thickBot="1">
      <c r="A247" s="661" t="s">
        <v>568</v>
      </c>
      <c r="B247" s="661" t="s">
        <v>387</v>
      </c>
      <c r="C247" s="662" t="s">
        <v>569</v>
      </c>
      <c r="D247" s="648">
        <v>400408.34676764818</v>
      </c>
    </row>
    <row r="248" spans="1:4" ht="16.5" thickTop="1" thickBot="1">
      <c r="A248" s="661" t="s">
        <v>573</v>
      </c>
      <c r="B248" s="661" t="s">
        <v>387</v>
      </c>
      <c r="C248" s="662" t="s">
        <v>574</v>
      </c>
      <c r="D248" s="648">
        <v>400408.34676764818</v>
      </c>
    </row>
    <row r="249" spans="1:4" ht="16.5" thickTop="1" thickBot="1">
      <c r="A249" s="661" t="s">
        <v>575</v>
      </c>
      <c r="B249" s="661" t="s">
        <v>387</v>
      </c>
      <c r="C249" s="662" t="s">
        <v>576</v>
      </c>
      <c r="D249" s="648">
        <v>400408.34676764818</v>
      </c>
    </row>
    <row r="250" spans="1:4" ht="16.5" thickTop="1" thickBot="1">
      <c r="A250" s="661" t="s">
        <v>577</v>
      </c>
      <c r="B250" s="661" t="s">
        <v>387</v>
      </c>
      <c r="C250" s="662" t="s">
        <v>578</v>
      </c>
      <c r="D250" s="648">
        <v>215283.31062772448</v>
      </c>
    </row>
    <row r="251" spans="1:4" ht="16.5" thickTop="1" thickBot="1">
      <c r="A251" s="661" t="s">
        <v>579</v>
      </c>
      <c r="B251" s="661" t="s">
        <v>387</v>
      </c>
      <c r="C251" s="662" t="s">
        <v>580</v>
      </c>
      <c r="D251" s="648">
        <v>230807.57269555455</v>
      </c>
    </row>
    <row r="252" spans="1:4" ht="16.5" thickTop="1" thickBot="1">
      <c r="A252" s="661" t="s">
        <v>581</v>
      </c>
      <c r="B252" s="661" t="s">
        <v>387</v>
      </c>
      <c r="C252" s="662" t="s">
        <v>2288</v>
      </c>
      <c r="D252" s="648">
        <v>205839.1115679029</v>
      </c>
    </row>
    <row r="253" spans="1:4" ht="16.5" thickTop="1" thickBot="1">
      <c r="A253" s="661" t="s">
        <v>582</v>
      </c>
      <c r="B253" s="661" t="s">
        <v>387</v>
      </c>
      <c r="C253" s="662" t="s">
        <v>2289</v>
      </c>
      <c r="D253" s="648">
        <v>184171.23594312608</v>
      </c>
    </row>
    <row r="254" spans="1:4" ht="16.5" thickTop="1" thickBot="1">
      <c r="A254" s="661" t="s">
        <v>584</v>
      </c>
      <c r="B254" s="661" t="s">
        <v>233</v>
      </c>
      <c r="C254" s="662" t="s">
        <v>1921</v>
      </c>
      <c r="D254" s="648">
        <v>16543.162826954733</v>
      </c>
    </row>
    <row r="255" spans="1:4" ht="16.5" thickTop="1" thickBot="1">
      <c r="A255" s="661" t="s">
        <v>583</v>
      </c>
      <c r="B255" s="661" t="s">
        <v>387</v>
      </c>
      <c r="C255" s="662" t="s">
        <v>2290</v>
      </c>
      <c r="D255" s="648">
        <v>293576.0043885425</v>
      </c>
    </row>
    <row r="256" spans="1:4" ht="16.5" thickTop="1" thickBot="1">
      <c r="A256" s="661" t="s">
        <v>554</v>
      </c>
      <c r="B256" s="661" t="s">
        <v>387</v>
      </c>
      <c r="C256" s="662" t="s">
        <v>555</v>
      </c>
      <c r="D256" s="648">
        <v>288286.54576208093</v>
      </c>
    </row>
    <row r="257" spans="1:4" ht="16.5" thickTop="1" thickBot="1">
      <c r="A257" s="661" t="s">
        <v>585</v>
      </c>
      <c r="B257" s="661" t="s">
        <v>387</v>
      </c>
      <c r="C257" s="662" t="s">
        <v>586</v>
      </c>
      <c r="D257" s="648">
        <v>489164.49804280989</v>
      </c>
    </row>
    <row r="258" spans="1:4" ht="16.5" thickTop="1" thickBot="1">
      <c r="A258" s="661" t="s">
        <v>587</v>
      </c>
      <c r="B258" s="661" t="s">
        <v>387</v>
      </c>
      <c r="C258" s="662" t="s">
        <v>588</v>
      </c>
      <c r="D258" s="648">
        <v>375769.03044113249</v>
      </c>
    </row>
    <row r="259" spans="1:4" ht="16.5" thickTop="1" thickBot="1">
      <c r="A259" s="661" t="s">
        <v>497</v>
      </c>
      <c r="B259" s="661" t="s">
        <v>387</v>
      </c>
      <c r="C259" s="662" t="s">
        <v>498</v>
      </c>
      <c r="D259" s="648">
        <v>489164.49804280989</v>
      </c>
    </row>
    <row r="260" spans="1:4" ht="16.5" thickTop="1" thickBot="1">
      <c r="A260" s="661" t="s">
        <v>1669</v>
      </c>
      <c r="B260" s="661" t="s">
        <v>387</v>
      </c>
      <c r="C260" s="662" t="s">
        <v>1670</v>
      </c>
      <c r="D260" s="648">
        <v>335772.43076184631</v>
      </c>
    </row>
    <row r="261" spans="1:4" ht="16.5" thickTop="1" thickBot="1">
      <c r="A261" s="661" t="s">
        <v>499</v>
      </c>
      <c r="B261" s="661" t="s">
        <v>377</v>
      </c>
      <c r="C261" s="662" t="s">
        <v>500</v>
      </c>
      <c r="D261" s="648">
        <v>2348.8556036803589</v>
      </c>
    </row>
    <row r="262" spans="1:4" ht="31.5" thickTop="1" thickBot="1">
      <c r="A262" s="661" t="s">
        <v>589</v>
      </c>
      <c r="B262" s="661" t="s">
        <v>377</v>
      </c>
      <c r="C262" s="662" t="s">
        <v>2291</v>
      </c>
      <c r="D262" s="648">
        <v>2437.7700080707341</v>
      </c>
    </row>
    <row r="263" spans="1:4" ht="16.5" thickTop="1" thickBot="1">
      <c r="A263" s="661" t="s">
        <v>590</v>
      </c>
      <c r="B263" s="661" t="s">
        <v>233</v>
      </c>
      <c r="C263" s="662" t="s">
        <v>2292</v>
      </c>
      <c r="D263" s="648">
        <v>43067.837396900068</v>
      </c>
    </row>
    <row r="264" spans="1:4" ht="16.5" thickTop="1" thickBot="1">
      <c r="A264" s="661" t="s">
        <v>591</v>
      </c>
      <c r="B264" s="661" t="s">
        <v>377</v>
      </c>
      <c r="C264" s="662" t="s">
        <v>2293</v>
      </c>
      <c r="D264" s="648">
        <v>11535.557334390936</v>
      </c>
    </row>
    <row r="265" spans="1:4" ht="16.5" thickTop="1" thickBot="1">
      <c r="A265" s="661" t="s">
        <v>592</v>
      </c>
      <c r="B265" s="661" t="s">
        <v>144</v>
      </c>
      <c r="C265" s="662" t="s">
        <v>2294</v>
      </c>
      <c r="D265" s="648">
        <v>5511.1864158324115</v>
      </c>
    </row>
    <row r="266" spans="1:4" ht="16.5" thickTop="1" thickBot="1">
      <c r="A266" s="661" t="s">
        <v>593</v>
      </c>
      <c r="B266" s="661" t="s">
        <v>92</v>
      </c>
      <c r="C266" s="662" t="s">
        <v>2295</v>
      </c>
      <c r="D266" s="648">
        <v>32247.627500293751</v>
      </c>
    </row>
    <row r="267" spans="1:4" ht="16.5" thickTop="1" thickBot="1">
      <c r="A267" s="661" t="s">
        <v>594</v>
      </c>
      <c r="B267" s="661" t="s">
        <v>92</v>
      </c>
      <c r="C267" s="662" t="s">
        <v>2296</v>
      </c>
      <c r="D267" s="648">
        <v>32489.917355387995</v>
      </c>
    </row>
    <row r="268" spans="1:4" ht="16.5" thickTop="1" thickBot="1">
      <c r="A268" s="661" t="s">
        <v>595</v>
      </c>
      <c r="B268" s="661" t="s">
        <v>92</v>
      </c>
      <c r="C268" s="662" t="s">
        <v>2297</v>
      </c>
      <c r="D268" s="648">
        <v>69314.116555122571</v>
      </c>
    </row>
    <row r="269" spans="1:4" ht="16.5" thickTop="1" thickBot="1">
      <c r="A269" s="661" t="s">
        <v>596</v>
      </c>
      <c r="B269" s="661" t="s">
        <v>377</v>
      </c>
      <c r="C269" s="662" t="s">
        <v>597</v>
      </c>
      <c r="D269" s="648">
        <v>44794.643805221574</v>
      </c>
    </row>
    <row r="270" spans="1:4" ht="16.5" thickTop="1" thickBot="1">
      <c r="A270" s="661" t="s">
        <v>599</v>
      </c>
      <c r="B270" s="661" t="s">
        <v>144</v>
      </c>
      <c r="C270" s="662" t="s">
        <v>600</v>
      </c>
      <c r="D270" s="648">
        <v>167214.41464795853</v>
      </c>
    </row>
    <row r="271" spans="1:4" ht="16.5" thickTop="1" thickBot="1">
      <c r="A271" s="661" t="s">
        <v>601</v>
      </c>
      <c r="B271" s="661" t="s">
        <v>387</v>
      </c>
      <c r="C271" s="662" t="s">
        <v>1922</v>
      </c>
      <c r="D271" s="648">
        <v>76022.38044479143</v>
      </c>
    </row>
    <row r="272" spans="1:4" ht="16.5" thickTop="1" thickBot="1">
      <c r="A272" s="661" t="s">
        <v>598</v>
      </c>
      <c r="B272" s="661" t="s">
        <v>387</v>
      </c>
      <c r="C272" s="662" t="s">
        <v>2298</v>
      </c>
      <c r="D272" s="648">
        <v>76022.38044479143</v>
      </c>
    </row>
    <row r="273" spans="1:4" ht="16.5" thickTop="1" thickBot="1">
      <c r="A273" s="661" t="s">
        <v>602</v>
      </c>
      <c r="B273" s="661" t="s">
        <v>387</v>
      </c>
      <c r="C273" s="662" t="s">
        <v>2299</v>
      </c>
      <c r="D273" s="648">
        <v>36002.407409959713</v>
      </c>
    </row>
    <row r="274" spans="1:4" ht="16.5" thickTop="1" thickBot="1">
      <c r="A274" s="661" t="s">
        <v>603</v>
      </c>
      <c r="B274" s="661" t="s">
        <v>144</v>
      </c>
      <c r="C274" s="662" t="s">
        <v>2300</v>
      </c>
      <c r="D274" s="648">
        <v>59260.05768198632</v>
      </c>
    </row>
    <row r="275" spans="1:4" ht="16.5" thickTop="1" thickBot="1">
      <c r="A275" s="661" t="s">
        <v>604</v>
      </c>
      <c r="B275" s="661" t="s">
        <v>144</v>
      </c>
      <c r="C275" s="662" t="s">
        <v>2301</v>
      </c>
      <c r="D275" s="648">
        <v>58596.337613226606</v>
      </c>
    </row>
    <row r="276" spans="1:4" ht="16.5" thickTop="1" thickBot="1">
      <c r="A276" s="661" t="s">
        <v>605</v>
      </c>
      <c r="B276" s="661" t="s">
        <v>606</v>
      </c>
      <c r="C276" s="662" t="s">
        <v>2302</v>
      </c>
      <c r="D276" s="648">
        <v>69594.904675159443</v>
      </c>
    </row>
    <row r="277" spans="1:4" ht="16.5" thickTop="1" thickBot="1">
      <c r="A277" s="661" t="s">
        <v>607</v>
      </c>
      <c r="B277" s="661" t="s">
        <v>606</v>
      </c>
      <c r="C277" s="662" t="s">
        <v>1923</v>
      </c>
      <c r="D277" s="648">
        <v>67859.024830362643</v>
      </c>
    </row>
    <row r="278" spans="1:4" ht="16.5" thickTop="1" thickBot="1">
      <c r="A278" s="661" t="s">
        <v>608</v>
      </c>
      <c r="B278" s="661" t="s">
        <v>606</v>
      </c>
      <c r="C278" s="662" t="s">
        <v>609</v>
      </c>
      <c r="D278" s="648">
        <v>46251.916886950399</v>
      </c>
    </row>
    <row r="279" spans="1:4" ht="16.5" thickTop="1" thickBot="1">
      <c r="A279" s="661" t="s">
        <v>501</v>
      </c>
      <c r="B279" s="661" t="s">
        <v>141</v>
      </c>
      <c r="C279" s="662" t="s">
        <v>502</v>
      </c>
      <c r="D279" s="648">
        <v>52385.169718259647</v>
      </c>
    </row>
    <row r="280" spans="1:4" ht="16.5" thickTop="1" thickBot="1">
      <c r="A280" s="661" t="s">
        <v>503</v>
      </c>
      <c r="B280" s="661" t="s">
        <v>141</v>
      </c>
      <c r="C280" s="662" t="s">
        <v>504</v>
      </c>
      <c r="D280" s="648">
        <v>6299.7746960485501</v>
      </c>
    </row>
    <row r="281" spans="1:4" ht="16.5" thickTop="1" thickBot="1">
      <c r="A281" s="661" t="s">
        <v>610</v>
      </c>
      <c r="B281" s="661" t="s">
        <v>92</v>
      </c>
      <c r="C281" s="662" t="s">
        <v>2303</v>
      </c>
      <c r="D281" s="648">
        <v>87972.484016473376</v>
      </c>
    </row>
    <row r="282" spans="1:4" ht="16.5" thickTop="1" thickBot="1">
      <c r="A282" s="661" t="s">
        <v>611</v>
      </c>
      <c r="B282" s="661" t="s">
        <v>377</v>
      </c>
      <c r="C282" s="662" t="s">
        <v>2304</v>
      </c>
      <c r="D282" s="648">
        <v>7529.6796873370558</v>
      </c>
    </row>
    <row r="283" spans="1:4" ht="16.5" thickTop="1" thickBot="1">
      <c r="A283" s="661" t="s">
        <v>612</v>
      </c>
      <c r="B283" s="661" t="s">
        <v>144</v>
      </c>
      <c r="C283" s="662" t="s">
        <v>2305</v>
      </c>
      <c r="D283" s="648">
        <v>6692.8277415201819</v>
      </c>
    </row>
    <row r="284" spans="1:4" ht="16.5" thickTop="1" thickBot="1">
      <c r="A284" s="661" t="s">
        <v>613</v>
      </c>
      <c r="B284" s="661" t="s">
        <v>92</v>
      </c>
      <c r="C284" s="662" t="s">
        <v>614</v>
      </c>
      <c r="D284" s="648">
        <v>8288.8320869611252</v>
      </c>
    </row>
    <row r="285" spans="1:4" ht="16.5" thickTop="1" thickBot="1">
      <c r="A285" s="661" t="s">
        <v>615</v>
      </c>
      <c r="B285" s="661" t="s">
        <v>92</v>
      </c>
      <c r="C285" s="662" t="s">
        <v>2306</v>
      </c>
      <c r="D285" s="648">
        <v>100850.76531418078</v>
      </c>
    </row>
    <row r="286" spans="1:4" ht="16.5" thickTop="1" thickBot="1">
      <c r="A286" s="661" t="s">
        <v>616</v>
      </c>
      <c r="B286" s="661" t="s">
        <v>92</v>
      </c>
      <c r="C286" s="662" t="s">
        <v>617</v>
      </c>
      <c r="D286" s="648">
        <v>354771.10874236003</v>
      </c>
    </row>
    <row r="287" spans="1:4" ht="16.5" thickTop="1" thickBot="1">
      <c r="A287" s="661" t="s">
        <v>620</v>
      </c>
      <c r="B287" s="661" t="s">
        <v>92</v>
      </c>
      <c r="C287" s="662" t="s">
        <v>621</v>
      </c>
      <c r="D287" s="648">
        <v>39927.720821844239</v>
      </c>
    </row>
    <row r="288" spans="1:4" ht="16.5" thickTop="1" thickBot="1">
      <c r="A288" s="661" t="s">
        <v>618</v>
      </c>
      <c r="B288" s="661" t="s">
        <v>92</v>
      </c>
      <c r="C288" s="662" t="s">
        <v>2307</v>
      </c>
      <c r="D288" s="648">
        <v>22335.502101990245</v>
      </c>
    </row>
    <row r="289" spans="1:4" ht="16.5" thickTop="1" thickBot="1">
      <c r="A289" s="661" t="s">
        <v>619</v>
      </c>
      <c r="B289" s="661" t="s">
        <v>92</v>
      </c>
      <c r="C289" s="662" t="s">
        <v>2308</v>
      </c>
      <c r="D289" s="648">
        <v>139374.36414878431</v>
      </c>
    </row>
    <row r="290" spans="1:4" ht="16.5" thickTop="1" thickBot="1">
      <c r="A290" s="661" t="s">
        <v>622</v>
      </c>
      <c r="B290" s="661" t="s">
        <v>454</v>
      </c>
      <c r="C290" s="662" t="s">
        <v>623</v>
      </c>
      <c r="D290" s="648">
        <v>2291.3188055629016</v>
      </c>
    </row>
    <row r="291" spans="1:4" ht="16.5" thickTop="1" thickBot="1">
      <c r="A291" s="661" t="s">
        <v>624</v>
      </c>
      <c r="B291" s="661" t="s">
        <v>422</v>
      </c>
      <c r="C291" s="662" t="s">
        <v>1924</v>
      </c>
      <c r="D291" s="648">
        <v>66653.339725653874</v>
      </c>
    </row>
    <row r="292" spans="1:4" ht="16.5" thickTop="1" thickBot="1">
      <c r="A292" s="661" t="s">
        <v>625</v>
      </c>
      <c r="B292" s="661" t="s">
        <v>377</v>
      </c>
      <c r="C292" s="662" t="s">
        <v>2309</v>
      </c>
      <c r="D292" s="648">
        <v>2972.0043429711905</v>
      </c>
    </row>
    <row r="293" spans="1:4" ht="16.5" thickTop="1" thickBot="1">
      <c r="A293" s="661" t="s">
        <v>626</v>
      </c>
      <c r="B293" s="661" t="s">
        <v>377</v>
      </c>
      <c r="C293" s="662" t="s">
        <v>1925</v>
      </c>
      <c r="D293" s="648">
        <v>8105.6270079648893</v>
      </c>
    </row>
    <row r="294" spans="1:4" ht="16.5" thickTop="1" thickBot="1">
      <c r="A294" s="661" t="s">
        <v>627</v>
      </c>
      <c r="B294" s="661" t="s">
        <v>92</v>
      </c>
      <c r="C294" s="662" t="s">
        <v>628</v>
      </c>
      <c r="D294" s="648">
        <v>2177.0750988920286</v>
      </c>
    </row>
    <row r="295" spans="1:4" ht="16.5" thickTop="1" thickBot="1">
      <c r="A295" s="661" t="s">
        <v>633</v>
      </c>
      <c r="B295" s="661" t="s">
        <v>92</v>
      </c>
      <c r="C295" s="662" t="s">
        <v>1926</v>
      </c>
      <c r="D295" s="648">
        <v>72512.975654827431</v>
      </c>
    </row>
    <row r="296" spans="1:4" ht="16.5" thickTop="1" thickBot="1">
      <c r="A296" s="661" t="s">
        <v>629</v>
      </c>
      <c r="B296" s="661" t="s">
        <v>92</v>
      </c>
      <c r="C296" s="662" t="s">
        <v>630</v>
      </c>
      <c r="D296" s="648">
        <v>77392.276892268841</v>
      </c>
    </row>
    <row r="297" spans="1:4" ht="16.5" thickTop="1" thickBot="1">
      <c r="A297" s="661" t="s">
        <v>631</v>
      </c>
      <c r="B297" s="661" t="s">
        <v>92</v>
      </c>
      <c r="C297" s="662" t="s">
        <v>632</v>
      </c>
      <c r="D297" s="648">
        <v>72512.975654827431</v>
      </c>
    </row>
    <row r="298" spans="1:4" ht="16.5" thickTop="1" thickBot="1">
      <c r="A298" s="661" t="s">
        <v>646</v>
      </c>
      <c r="B298" s="661" t="s">
        <v>144</v>
      </c>
      <c r="C298" s="662" t="s">
        <v>647</v>
      </c>
      <c r="D298" s="648">
        <v>4077.9768332268986</v>
      </c>
    </row>
    <row r="299" spans="1:4" ht="16.5" thickTop="1" thickBot="1">
      <c r="A299" s="661" t="s">
        <v>634</v>
      </c>
      <c r="B299" s="661" t="s">
        <v>377</v>
      </c>
      <c r="C299" s="662" t="s">
        <v>635</v>
      </c>
      <c r="D299" s="648">
        <v>40275.797195839572</v>
      </c>
    </row>
    <row r="300" spans="1:4" ht="16.5" thickTop="1" thickBot="1">
      <c r="A300" s="661" t="s">
        <v>650</v>
      </c>
      <c r="B300" s="661" t="s">
        <v>377</v>
      </c>
      <c r="C300" s="662" t="s">
        <v>651</v>
      </c>
      <c r="D300" s="648">
        <v>108487.97346336805</v>
      </c>
    </row>
    <row r="301" spans="1:4" ht="31.5" thickTop="1" thickBot="1">
      <c r="A301" s="661" t="s">
        <v>652</v>
      </c>
      <c r="B301" s="661" t="s">
        <v>92</v>
      </c>
      <c r="C301" s="662" t="s">
        <v>2310</v>
      </c>
      <c r="D301" s="648">
        <v>260142.10720090364</v>
      </c>
    </row>
    <row r="302" spans="1:4" ht="31.5" thickTop="1" thickBot="1">
      <c r="A302" s="661" t="s">
        <v>653</v>
      </c>
      <c r="B302" s="661" t="s">
        <v>92</v>
      </c>
      <c r="C302" s="662" t="s">
        <v>2311</v>
      </c>
      <c r="D302" s="648">
        <v>173428.0714672691</v>
      </c>
    </row>
    <row r="303" spans="1:4" ht="31.5" thickTop="1" thickBot="1">
      <c r="A303" s="661" t="s">
        <v>654</v>
      </c>
      <c r="B303" s="661" t="s">
        <v>92</v>
      </c>
      <c r="C303" s="662" t="s">
        <v>2312</v>
      </c>
      <c r="D303" s="648">
        <v>253795.40937226871</v>
      </c>
    </row>
    <row r="304" spans="1:4" ht="31.5" thickTop="1" thickBot="1">
      <c r="A304" s="661" t="s">
        <v>655</v>
      </c>
      <c r="B304" s="661" t="s">
        <v>92</v>
      </c>
      <c r="C304" s="662" t="s">
        <v>2313</v>
      </c>
      <c r="D304" s="648">
        <v>366593.37391072355</v>
      </c>
    </row>
    <row r="305" spans="1:4" ht="31.5" thickTop="1" thickBot="1">
      <c r="A305" s="661" t="s">
        <v>656</v>
      </c>
      <c r="B305" s="661" t="s">
        <v>92</v>
      </c>
      <c r="C305" s="662" t="s">
        <v>2314</v>
      </c>
      <c r="D305" s="648">
        <v>157169.18976721261</v>
      </c>
    </row>
    <row r="306" spans="1:4" ht="31.5" thickTop="1" thickBot="1">
      <c r="A306" s="661" t="s">
        <v>657</v>
      </c>
      <c r="B306" s="661" t="s">
        <v>233</v>
      </c>
      <c r="C306" s="662" t="s">
        <v>2315</v>
      </c>
      <c r="D306" s="648">
        <v>633519.83703992865</v>
      </c>
    </row>
    <row r="307" spans="1:4" ht="16.5" thickTop="1" thickBot="1">
      <c r="A307" s="661" t="s">
        <v>658</v>
      </c>
      <c r="B307" s="661" t="s">
        <v>92</v>
      </c>
      <c r="C307" s="662" t="s">
        <v>659</v>
      </c>
      <c r="D307" s="648">
        <v>380111.90222395718</v>
      </c>
    </row>
    <row r="308" spans="1:4" ht="16.5" thickTop="1" thickBot="1">
      <c r="A308" s="661" t="s">
        <v>636</v>
      </c>
      <c r="B308" s="661" t="s">
        <v>377</v>
      </c>
      <c r="C308" s="662" t="s">
        <v>637</v>
      </c>
      <c r="D308" s="648">
        <v>12665.668844343994</v>
      </c>
    </row>
    <row r="309" spans="1:4" ht="16.5" thickTop="1" thickBot="1">
      <c r="A309" s="661" t="s">
        <v>642</v>
      </c>
      <c r="B309" s="661" t="s">
        <v>377</v>
      </c>
      <c r="C309" s="662" t="s">
        <v>643</v>
      </c>
      <c r="D309" s="648">
        <v>6763.7559072204149</v>
      </c>
    </row>
    <row r="310" spans="1:4" ht="16.5" thickTop="1" thickBot="1">
      <c r="A310" s="661" t="s">
        <v>640</v>
      </c>
      <c r="B310" s="661" t="s">
        <v>377</v>
      </c>
      <c r="C310" s="662" t="s">
        <v>641</v>
      </c>
      <c r="D310" s="648">
        <v>30241.519962105052</v>
      </c>
    </row>
    <row r="311" spans="1:4" ht="16.5" thickTop="1" thickBot="1">
      <c r="A311" s="661" t="s">
        <v>638</v>
      </c>
      <c r="B311" s="661" t="s">
        <v>377</v>
      </c>
      <c r="C311" s="662" t="s">
        <v>639</v>
      </c>
      <c r="D311" s="648">
        <v>93253.687018327255</v>
      </c>
    </row>
    <row r="312" spans="1:4" ht="16.5" thickTop="1" thickBot="1">
      <c r="A312" s="661" t="s">
        <v>644</v>
      </c>
      <c r="B312" s="661" t="s">
        <v>377</v>
      </c>
      <c r="C312" s="662" t="s">
        <v>645</v>
      </c>
      <c r="D312" s="648">
        <v>17744.234046301553</v>
      </c>
    </row>
    <row r="313" spans="1:4" ht="16.5" thickTop="1" thickBot="1">
      <c r="A313" s="661" t="s">
        <v>660</v>
      </c>
      <c r="B313" s="661" t="s">
        <v>377</v>
      </c>
      <c r="C313" s="662" t="s">
        <v>661</v>
      </c>
      <c r="D313" s="648">
        <v>8299.2558366732737</v>
      </c>
    </row>
    <row r="314" spans="1:4" ht="16.5" thickTop="1" thickBot="1">
      <c r="A314" s="661" t="s">
        <v>662</v>
      </c>
      <c r="B314" s="661" t="s">
        <v>377</v>
      </c>
      <c r="C314" s="662" t="s">
        <v>663</v>
      </c>
      <c r="D314" s="648">
        <v>9582.6529972426179</v>
      </c>
    </row>
    <row r="315" spans="1:4" ht="16.5" thickTop="1" thickBot="1">
      <c r="A315" s="661" t="s">
        <v>667</v>
      </c>
      <c r="B315" s="661" t="s">
        <v>377</v>
      </c>
      <c r="C315" s="662" t="s">
        <v>2316</v>
      </c>
      <c r="D315" s="648">
        <v>11566.969493835448</v>
      </c>
    </row>
    <row r="316" spans="1:4" ht="16.5" thickTop="1" thickBot="1">
      <c r="A316" s="661" t="s">
        <v>664</v>
      </c>
      <c r="B316" s="661" t="s">
        <v>92</v>
      </c>
      <c r="C316" s="662" t="s">
        <v>2317</v>
      </c>
      <c r="D316" s="648">
        <v>28682.477529580032</v>
      </c>
    </row>
    <row r="317" spans="1:4" ht="16.5" thickTop="1" thickBot="1">
      <c r="A317" s="661" t="s">
        <v>665</v>
      </c>
      <c r="B317" s="661" t="s">
        <v>377</v>
      </c>
      <c r="C317" s="662" t="s">
        <v>666</v>
      </c>
      <c r="D317" s="648">
        <v>13657.558181337641</v>
      </c>
    </row>
    <row r="318" spans="1:4" ht="16.5" thickTop="1" thickBot="1">
      <c r="A318" s="661" t="s">
        <v>668</v>
      </c>
      <c r="B318" s="661" t="s">
        <v>606</v>
      </c>
      <c r="C318" s="662" t="s">
        <v>2318</v>
      </c>
      <c r="D318" s="648">
        <v>45503.428714823</v>
      </c>
    </row>
    <row r="319" spans="1:4" ht="16.5" thickTop="1" thickBot="1">
      <c r="A319" s="661" t="s">
        <v>669</v>
      </c>
      <c r="B319" s="661" t="s">
        <v>92</v>
      </c>
      <c r="C319" s="662" t="s">
        <v>2319</v>
      </c>
      <c r="D319" s="648">
        <v>17778.014052819552</v>
      </c>
    </row>
    <row r="320" spans="1:4" ht="16.5" thickTop="1" thickBot="1">
      <c r="A320" s="661" t="s">
        <v>673</v>
      </c>
      <c r="B320" s="661" t="s">
        <v>92</v>
      </c>
      <c r="C320" s="662" t="s">
        <v>2320</v>
      </c>
      <c r="D320" s="648">
        <v>111317.77762699054</v>
      </c>
    </row>
    <row r="321" spans="1:4" ht="16.5" thickTop="1" thickBot="1">
      <c r="A321" s="661" t="s">
        <v>674</v>
      </c>
      <c r="B321" s="661" t="s">
        <v>92</v>
      </c>
      <c r="C321" s="662" t="s">
        <v>2321</v>
      </c>
      <c r="D321" s="648">
        <v>189713.72612585837</v>
      </c>
    </row>
    <row r="322" spans="1:4" ht="16.5" thickTop="1" thickBot="1">
      <c r="A322" s="661" t="s">
        <v>672</v>
      </c>
      <c r="B322" s="661" t="s">
        <v>92</v>
      </c>
      <c r="C322" s="662" t="s">
        <v>2322</v>
      </c>
      <c r="D322" s="648">
        <v>130071.05360045182</v>
      </c>
    </row>
    <row r="323" spans="1:4" ht="31.5" thickTop="1" thickBot="1">
      <c r="A323" s="661" t="s">
        <v>671</v>
      </c>
      <c r="B323" s="661" t="s">
        <v>92</v>
      </c>
      <c r="C323" s="662" t="s">
        <v>2323</v>
      </c>
      <c r="D323" s="648">
        <v>157169.18976721261</v>
      </c>
    </row>
    <row r="324" spans="1:4" ht="16.5" thickTop="1" thickBot="1">
      <c r="A324" s="661" t="s">
        <v>675</v>
      </c>
      <c r="B324" s="661" t="s">
        <v>92</v>
      </c>
      <c r="C324" s="662" t="s">
        <v>676</v>
      </c>
      <c r="D324" s="648">
        <v>242467.01186924544</v>
      </c>
    </row>
    <row r="325" spans="1:4" ht="16.5" thickTop="1" thickBot="1">
      <c r="A325" s="661" t="s">
        <v>678</v>
      </c>
      <c r="B325" s="661" t="s">
        <v>92</v>
      </c>
      <c r="C325" s="662" t="s">
        <v>679</v>
      </c>
      <c r="D325" s="648">
        <v>17778.014052819552</v>
      </c>
    </row>
    <row r="326" spans="1:4" ht="16.5" thickTop="1" thickBot="1">
      <c r="A326" s="661" t="s">
        <v>670</v>
      </c>
      <c r="B326" s="661" t="s">
        <v>92</v>
      </c>
      <c r="C326" s="662" t="s">
        <v>2324</v>
      </c>
      <c r="D326" s="648">
        <v>17778.014052819552</v>
      </c>
    </row>
    <row r="327" spans="1:4" ht="16.5" thickTop="1" thickBot="1">
      <c r="A327" s="661" t="s">
        <v>677</v>
      </c>
      <c r="B327" s="661" t="s">
        <v>92</v>
      </c>
      <c r="C327" s="662" t="s">
        <v>2325</v>
      </c>
      <c r="D327" s="648">
        <v>17778.014052819552</v>
      </c>
    </row>
    <row r="328" spans="1:4" ht="16.5" thickTop="1" thickBot="1">
      <c r="A328" s="661" t="s">
        <v>680</v>
      </c>
      <c r="B328" s="661" t="s">
        <v>92</v>
      </c>
      <c r="C328" s="662" t="s">
        <v>2326</v>
      </c>
      <c r="D328" s="648">
        <v>97209.588280454147</v>
      </c>
    </row>
    <row r="329" spans="1:4" ht="16.5" thickTop="1" thickBot="1">
      <c r="A329" s="661" t="s">
        <v>681</v>
      </c>
      <c r="B329" s="661" t="s">
        <v>92</v>
      </c>
      <c r="C329" s="662" t="s">
        <v>682</v>
      </c>
      <c r="D329" s="648">
        <v>5701.678533359358</v>
      </c>
    </row>
    <row r="330" spans="1:4" ht="16.5" thickTop="1" thickBot="1">
      <c r="A330" s="661" t="s">
        <v>683</v>
      </c>
      <c r="B330" s="661" t="s">
        <v>92</v>
      </c>
      <c r="C330" s="662" t="s">
        <v>2327</v>
      </c>
      <c r="D330" s="648">
        <v>23883.69021913283</v>
      </c>
    </row>
    <row r="331" spans="1:4" ht="16.5" thickTop="1" thickBot="1">
      <c r="A331" s="661" t="s">
        <v>684</v>
      </c>
      <c r="B331" s="661" t="s">
        <v>92</v>
      </c>
      <c r="C331" s="662" t="s">
        <v>2328</v>
      </c>
      <c r="D331" s="648">
        <v>2980.7949783436875</v>
      </c>
    </row>
    <row r="332" spans="1:4" ht="16.5" thickTop="1" thickBot="1">
      <c r="A332" s="661" t="s">
        <v>686</v>
      </c>
      <c r="B332" s="661" t="s">
        <v>387</v>
      </c>
      <c r="C332" s="662" t="s">
        <v>687</v>
      </c>
      <c r="D332" s="648">
        <v>46638.222782705678</v>
      </c>
    </row>
    <row r="333" spans="1:4" ht="16.5" thickTop="1" thickBot="1">
      <c r="A333" s="661" t="s">
        <v>685</v>
      </c>
      <c r="B333" s="661" t="s">
        <v>387</v>
      </c>
      <c r="C333" s="662" t="s">
        <v>2329</v>
      </c>
      <c r="D333" s="648">
        <v>23704.018737092738</v>
      </c>
    </row>
    <row r="334" spans="1:4" ht="16.5" thickTop="1" thickBot="1">
      <c r="A334" s="661" t="s">
        <v>690</v>
      </c>
      <c r="B334" s="661" t="s">
        <v>92</v>
      </c>
      <c r="C334" s="662" t="s">
        <v>1929</v>
      </c>
      <c r="D334" s="648">
        <v>1024.5046536839588</v>
      </c>
    </row>
    <row r="335" spans="1:4" ht="16.5" thickTop="1" thickBot="1">
      <c r="A335" s="661" t="s">
        <v>688</v>
      </c>
      <c r="B335" s="661" t="s">
        <v>92</v>
      </c>
      <c r="C335" s="662" t="s">
        <v>689</v>
      </c>
      <c r="D335" s="648">
        <v>2860.2624686739359</v>
      </c>
    </row>
    <row r="336" spans="1:4" ht="16.5" thickTop="1" thickBot="1">
      <c r="A336" s="661" t="s">
        <v>691</v>
      </c>
      <c r="B336" s="661" t="s">
        <v>377</v>
      </c>
      <c r="C336" s="662" t="s">
        <v>692</v>
      </c>
      <c r="D336" s="648">
        <v>6065.6576388222038</v>
      </c>
    </row>
    <row r="337" spans="1:4" ht="16.5" thickTop="1" thickBot="1">
      <c r="A337" s="661" t="s">
        <v>696</v>
      </c>
      <c r="B337" s="661" t="s">
        <v>92</v>
      </c>
      <c r="C337" s="662" t="s">
        <v>697</v>
      </c>
      <c r="D337" s="648">
        <v>432598.40698746924</v>
      </c>
    </row>
    <row r="338" spans="1:4" ht="16.5" thickTop="1" thickBot="1">
      <c r="A338" s="661" t="s">
        <v>694</v>
      </c>
      <c r="B338" s="661" t="s">
        <v>92</v>
      </c>
      <c r="C338" s="662" t="s">
        <v>695</v>
      </c>
      <c r="D338" s="648">
        <v>72512.975654827431</v>
      </c>
    </row>
    <row r="339" spans="1:4" ht="16.5" thickTop="1" thickBot="1">
      <c r="A339" s="661" t="s">
        <v>693</v>
      </c>
      <c r="B339" s="661" t="s">
        <v>144</v>
      </c>
      <c r="C339" s="662" t="s">
        <v>2330</v>
      </c>
      <c r="D339" s="648">
        <v>82604.126456748738</v>
      </c>
    </row>
    <row r="340" spans="1:4" ht="31.5" thickTop="1" thickBot="1">
      <c r="A340" s="661" t="s">
        <v>648</v>
      </c>
      <c r="B340" s="661" t="s">
        <v>92</v>
      </c>
      <c r="C340" s="662" t="s">
        <v>1927</v>
      </c>
      <c r="D340" s="648">
        <v>2114961.7592212455</v>
      </c>
    </row>
    <row r="341" spans="1:4" ht="31.5" thickTop="1" thickBot="1">
      <c r="A341" s="661" t="s">
        <v>698</v>
      </c>
      <c r="B341" s="661" t="s">
        <v>92</v>
      </c>
      <c r="C341" s="662" t="s">
        <v>699</v>
      </c>
      <c r="D341" s="648">
        <v>1527710.5929442991</v>
      </c>
    </row>
    <row r="342" spans="1:4" ht="31.5" thickTop="1" thickBot="1">
      <c r="A342" s="661" t="s">
        <v>649</v>
      </c>
      <c r="B342" s="661" t="s">
        <v>92</v>
      </c>
      <c r="C342" s="662" t="s">
        <v>1928</v>
      </c>
      <c r="D342" s="648">
        <v>961542.36192483385</v>
      </c>
    </row>
    <row r="343" spans="1:4" ht="31.5" thickTop="1" thickBot="1">
      <c r="A343" s="661" t="s">
        <v>700</v>
      </c>
      <c r="B343" s="661" t="s">
        <v>92</v>
      </c>
      <c r="C343" s="662" t="s">
        <v>701</v>
      </c>
      <c r="D343" s="648">
        <v>933103.30158799712</v>
      </c>
    </row>
    <row r="344" spans="1:4" ht="16.5" thickTop="1" thickBot="1">
      <c r="A344" s="661" t="s">
        <v>737</v>
      </c>
      <c r="B344" s="661" t="s">
        <v>387</v>
      </c>
      <c r="C344" s="662" t="s">
        <v>2331</v>
      </c>
      <c r="D344" s="648">
        <v>53769.330706750246</v>
      </c>
    </row>
    <row r="345" spans="1:4" ht="16.5" thickTop="1" thickBot="1">
      <c r="A345" s="661" t="s">
        <v>702</v>
      </c>
      <c r="B345" s="661" t="s">
        <v>377</v>
      </c>
      <c r="C345" s="662" t="s">
        <v>2332</v>
      </c>
      <c r="D345" s="648">
        <v>60884.97031908996</v>
      </c>
    </row>
    <row r="346" spans="1:4" ht="16.5" thickTop="1" thickBot="1">
      <c r="A346" s="661" t="s">
        <v>703</v>
      </c>
      <c r="B346" s="661" t="s">
        <v>144</v>
      </c>
      <c r="C346" s="662" t="s">
        <v>2333</v>
      </c>
      <c r="D346" s="648">
        <v>48708.206047466672</v>
      </c>
    </row>
    <row r="347" spans="1:4" ht="16.5" thickTop="1" thickBot="1">
      <c r="A347" s="661" t="s">
        <v>708</v>
      </c>
      <c r="B347" s="661" t="s">
        <v>92</v>
      </c>
      <c r="C347" s="662" t="s">
        <v>2334</v>
      </c>
      <c r="D347" s="648">
        <v>89392.177048758909</v>
      </c>
    </row>
    <row r="348" spans="1:4" ht="16.5" thickTop="1" thickBot="1">
      <c r="A348" s="661" t="s">
        <v>713</v>
      </c>
      <c r="B348" s="661" t="s">
        <v>144</v>
      </c>
      <c r="C348" s="662" t="s">
        <v>1931</v>
      </c>
      <c r="D348" s="648">
        <v>19258.742927007097</v>
      </c>
    </row>
    <row r="349" spans="1:4" ht="16.5" thickTop="1" thickBot="1">
      <c r="A349" s="661" t="s">
        <v>704</v>
      </c>
      <c r="B349" s="661" t="s">
        <v>144</v>
      </c>
      <c r="C349" s="662" t="s">
        <v>2335</v>
      </c>
      <c r="D349" s="648">
        <v>57843.49719424166</v>
      </c>
    </row>
    <row r="350" spans="1:4" ht="16.5" thickTop="1" thickBot="1">
      <c r="A350" s="661" t="s">
        <v>705</v>
      </c>
      <c r="B350" s="661" t="s">
        <v>144</v>
      </c>
      <c r="C350" s="662" t="s">
        <v>2336</v>
      </c>
      <c r="D350" s="648">
        <v>16968.52768999161</v>
      </c>
    </row>
    <row r="351" spans="1:4" ht="16.5" thickTop="1" thickBot="1">
      <c r="A351" s="661" t="s">
        <v>736</v>
      </c>
      <c r="B351" s="661" t="s">
        <v>144</v>
      </c>
      <c r="C351" s="662" t="s">
        <v>1933</v>
      </c>
      <c r="D351" s="648">
        <v>139275.52086923333</v>
      </c>
    </row>
    <row r="352" spans="1:4" ht="16.5" thickTop="1" thickBot="1">
      <c r="A352" s="661" t="s">
        <v>709</v>
      </c>
      <c r="B352" s="661" t="s">
        <v>144</v>
      </c>
      <c r="C352" s="662" t="s">
        <v>710</v>
      </c>
      <c r="D352" s="648">
        <v>103501.8730516662</v>
      </c>
    </row>
    <row r="353" spans="1:4" ht="16.5" thickTop="1" thickBot="1">
      <c r="A353" s="661" t="s">
        <v>711</v>
      </c>
      <c r="B353" s="661" t="s">
        <v>144</v>
      </c>
      <c r="C353" s="662" t="s">
        <v>712</v>
      </c>
      <c r="D353" s="648">
        <v>447146.3448877199</v>
      </c>
    </row>
    <row r="354" spans="1:4" ht="16.5" thickTop="1" thickBot="1">
      <c r="A354" s="661" t="s">
        <v>707</v>
      </c>
      <c r="B354" s="661" t="s">
        <v>144</v>
      </c>
      <c r="C354" s="662" t="s">
        <v>2337</v>
      </c>
      <c r="D354" s="648">
        <v>4516.8040503114225</v>
      </c>
    </row>
    <row r="355" spans="1:4" ht="16.5" thickTop="1" thickBot="1">
      <c r="A355" s="661" t="s">
        <v>706</v>
      </c>
      <c r="B355" s="661" t="s">
        <v>144</v>
      </c>
      <c r="C355" s="662" t="s">
        <v>1930</v>
      </c>
      <c r="D355" s="648">
        <v>4516.8040503114225</v>
      </c>
    </row>
    <row r="356" spans="1:4" ht="16.5" thickTop="1" thickBot="1">
      <c r="A356" s="661" t="s">
        <v>716</v>
      </c>
      <c r="B356" s="661" t="s">
        <v>144</v>
      </c>
      <c r="C356" s="662" t="s">
        <v>717</v>
      </c>
      <c r="D356" s="648">
        <v>46106.004549136022</v>
      </c>
    </row>
    <row r="357" spans="1:4" ht="16.5" thickTop="1" thickBot="1">
      <c r="A357" s="661" t="s">
        <v>714</v>
      </c>
      <c r="B357" s="661" t="s">
        <v>144</v>
      </c>
      <c r="C357" s="662" t="s">
        <v>2338</v>
      </c>
      <c r="D357" s="648">
        <v>282155.89380769932</v>
      </c>
    </row>
    <row r="358" spans="1:4" ht="16.5" thickTop="1" thickBot="1">
      <c r="A358" s="661" t="s">
        <v>715</v>
      </c>
      <c r="B358" s="661" t="s">
        <v>144</v>
      </c>
      <c r="C358" s="662" t="s">
        <v>2339</v>
      </c>
      <c r="D358" s="648">
        <v>305189.29001671413</v>
      </c>
    </row>
    <row r="359" spans="1:4" ht="16.5" thickTop="1" thickBot="1">
      <c r="A359" s="661" t="s">
        <v>718</v>
      </c>
      <c r="B359" s="661" t="s">
        <v>144</v>
      </c>
      <c r="C359" s="662" t="s">
        <v>719</v>
      </c>
      <c r="D359" s="648">
        <v>85179.137753267714</v>
      </c>
    </row>
    <row r="360" spans="1:4" ht="16.5" thickTop="1" thickBot="1">
      <c r="A360" s="661" t="s">
        <v>720</v>
      </c>
      <c r="B360" s="661" t="s">
        <v>144</v>
      </c>
      <c r="C360" s="662" t="s">
        <v>721</v>
      </c>
      <c r="D360" s="648">
        <v>106473.92219158466</v>
      </c>
    </row>
    <row r="361" spans="1:4" ht="16.5" thickTop="1" thickBot="1">
      <c r="A361" s="661" t="s">
        <v>722</v>
      </c>
      <c r="B361" s="661" t="s">
        <v>144</v>
      </c>
      <c r="C361" s="662" t="s">
        <v>723</v>
      </c>
      <c r="D361" s="648">
        <v>175681.97161611466</v>
      </c>
    </row>
    <row r="362" spans="1:4" ht="16.5" thickTop="1" thickBot="1">
      <c r="A362" s="661" t="s">
        <v>724</v>
      </c>
      <c r="B362" s="661" t="s">
        <v>144</v>
      </c>
      <c r="C362" s="662" t="s">
        <v>725</v>
      </c>
      <c r="D362" s="648">
        <v>179451.30426410862</v>
      </c>
    </row>
    <row r="363" spans="1:4" ht="16.5" thickTop="1" thickBot="1">
      <c r="A363" s="661" t="s">
        <v>726</v>
      </c>
      <c r="B363" s="661" t="s">
        <v>144</v>
      </c>
      <c r="C363" s="662" t="s">
        <v>2340</v>
      </c>
      <c r="D363" s="648">
        <v>167556.62075072684</v>
      </c>
    </row>
    <row r="364" spans="1:4" ht="16.5" thickTop="1" thickBot="1">
      <c r="A364" s="661" t="s">
        <v>738</v>
      </c>
      <c r="B364" s="661" t="s">
        <v>144</v>
      </c>
      <c r="C364" s="662" t="s">
        <v>2341</v>
      </c>
      <c r="D364" s="648">
        <v>142239.63423495277</v>
      </c>
    </row>
    <row r="365" spans="1:4" ht="16.5" thickTop="1" thickBot="1">
      <c r="A365" s="661" t="s">
        <v>727</v>
      </c>
      <c r="B365" s="661" t="s">
        <v>144</v>
      </c>
      <c r="C365" s="662" t="s">
        <v>728</v>
      </c>
      <c r="D365" s="648">
        <v>78804.024751030272</v>
      </c>
    </row>
    <row r="366" spans="1:4" ht="16.5" thickTop="1" thickBot="1">
      <c r="A366" s="661" t="s">
        <v>729</v>
      </c>
      <c r="B366" s="661" t="s">
        <v>144</v>
      </c>
      <c r="C366" s="662" t="s">
        <v>1932</v>
      </c>
      <c r="D366" s="648">
        <v>78804.024751030272</v>
      </c>
    </row>
    <row r="367" spans="1:4" ht="16.5" thickTop="1" thickBot="1">
      <c r="A367" s="661" t="s">
        <v>730</v>
      </c>
      <c r="B367" s="661" t="s">
        <v>92</v>
      </c>
      <c r="C367" s="662" t="s">
        <v>2342</v>
      </c>
      <c r="D367" s="648">
        <v>44862.232616845104</v>
      </c>
    </row>
    <row r="368" spans="1:4" ht="16.5" thickTop="1" thickBot="1">
      <c r="A368" s="661" t="s">
        <v>732</v>
      </c>
      <c r="B368" s="661" t="s">
        <v>92</v>
      </c>
      <c r="C368" s="662" t="s">
        <v>733</v>
      </c>
      <c r="D368" s="648">
        <v>3726.5872767054625</v>
      </c>
    </row>
    <row r="369" spans="1:4" ht="16.5" thickTop="1" thickBot="1">
      <c r="A369" s="661" t="s">
        <v>731</v>
      </c>
      <c r="B369" s="661" t="s">
        <v>92</v>
      </c>
      <c r="C369" s="662" t="s">
        <v>2343</v>
      </c>
      <c r="D369" s="648">
        <v>1064.7392219158464</v>
      </c>
    </row>
    <row r="370" spans="1:4" ht="16.5" thickTop="1" thickBot="1">
      <c r="A370" s="661" t="s">
        <v>734</v>
      </c>
      <c r="B370" s="661" t="s">
        <v>92</v>
      </c>
      <c r="C370" s="662" t="s">
        <v>735</v>
      </c>
      <c r="D370" s="648">
        <v>59692.652327752483</v>
      </c>
    </row>
    <row r="371" spans="1:4" ht="16.5" thickTop="1" thickBot="1">
      <c r="A371" s="661" t="s">
        <v>741</v>
      </c>
      <c r="B371" s="661" t="s">
        <v>92</v>
      </c>
      <c r="C371" s="662" t="s">
        <v>1934</v>
      </c>
      <c r="D371" s="648">
        <v>35596.144186420381</v>
      </c>
    </row>
    <row r="372" spans="1:4" ht="16.5" thickTop="1" thickBot="1">
      <c r="A372" s="661" t="s">
        <v>739</v>
      </c>
      <c r="B372" s="661" t="s">
        <v>377</v>
      </c>
      <c r="C372" s="662" t="s">
        <v>740</v>
      </c>
      <c r="D372" s="648">
        <v>5148.2845632023282</v>
      </c>
    </row>
    <row r="373" spans="1:4" ht="16.5" thickTop="1" thickBot="1">
      <c r="A373" s="193"/>
      <c r="B373" s="193"/>
      <c r="C373" s="198"/>
      <c r="D373" s="194"/>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5" t="s">
        <v>1850</v>
      </c>
      <c r="B1" s="686"/>
      <c r="C1" s="686"/>
      <c r="D1" s="687"/>
    </row>
    <row r="2" spans="1:5" ht="16.5" thickTop="1" thickBot="1">
      <c r="A2" s="684" t="s">
        <v>1409</v>
      </c>
      <c r="B2" s="684"/>
      <c r="C2" s="684"/>
      <c r="D2" s="684"/>
    </row>
    <row r="3" spans="1:5" ht="16.5" thickTop="1" thickBot="1">
      <c r="A3" s="688"/>
      <c r="B3" s="688"/>
      <c r="C3" s="688"/>
      <c r="D3" s="688"/>
    </row>
    <row r="4" spans="1:5" ht="16.5" thickTop="1" thickBot="1">
      <c r="A4" s="689"/>
      <c r="B4" s="689"/>
      <c r="C4" s="689"/>
      <c r="D4" s="689"/>
    </row>
    <row r="5" spans="1:5" ht="30" customHeight="1" thickTop="1" thickBot="1">
      <c r="A5" s="200"/>
      <c r="B5" s="100"/>
      <c r="C5" s="101"/>
      <c r="D5" s="188"/>
    </row>
    <row r="6" spans="1:5" ht="30" customHeight="1" thickTop="1" thickBot="1">
      <c r="A6" s="201" t="s">
        <v>1266</v>
      </c>
      <c r="B6" s="100" t="s">
        <v>339</v>
      </c>
      <c r="C6" s="102" t="s">
        <v>2026</v>
      </c>
      <c r="D6" s="647">
        <v>1010.5980903546691</v>
      </c>
    </row>
    <row r="7" spans="1:5" ht="30" customHeight="1" thickTop="1" thickBot="1">
      <c r="A7" s="201" t="s">
        <v>1352</v>
      </c>
      <c r="B7" s="100" t="s">
        <v>339</v>
      </c>
      <c r="C7" s="102" t="s">
        <v>2025</v>
      </c>
      <c r="D7" s="647">
        <v>1010.5980903546691</v>
      </c>
      <c r="E7" s="103"/>
    </row>
    <row r="8" spans="1:5" ht="30" customHeight="1" thickTop="1" thickBot="1">
      <c r="A8" s="201" t="s">
        <v>1364</v>
      </c>
      <c r="B8" s="100" t="s">
        <v>339</v>
      </c>
      <c r="C8" s="102" t="s">
        <v>2027</v>
      </c>
      <c r="D8" s="647">
        <v>1010.5980903546691</v>
      </c>
    </row>
    <row r="9" spans="1:5" ht="30" customHeight="1" thickTop="1" thickBot="1">
      <c r="A9" s="201" t="s">
        <v>1225</v>
      </c>
      <c r="B9" s="100" t="s">
        <v>1223</v>
      </c>
      <c r="C9" s="102" t="s">
        <v>1226</v>
      </c>
      <c r="D9" s="647">
        <v>960.74550811354766</v>
      </c>
    </row>
    <row r="10" spans="1:5" ht="30" customHeight="1" thickTop="1" thickBot="1">
      <c r="A10" s="201" t="s">
        <v>1388</v>
      </c>
      <c r="B10" s="100" t="s">
        <v>339</v>
      </c>
      <c r="C10" s="102" t="s">
        <v>1389</v>
      </c>
      <c r="D10" s="647">
        <v>960.74550811354766</v>
      </c>
    </row>
    <row r="11" spans="1:5" ht="30" customHeight="1" thickTop="1" thickBot="1">
      <c r="A11" s="201" t="s">
        <v>1329</v>
      </c>
      <c r="B11" s="100" t="s">
        <v>339</v>
      </c>
      <c r="C11" s="102" t="s">
        <v>1330</v>
      </c>
      <c r="D11" s="647">
        <v>960.74550811354766</v>
      </c>
    </row>
    <row r="12" spans="1:5" ht="30" customHeight="1" thickTop="1" thickBot="1">
      <c r="A12" s="201" t="s">
        <v>1331</v>
      </c>
      <c r="B12" s="100" t="s">
        <v>339</v>
      </c>
      <c r="C12" s="102" t="s">
        <v>1332</v>
      </c>
      <c r="D12" s="647">
        <v>960.74550811354766</v>
      </c>
    </row>
    <row r="13" spans="1:5" ht="30" customHeight="1" thickTop="1" thickBot="1">
      <c r="A13" s="201" t="s">
        <v>1333</v>
      </c>
      <c r="B13" s="100" t="s">
        <v>339</v>
      </c>
      <c r="C13" s="102" t="s">
        <v>1334</v>
      </c>
      <c r="D13" s="647">
        <v>960.74550811354766</v>
      </c>
    </row>
    <row r="14" spans="1:5" ht="30" customHeight="1" thickTop="1" thickBot="1">
      <c r="A14" s="201" t="s">
        <v>1335</v>
      </c>
      <c r="B14" s="100" t="s">
        <v>339</v>
      </c>
      <c r="C14" s="102" t="s">
        <v>1336</v>
      </c>
      <c r="D14" s="647">
        <v>960.74550811354766</v>
      </c>
    </row>
    <row r="15" spans="1:5" ht="30" customHeight="1" thickTop="1" thickBot="1">
      <c r="A15" s="201" t="s">
        <v>1317</v>
      </c>
      <c r="B15" s="100" t="s">
        <v>339</v>
      </c>
      <c r="C15" s="102" t="s">
        <v>1860</v>
      </c>
      <c r="D15" s="647">
        <v>960.74550811354766</v>
      </c>
    </row>
    <row r="16" spans="1:5" ht="30" customHeight="1" thickTop="1" thickBot="1">
      <c r="A16" s="201" t="s">
        <v>1227</v>
      </c>
      <c r="B16" s="100" t="s">
        <v>339</v>
      </c>
      <c r="C16" s="102" t="s">
        <v>1228</v>
      </c>
      <c r="D16" s="647">
        <v>960.74550811354766</v>
      </c>
    </row>
    <row r="17" spans="1:4" ht="30" customHeight="1" thickTop="1" thickBot="1">
      <c r="A17" s="201" t="s">
        <v>1229</v>
      </c>
      <c r="B17" s="100" t="s">
        <v>339</v>
      </c>
      <c r="C17" s="102" t="s">
        <v>1230</v>
      </c>
      <c r="D17" s="647">
        <v>960.74550811354766</v>
      </c>
    </row>
    <row r="18" spans="1:4" ht="30" customHeight="1" thickTop="1" thickBot="1">
      <c r="A18" s="201" t="s">
        <v>1231</v>
      </c>
      <c r="B18" s="100" t="s">
        <v>339</v>
      </c>
      <c r="C18" s="102" t="s">
        <v>1232</v>
      </c>
      <c r="D18" s="647">
        <v>960.74550811354766</v>
      </c>
    </row>
    <row r="19" spans="1:4" ht="30" customHeight="1" thickTop="1" thickBot="1">
      <c r="A19" s="201" t="s">
        <v>1235</v>
      </c>
      <c r="B19" s="100" t="s">
        <v>339</v>
      </c>
      <c r="C19" s="102" t="s">
        <v>1236</v>
      </c>
      <c r="D19" s="647">
        <v>960.74550811354766</v>
      </c>
    </row>
    <row r="20" spans="1:4" ht="30" customHeight="1" thickTop="1" thickBot="1">
      <c r="A20" s="201" t="s">
        <v>1407</v>
      </c>
      <c r="B20" s="100" t="s">
        <v>339</v>
      </c>
      <c r="C20" s="102" t="s">
        <v>1869</v>
      </c>
      <c r="D20" s="647">
        <v>1010.5980903546691</v>
      </c>
    </row>
    <row r="21" spans="1:4" ht="30" customHeight="1" thickTop="1" thickBot="1">
      <c r="A21" s="201" t="s">
        <v>1239</v>
      </c>
      <c r="B21" s="100" t="s">
        <v>339</v>
      </c>
      <c r="C21" s="102" t="s">
        <v>1240</v>
      </c>
      <c r="D21" s="647">
        <v>1010.5980903546691</v>
      </c>
    </row>
    <row r="22" spans="1:4" ht="30" customHeight="1" thickTop="1" thickBot="1">
      <c r="A22" s="201" t="s">
        <v>1390</v>
      </c>
      <c r="B22" s="100" t="s">
        <v>339</v>
      </c>
      <c r="C22" s="102" t="s">
        <v>1391</v>
      </c>
      <c r="D22" s="647">
        <v>1010.5980903546691</v>
      </c>
    </row>
    <row r="23" spans="1:4" ht="30" customHeight="1" thickTop="1" thickBot="1">
      <c r="A23" s="201" t="s">
        <v>1247</v>
      </c>
      <c r="B23" s="100" t="s">
        <v>339</v>
      </c>
      <c r="C23" s="102" t="s">
        <v>1248</v>
      </c>
      <c r="D23" s="647">
        <v>960.74550811354766</v>
      </c>
    </row>
    <row r="24" spans="1:4" ht="30" customHeight="1" thickTop="1" thickBot="1">
      <c r="A24" s="201" t="s">
        <v>1269</v>
      </c>
      <c r="B24" s="100" t="s">
        <v>339</v>
      </c>
      <c r="C24" s="102" t="s">
        <v>1270</v>
      </c>
      <c r="D24" s="647">
        <v>1011.7046931816067</v>
      </c>
    </row>
    <row r="25" spans="1:4" ht="30" customHeight="1" thickTop="1" thickBot="1">
      <c r="A25" s="201" t="s">
        <v>1241</v>
      </c>
      <c r="B25" s="100" t="s">
        <v>339</v>
      </c>
      <c r="C25" s="102" t="s">
        <v>1242</v>
      </c>
      <c r="D25" s="647">
        <v>1011.7046931816067</v>
      </c>
    </row>
    <row r="26" spans="1:4" ht="30" customHeight="1" thickTop="1" thickBot="1">
      <c r="A26" s="201" t="s">
        <v>1246</v>
      </c>
      <c r="B26" s="100" t="s">
        <v>339</v>
      </c>
      <c r="C26" s="102" t="s">
        <v>1242</v>
      </c>
      <c r="D26" s="647">
        <v>1011.7046931816067</v>
      </c>
    </row>
    <row r="27" spans="1:4" ht="30" customHeight="1" thickTop="1" thickBot="1">
      <c r="A27" s="201" t="s">
        <v>1303</v>
      </c>
      <c r="B27" s="100" t="s">
        <v>339</v>
      </c>
      <c r="C27" s="102" t="s">
        <v>1304</v>
      </c>
      <c r="D27" s="647">
        <v>1011.7046931816067</v>
      </c>
    </row>
    <row r="28" spans="1:4" ht="30" customHeight="1" thickTop="1" thickBot="1">
      <c r="A28" s="201" t="s">
        <v>1249</v>
      </c>
      <c r="B28" s="100" t="s">
        <v>339</v>
      </c>
      <c r="C28" s="102" t="s">
        <v>1250</v>
      </c>
      <c r="D28" s="647">
        <v>1011.7046931816067</v>
      </c>
    </row>
    <row r="29" spans="1:4" ht="30" customHeight="1" thickTop="1" thickBot="1">
      <c r="A29" s="201" t="s">
        <v>1254</v>
      </c>
      <c r="B29" s="100" t="s">
        <v>339</v>
      </c>
      <c r="C29" s="102" t="s">
        <v>1255</v>
      </c>
      <c r="D29" s="647">
        <v>1011.7046931816067</v>
      </c>
    </row>
    <row r="30" spans="1:4" ht="30" customHeight="1" thickTop="1" thickBot="1">
      <c r="A30" s="201" t="s">
        <v>1252</v>
      </c>
      <c r="B30" s="100" t="s">
        <v>339</v>
      </c>
      <c r="C30" s="102" t="s">
        <v>1253</v>
      </c>
      <c r="D30" s="647">
        <v>1010.5980903546691</v>
      </c>
    </row>
    <row r="31" spans="1:4" ht="30" customHeight="1" thickTop="1" thickBot="1">
      <c r="A31" s="201" t="s">
        <v>1267</v>
      </c>
      <c r="B31" s="100" t="s">
        <v>339</v>
      </c>
      <c r="C31" s="102" t="s">
        <v>1268</v>
      </c>
      <c r="D31" s="647">
        <v>1010.5980903546691</v>
      </c>
    </row>
    <row r="32" spans="1:4" ht="30" customHeight="1" thickTop="1" thickBot="1">
      <c r="A32" s="201" t="s">
        <v>1256</v>
      </c>
      <c r="B32" s="100" t="s">
        <v>339</v>
      </c>
      <c r="C32" s="102" t="s">
        <v>1257</v>
      </c>
      <c r="D32" s="647">
        <v>1010.5980903546691</v>
      </c>
    </row>
    <row r="33" spans="1:4" ht="30" customHeight="1" thickTop="1" thickBot="1">
      <c r="A33" s="201" t="s">
        <v>1272</v>
      </c>
      <c r="B33" s="100" t="s">
        <v>339</v>
      </c>
      <c r="C33" s="102" t="s">
        <v>1257</v>
      </c>
      <c r="D33" s="647">
        <v>1010.5980903546691</v>
      </c>
    </row>
    <row r="34" spans="1:4" ht="30" customHeight="1" thickTop="1" thickBot="1">
      <c r="A34" s="201" t="s">
        <v>1273</v>
      </c>
      <c r="B34" s="100" t="s">
        <v>339</v>
      </c>
      <c r="C34" s="102" t="s">
        <v>1274</v>
      </c>
      <c r="D34" s="647">
        <v>1010.5980903546691</v>
      </c>
    </row>
    <row r="35" spans="1:4" ht="30" customHeight="1" thickTop="1" thickBot="1">
      <c r="A35" s="201" t="s">
        <v>1323</v>
      </c>
      <c r="B35" s="100" t="s">
        <v>339</v>
      </c>
      <c r="C35" s="102" t="s">
        <v>1864</v>
      </c>
      <c r="D35" s="647">
        <v>1010.5980903546691</v>
      </c>
    </row>
    <row r="36" spans="1:4" ht="30" customHeight="1" thickTop="1" thickBot="1">
      <c r="A36" s="201" t="s">
        <v>1404</v>
      </c>
      <c r="B36" s="100" t="s">
        <v>339</v>
      </c>
      <c r="C36" s="102" t="s">
        <v>1405</v>
      </c>
      <c r="D36" s="647">
        <v>1010.5980903546691</v>
      </c>
    </row>
    <row r="37" spans="1:4" ht="30" customHeight="1" thickTop="1" thickBot="1">
      <c r="A37" s="201" t="s">
        <v>1385</v>
      </c>
      <c r="B37" s="100" t="s">
        <v>339</v>
      </c>
      <c r="C37" s="102" t="s">
        <v>1386</v>
      </c>
      <c r="D37" s="647">
        <v>1010.5980903546691</v>
      </c>
    </row>
    <row r="38" spans="1:4" ht="30" customHeight="1" thickTop="1" thickBot="1">
      <c r="A38" s="201" t="s">
        <v>1264</v>
      </c>
      <c r="B38" s="100" t="s">
        <v>339</v>
      </c>
      <c r="C38" s="102" t="s">
        <v>1265</v>
      </c>
      <c r="D38" s="647">
        <v>960.74550811354766</v>
      </c>
    </row>
    <row r="39" spans="1:4" ht="30" customHeight="1" thickTop="1" thickBot="1">
      <c r="A39" s="201" t="s">
        <v>1221</v>
      </c>
      <c r="B39" s="100" t="s">
        <v>1223</v>
      </c>
      <c r="C39" s="102" t="s">
        <v>1280</v>
      </c>
      <c r="D39" s="647">
        <v>1010.5980903546691</v>
      </c>
    </row>
    <row r="40" spans="1:4" ht="30" customHeight="1" thickTop="1" thickBot="1">
      <c r="A40" s="201" t="s">
        <v>1261</v>
      </c>
      <c r="B40" s="100" t="s">
        <v>339</v>
      </c>
      <c r="C40" s="102" t="s">
        <v>1262</v>
      </c>
      <c r="D40" s="647">
        <v>1010.5980903546691</v>
      </c>
    </row>
    <row r="41" spans="1:4" ht="30" customHeight="1" thickTop="1" thickBot="1">
      <c r="A41" s="201" t="s">
        <v>1259</v>
      </c>
      <c r="B41" s="100" t="s">
        <v>339</v>
      </c>
      <c r="C41" s="102" t="s">
        <v>1260</v>
      </c>
      <c r="D41" s="647">
        <v>1010.5980903546691</v>
      </c>
    </row>
    <row r="42" spans="1:4" ht="30" customHeight="1" thickTop="1" thickBot="1">
      <c r="A42" s="201" t="s">
        <v>1392</v>
      </c>
      <c r="B42" s="100" t="s">
        <v>339</v>
      </c>
      <c r="C42" s="102" t="s">
        <v>1260</v>
      </c>
      <c r="D42" s="647">
        <v>1010.5980903546691</v>
      </c>
    </row>
    <row r="43" spans="1:4" ht="30" customHeight="1" thickTop="1" thickBot="1">
      <c r="A43" s="201" t="s">
        <v>1233</v>
      </c>
      <c r="B43" s="100" t="s">
        <v>339</v>
      </c>
      <c r="C43" s="102" t="s">
        <v>1234</v>
      </c>
      <c r="D43" s="647">
        <v>1010.5980903546691</v>
      </c>
    </row>
    <row r="44" spans="1:4" ht="30" customHeight="1" thickTop="1" thickBot="1">
      <c r="A44" s="201" t="s">
        <v>1387</v>
      </c>
      <c r="B44" s="100" t="s">
        <v>339</v>
      </c>
      <c r="C44" s="102" t="s">
        <v>1234</v>
      </c>
      <c r="D44" s="647">
        <v>1010.5980903546691</v>
      </c>
    </row>
    <row r="45" spans="1:4" ht="30" customHeight="1" thickTop="1" thickBot="1">
      <c r="A45" s="201" t="s">
        <v>1278</v>
      </c>
      <c r="B45" s="100" t="s">
        <v>339</v>
      </c>
      <c r="C45" s="102" t="s">
        <v>1279</v>
      </c>
      <c r="D45" s="647">
        <v>1010.5980903546691</v>
      </c>
    </row>
    <row r="46" spans="1:4" ht="30" customHeight="1" thickTop="1" thickBot="1">
      <c r="A46" s="201" t="s">
        <v>1287</v>
      </c>
      <c r="B46" s="100" t="s">
        <v>339</v>
      </c>
      <c r="C46" s="102" t="s">
        <v>1288</v>
      </c>
      <c r="D46" s="647">
        <v>1010.5980903546691</v>
      </c>
    </row>
    <row r="47" spans="1:4" ht="30" customHeight="1" thickTop="1" thickBot="1">
      <c r="A47" s="201" t="s">
        <v>1291</v>
      </c>
      <c r="B47" s="100" t="s">
        <v>339</v>
      </c>
      <c r="C47" s="102" t="s">
        <v>1292</v>
      </c>
      <c r="D47" s="647">
        <v>1010.5980903546691</v>
      </c>
    </row>
    <row r="48" spans="1:4" ht="30" customHeight="1" thickTop="1" thickBot="1">
      <c r="A48" s="201" t="s">
        <v>1283</v>
      </c>
      <c r="B48" s="100" t="s">
        <v>1223</v>
      </c>
      <c r="C48" s="102" t="s">
        <v>1284</v>
      </c>
      <c r="D48" s="647">
        <v>1010.5980903546691</v>
      </c>
    </row>
    <row r="49" spans="1:4" ht="30" customHeight="1" thickTop="1" thickBot="1">
      <c r="A49" s="201" t="s">
        <v>1281</v>
      </c>
      <c r="B49" s="100" t="s">
        <v>339</v>
      </c>
      <c r="C49" s="102" t="s">
        <v>1282</v>
      </c>
      <c r="D49" s="647">
        <v>1010.5980903546691</v>
      </c>
    </row>
    <row r="50" spans="1:4" ht="30" customHeight="1" thickTop="1" thickBot="1">
      <c r="A50" s="201" t="s">
        <v>1285</v>
      </c>
      <c r="B50" s="100" t="s">
        <v>339</v>
      </c>
      <c r="C50" s="102" t="s">
        <v>1286</v>
      </c>
      <c r="D50" s="647">
        <v>1010.5980903546691</v>
      </c>
    </row>
    <row r="51" spans="1:4" ht="30" customHeight="1" thickTop="1" thickBot="1">
      <c r="A51" s="201" t="s">
        <v>1314</v>
      </c>
      <c r="B51" s="100" t="s">
        <v>1306</v>
      </c>
      <c r="C51" s="102" t="s">
        <v>1315</v>
      </c>
      <c r="D51" s="647">
        <v>1010.5980903546691</v>
      </c>
    </row>
    <row r="52" spans="1:4" ht="30" customHeight="1" thickTop="1" thickBot="1">
      <c r="A52" s="201" t="s">
        <v>1316</v>
      </c>
      <c r="B52" s="100" t="s">
        <v>1306</v>
      </c>
      <c r="C52" s="102" t="s">
        <v>1315</v>
      </c>
      <c r="D52" s="647">
        <v>1010.5980903546691</v>
      </c>
    </row>
    <row r="53" spans="1:4" ht="30" customHeight="1" thickTop="1" thickBot="1">
      <c r="A53" s="201" t="s">
        <v>1289</v>
      </c>
      <c r="B53" s="100" t="s">
        <v>339</v>
      </c>
      <c r="C53" s="102" t="s">
        <v>1290</v>
      </c>
      <c r="D53" s="647">
        <v>1010.5980903546691</v>
      </c>
    </row>
    <row r="54" spans="1:4" ht="30" customHeight="1" thickTop="1" thickBot="1">
      <c r="A54" s="201" t="s">
        <v>1293</v>
      </c>
      <c r="B54" s="100" t="s">
        <v>339</v>
      </c>
      <c r="C54" s="102" t="s">
        <v>1294</v>
      </c>
      <c r="D54" s="647">
        <v>1010.5980903546691</v>
      </c>
    </row>
    <row r="55" spans="1:4" ht="30" customHeight="1" thickTop="1" thickBot="1">
      <c r="A55" s="201" t="s">
        <v>1378</v>
      </c>
      <c r="B55" s="100" t="s">
        <v>339</v>
      </c>
      <c r="C55" s="102" t="s">
        <v>2029</v>
      </c>
      <c r="D55" s="647">
        <v>1010.5980903546691</v>
      </c>
    </row>
    <row r="56" spans="1:4" ht="30" customHeight="1" thickTop="1" thickBot="1">
      <c r="A56" s="201" t="s">
        <v>1379</v>
      </c>
      <c r="B56" s="100" t="s">
        <v>339</v>
      </c>
      <c r="C56" s="102" t="s">
        <v>2030</v>
      </c>
      <c r="D56" s="647">
        <v>1010.5980903546691</v>
      </c>
    </row>
    <row r="57" spans="1:4" ht="30" customHeight="1" thickTop="1" thickBot="1">
      <c r="A57" s="201" t="s">
        <v>1380</v>
      </c>
      <c r="B57" s="100" t="s">
        <v>339</v>
      </c>
      <c r="C57" s="102" t="s">
        <v>2031</v>
      </c>
      <c r="D57" s="647">
        <v>1010.5980903546691</v>
      </c>
    </row>
    <row r="58" spans="1:4" ht="30" customHeight="1" thickTop="1" thickBot="1">
      <c r="A58" s="201" t="s">
        <v>1357</v>
      </c>
      <c r="B58" s="100" t="s">
        <v>339</v>
      </c>
      <c r="C58" s="102" t="s">
        <v>1867</v>
      </c>
      <c r="D58" s="647">
        <v>1010.5980903546691</v>
      </c>
    </row>
    <row r="59" spans="1:4" ht="30" customHeight="1" thickTop="1" thickBot="1">
      <c r="A59" s="201" t="s">
        <v>1295</v>
      </c>
      <c r="B59" s="100" t="s">
        <v>339</v>
      </c>
      <c r="C59" s="102" t="s">
        <v>1296</v>
      </c>
      <c r="D59" s="647">
        <v>1010.5980903546691</v>
      </c>
    </row>
    <row r="60" spans="1:4" ht="30" customHeight="1" thickTop="1" thickBot="1">
      <c r="A60" s="201" t="s">
        <v>1376</v>
      </c>
      <c r="B60" s="100" t="s">
        <v>339</v>
      </c>
      <c r="C60" s="102" t="s">
        <v>1377</v>
      </c>
      <c r="D60" s="647">
        <v>1010.5980903546691</v>
      </c>
    </row>
    <row r="61" spans="1:4" ht="30" customHeight="1" thickTop="1" thickBot="1">
      <c r="A61" s="201" t="s">
        <v>1362</v>
      </c>
      <c r="B61" s="100" t="s">
        <v>339</v>
      </c>
      <c r="C61" s="102" t="s">
        <v>1363</v>
      </c>
      <c r="D61" s="647">
        <v>1010.5980903546691</v>
      </c>
    </row>
    <row r="62" spans="1:4" ht="30" customHeight="1" thickTop="1" thickBot="1">
      <c r="A62" s="201" t="s">
        <v>1369</v>
      </c>
      <c r="B62" s="100" t="s">
        <v>339</v>
      </c>
      <c r="C62" s="102" t="s">
        <v>1370</v>
      </c>
      <c r="D62" s="647">
        <v>1010.5980903546691</v>
      </c>
    </row>
    <row r="63" spans="1:4" ht="30" customHeight="1" thickTop="1" thickBot="1">
      <c r="A63" s="201" t="s">
        <v>1373</v>
      </c>
      <c r="B63" s="100" t="s">
        <v>339</v>
      </c>
      <c r="C63" s="102" t="s">
        <v>1374</v>
      </c>
      <c r="D63" s="647">
        <v>1010.5980903546691</v>
      </c>
    </row>
    <row r="64" spans="1:4" ht="30" customHeight="1" thickTop="1" thickBot="1">
      <c r="A64" s="201" t="s">
        <v>1360</v>
      </c>
      <c r="B64" s="100" t="s">
        <v>339</v>
      </c>
      <c r="C64" s="102" t="s">
        <v>1361</v>
      </c>
      <c r="D64" s="647">
        <v>1010.5980903546691</v>
      </c>
    </row>
    <row r="65" spans="1:4" ht="30" customHeight="1" thickTop="1" thickBot="1">
      <c r="A65" s="201" t="s">
        <v>1297</v>
      </c>
      <c r="B65" s="100" t="s">
        <v>339</v>
      </c>
      <c r="C65" s="102" t="s">
        <v>1298</v>
      </c>
      <c r="D65" s="647">
        <v>1010.5980903546691</v>
      </c>
    </row>
    <row r="66" spans="1:4" ht="30" customHeight="1" thickTop="1" thickBot="1">
      <c r="A66" s="201" t="s">
        <v>1367</v>
      </c>
      <c r="B66" s="100" t="s">
        <v>339</v>
      </c>
      <c r="C66" s="102" t="s">
        <v>1368</v>
      </c>
      <c r="D66" s="647">
        <v>1010.5980903546691</v>
      </c>
    </row>
    <row r="67" spans="1:4" ht="30" customHeight="1" thickTop="1" thickBot="1">
      <c r="A67" s="201" t="s">
        <v>1371</v>
      </c>
      <c r="B67" s="100" t="s">
        <v>339</v>
      </c>
      <c r="C67" s="102" t="s">
        <v>1372</v>
      </c>
      <c r="D67" s="647">
        <v>1010.5980903546691</v>
      </c>
    </row>
    <row r="68" spans="1:4" ht="30" customHeight="1" thickTop="1" thickBot="1">
      <c r="A68" s="201" t="s">
        <v>1343</v>
      </c>
      <c r="B68" s="100" t="s">
        <v>339</v>
      </c>
      <c r="C68" s="102" t="s">
        <v>1344</v>
      </c>
      <c r="D68" s="647">
        <v>1010.5980903546691</v>
      </c>
    </row>
    <row r="69" spans="1:4" ht="30" customHeight="1" thickTop="1" thickBot="1">
      <c r="A69" s="201" t="s">
        <v>1383</v>
      </c>
      <c r="B69" s="100" t="s">
        <v>339</v>
      </c>
      <c r="C69" s="102" t="s">
        <v>2033</v>
      </c>
      <c r="D69" s="647">
        <v>1010.5980903546691</v>
      </c>
    </row>
    <row r="70" spans="1:4" ht="30" customHeight="1" thickTop="1" thickBot="1">
      <c r="A70" s="201" t="s">
        <v>1384</v>
      </c>
      <c r="B70" s="100" t="s">
        <v>339</v>
      </c>
      <c r="C70" s="102" t="s">
        <v>2034</v>
      </c>
      <c r="D70" s="647">
        <v>1010.5980903546691</v>
      </c>
    </row>
    <row r="71" spans="1:4" ht="30" customHeight="1" thickTop="1" thickBot="1">
      <c r="A71" s="201" t="s">
        <v>1381</v>
      </c>
      <c r="B71" s="100" t="s">
        <v>339</v>
      </c>
      <c r="C71" s="102" t="s">
        <v>2035</v>
      </c>
      <c r="D71" s="647">
        <v>1010.5980903546691</v>
      </c>
    </row>
    <row r="72" spans="1:4" ht="30" customHeight="1" thickTop="1" thickBot="1">
      <c r="A72" s="201" t="s">
        <v>1382</v>
      </c>
      <c r="B72" s="100" t="s">
        <v>339</v>
      </c>
      <c r="C72" s="102" t="s">
        <v>2036</v>
      </c>
      <c r="D72" s="647">
        <v>1010.5980903546691</v>
      </c>
    </row>
    <row r="73" spans="1:4" ht="30" customHeight="1" thickTop="1" thickBot="1">
      <c r="A73" s="201" t="s">
        <v>1350</v>
      </c>
      <c r="B73" s="100" t="s">
        <v>339</v>
      </c>
      <c r="C73" s="102" t="s">
        <v>1351</v>
      </c>
      <c r="D73" s="647">
        <v>1010.5980903546691</v>
      </c>
    </row>
    <row r="74" spans="1:4" ht="30" customHeight="1" thickTop="1" thickBot="1">
      <c r="A74" s="201" t="s">
        <v>1349</v>
      </c>
      <c r="B74" s="100" t="s">
        <v>339</v>
      </c>
      <c r="C74" s="102" t="s">
        <v>1866</v>
      </c>
      <c r="D74" s="647">
        <v>1010.5980903546691</v>
      </c>
    </row>
    <row r="75" spans="1:4" ht="30" customHeight="1" thickTop="1" thickBot="1">
      <c r="A75" s="201" t="s">
        <v>1347</v>
      </c>
      <c r="B75" s="100" t="s">
        <v>339</v>
      </c>
      <c r="C75" s="102" t="s">
        <v>1348</v>
      </c>
      <c r="D75" s="647">
        <v>1010.5980903546691</v>
      </c>
    </row>
    <row r="76" spans="1:4" ht="30" customHeight="1" thickTop="1" thickBot="1">
      <c r="A76" s="201" t="s">
        <v>1375</v>
      </c>
      <c r="B76" s="100" t="s">
        <v>339</v>
      </c>
      <c r="C76" s="102" t="s">
        <v>2028</v>
      </c>
      <c r="D76" s="647">
        <v>1010.5980903546691</v>
      </c>
    </row>
    <row r="77" spans="1:4" ht="30" customHeight="1" thickTop="1" thickBot="1">
      <c r="A77" s="201" t="s">
        <v>1353</v>
      </c>
      <c r="B77" s="100" t="s">
        <v>339</v>
      </c>
      <c r="C77" s="102" t="s">
        <v>1354</v>
      </c>
      <c r="D77" s="647">
        <v>1010.5980903546691</v>
      </c>
    </row>
    <row r="78" spans="1:4" ht="30" customHeight="1" thickTop="1" thickBot="1">
      <c r="A78" s="201" t="s">
        <v>1355</v>
      </c>
      <c r="B78" s="100" t="s">
        <v>339</v>
      </c>
      <c r="C78" s="102" t="s">
        <v>1356</v>
      </c>
      <c r="D78" s="647">
        <v>1010.5980903546691</v>
      </c>
    </row>
    <row r="79" spans="1:4" ht="30" customHeight="1" thickTop="1" thickBot="1">
      <c r="A79" s="201" t="s">
        <v>1358</v>
      </c>
      <c r="B79" s="100" t="s">
        <v>339</v>
      </c>
      <c r="C79" s="102" t="s">
        <v>1359</v>
      </c>
      <c r="D79" s="647">
        <v>1010.5980903546691</v>
      </c>
    </row>
    <row r="80" spans="1:4" ht="30" customHeight="1" thickTop="1" thickBot="1">
      <c r="A80" s="201" t="s">
        <v>1337</v>
      </c>
      <c r="B80" s="100" t="s">
        <v>339</v>
      </c>
      <c r="C80" s="102" t="s">
        <v>1338</v>
      </c>
      <c r="D80" s="647">
        <v>1010.5980903546691</v>
      </c>
    </row>
    <row r="81" spans="1:4" ht="30" customHeight="1" thickTop="1" thickBot="1">
      <c r="A81" s="201" t="s">
        <v>1341</v>
      </c>
      <c r="B81" s="100" t="s">
        <v>339</v>
      </c>
      <c r="C81" s="102" t="s">
        <v>1342</v>
      </c>
      <c r="D81" s="647">
        <v>1010.5980903546691</v>
      </c>
    </row>
    <row r="82" spans="1:4" ht="30" customHeight="1" thickTop="1" thickBot="1">
      <c r="A82" s="201" t="s">
        <v>1345</v>
      </c>
      <c r="B82" s="100" t="s">
        <v>339</v>
      </c>
      <c r="C82" s="102" t="s">
        <v>1346</v>
      </c>
      <c r="D82" s="647">
        <v>1010.5980903546691</v>
      </c>
    </row>
    <row r="83" spans="1:4" ht="30" customHeight="1" thickTop="1" thickBot="1">
      <c r="A83" s="201" t="s">
        <v>1339</v>
      </c>
      <c r="B83" s="100" t="s">
        <v>339</v>
      </c>
      <c r="C83" s="102" t="s">
        <v>1340</v>
      </c>
      <c r="D83" s="647">
        <v>1010.5980903546691</v>
      </c>
    </row>
    <row r="84" spans="1:4" ht="30" customHeight="1" thickTop="1" thickBot="1">
      <c r="A84" s="201" t="s">
        <v>1305</v>
      </c>
      <c r="B84" s="100" t="s">
        <v>339</v>
      </c>
      <c r="C84" s="102" t="s">
        <v>1307</v>
      </c>
      <c r="D84" s="647">
        <v>1010.5980903546691</v>
      </c>
    </row>
    <row r="85" spans="1:4" ht="30" customHeight="1" thickTop="1" thickBot="1">
      <c r="A85" s="201" t="s">
        <v>1308</v>
      </c>
      <c r="B85" s="100" t="s">
        <v>339</v>
      </c>
      <c r="C85" s="102" t="s">
        <v>1859</v>
      </c>
      <c r="D85" s="647">
        <v>1010.5980903546691</v>
      </c>
    </row>
    <row r="86" spans="1:4" ht="30" customHeight="1" thickTop="1" thickBot="1">
      <c r="A86" s="201" t="s">
        <v>1309</v>
      </c>
      <c r="B86" s="100" t="s">
        <v>1306</v>
      </c>
      <c r="C86" s="102" t="s">
        <v>1310</v>
      </c>
      <c r="D86" s="647">
        <v>1010.5980903546691</v>
      </c>
    </row>
    <row r="87" spans="1:4" ht="30" customHeight="1" thickTop="1" thickBot="1">
      <c r="A87" s="201" t="s">
        <v>1311</v>
      </c>
      <c r="B87" s="100" t="s">
        <v>339</v>
      </c>
      <c r="C87" s="102" t="s">
        <v>1312</v>
      </c>
      <c r="D87" s="647">
        <v>1010.5980903546691</v>
      </c>
    </row>
    <row r="88" spans="1:4" ht="30" customHeight="1" thickTop="1" thickBot="1">
      <c r="A88" s="201" t="s">
        <v>1313</v>
      </c>
      <c r="B88" s="100" t="s">
        <v>339</v>
      </c>
      <c r="C88" s="102" t="s">
        <v>1312</v>
      </c>
      <c r="D88" s="647">
        <v>1010.5980903546691</v>
      </c>
    </row>
    <row r="89" spans="1:4" ht="30" customHeight="1" thickTop="1" thickBot="1">
      <c r="A89" s="201" t="s">
        <v>1243</v>
      </c>
      <c r="B89" s="100" t="s">
        <v>339</v>
      </c>
      <c r="C89" s="102" t="s">
        <v>1852</v>
      </c>
      <c r="D89" s="647">
        <v>1010.5980903546691</v>
      </c>
    </row>
    <row r="90" spans="1:4" ht="30" customHeight="1" thickTop="1" thickBot="1">
      <c r="A90" s="201" t="s">
        <v>1365</v>
      </c>
      <c r="B90" s="100" t="s">
        <v>339</v>
      </c>
      <c r="C90" s="102" t="s">
        <v>1366</v>
      </c>
      <c r="D90" s="647">
        <v>1010.5980903546691</v>
      </c>
    </row>
    <row r="91" spans="1:4" ht="30" customHeight="1" thickTop="1" thickBot="1">
      <c r="A91" s="201" t="s">
        <v>1244</v>
      </c>
      <c r="B91" s="100" t="s">
        <v>339</v>
      </c>
      <c r="C91" s="102" t="s">
        <v>1245</v>
      </c>
      <c r="D91" s="647">
        <v>1010.5980903546691</v>
      </c>
    </row>
    <row r="92" spans="1:4" ht="30" customHeight="1" thickTop="1" thickBot="1">
      <c r="A92" s="201" t="s">
        <v>1277</v>
      </c>
      <c r="B92" s="100" t="s">
        <v>339</v>
      </c>
      <c r="C92" s="102" t="s">
        <v>1858</v>
      </c>
      <c r="D92" s="647">
        <v>1010.5980903546691</v>
      </c>
    </row>
    <row r="93" spans="1:4" ht="30" customHeight="1" thickTop="1" thickBot="1">
      <c r="A93" s="201" t="s">
        <v>1408</v>
      </c>
      <c r="B93" s="100" t="s">
        <v>1406</v>
      </c>
      <c r="C93" s="102" t="s">
        <v>1870</v>
      </c>
      <c r="D93" s="647">
        <v>57.073605805510589</v>
      </c>
    </row>
    <row r="94" spans="1:4" ht="30" customHeight="1" thickTop="1" thickBot="1">
      <c r="A94" s="201" t="s">
        <v>1399</v>
      </c>
      <c r="B94" s="100" t="s">
        <v>92</v>
      </c>
      <c r="C94" s="102" t="s">
        <v>1868</v>
      </c>
      <c r="D94" s="647">
        <v>373414.46633594908</v>
      </c>
    </row>
    <row r="95" spans="1:4" ht="30" customHeight="1" thickTop="1" thickBot="1">
      <c r="A95" s="201" t="s">
        <v>1222</v>
      </c>
      <c r="B95" s="100" t="s">
        <v>1223</v>
      </c>
      <c r="C95" s="102" t="s">
        <v>1224</v>
      </c>
      <c r="D95" s="647">
        <v>0.31849969490835883</v>
      </c>
    </row>
    <row r="96" spans="1:4" ht="30" customHeight="1" thickTop="1" thickBot="1">
      <c r="A96" s="201" t="s">
        <v>1631</v>
      </c>
      <c r="B96" s="100" t="s">
        <v>339</v>
      </c>
      <c r="C96" s="102" t="s">
        <v>1851</v>
      </c>
      <c r="D96" s="647">
        <v>1293.3393852351142</v>
      </c>
    </row>
    <row r="97" spans="1:4" ht="30" customHeight="1" thickTop="1" thickBot="1">
      <c r="A97" s="201" t="s">
        <v>1412</v>
      </c>
      <c r="B97" s="100" t="s">
        <v>339</v>
      </c>
      <c r="C97" s="102" t="s">
        <v>1411</v>
      </c>
      <c r="D97" s="647">
        <v>1293.3393852351142</v>
      </c>
    </row>
    <row r="98" spans="1:4" ht="30" customHeight="1" thickTop="1" thickBot="1">
      <c r="A98" s="201" t="s">
        <v>1237</v>
      </c>
      <c r="B98" s="100" t="s">
        <v>92</v>
      </c>
      <c r="C98" s="102" t="s">
        <v>1238</v>
      </c>
      <c r="D98" s="647">
        <v>24523.335416659211</v>
      </c>
    </row>
    <row r="99" spans="1:4" ht="30" customHeight="1" thickTop="1" thickBot="1">
      <c r="A99" s="201" t="s">
        <v>1251</v>
      </c>
      <c r="B99" s="100" t="s">
        <v>339</v>
      </c>
      <c r="C99" s="102" t="s">
        <v>1853</v>
      </c>
      <c r="D99" s="647">
        <v>1293.3393852351142</v>
      </c>
    </row>
    <row r="100" spans="1:4" ht="30" customHeight="1" thickTop="1" thickBot="1">
      <c r="A100" s="201" t="s">
        <v>1320</v>
      </c>
      <c r="B100" s="100" t="s">
        <v>1306</v>
      </c>
      <c r="C100" s="102" t="s">
        <v>1863</v>
      </c>
      <c r="D100" s="647">
        <v>1293.3393852351142</v>
      </c>
    </row>
    <row r="101" spans="1:4" ht="30" customHeight="1" thickTop="1" thickBot="1">
      <c r="A101" s="201" t="s">
        <v>1393</v>
      </c>
      <c r="B101" s="100" t="s">
        <v>339</v>
      </c>
      <c r="C101" s="102" t="s">
        <v>1394</v>
      </c>
      <c r="D101" s="647">
        <v>5330.0935345676207</v>
      </c>
    </row>
    <row r="102" spans="1:4" ht="30" customHeight="1" thickTop="1" thickBot="1">
      <c r="A102" s="201" t="s">
        <v>1395</v>
      </c>
      <c r="B102" s="100" t="s">
        <v>141</v>
      </c>
      <c r="C102" s="102" t="s">
        <v>1396</v>
      </c>
      <c r="D102" s="647">
        <v>175928.27581516391</v>
      </c>
    </row>
    <row r="103" spans="1:4" ht="30" customHeight="1" thickTop="1" thickBot="1">
      <c r="A103" s="201" t="s">
        <v>1327</v>
      </c>
      <c r="B103" s="100" t="s">
        <v>344</v>
      </c>
      <c r="C103" s="102" t="s">
        <v>1328</v>
      </c>
      <c r="D103" s="647">
        <v>0.6823884637679084</v>
      </c>
    </row>
    <row r="104" spans="1:4" ht="30" customHeight="1" thickTop="1" thickBot="1">
      <c r="A104" s="201" t="s">
        <v>1325</v>
      </c>
      <c r="B104" s="100" t="s">
        <v>344</v>
      </c>
      <c r="C104" s="102" t="s">
        <v>1326</v>
      </c>
      <c r="D104" s="647">
        <v>0.45229801055906294</v>
      </c>
    </row>
    <row r="105" spans="1:4" ht="30" customHeight="1" thickTop="1" thickBot="1">
      <c r="A105" s="201" t="s">
        <v>1275</v>
      </c>
      <c r="B105" s="100" t="s">
        <v>339</v>
      </c>
      <c r="C105" s="102" t="s">
        <v>1276</v>
      </c>
      <c r="D105" s="647">
        <v>2508.2236394301913</v>
      </c>
    </row>
    <row r="106" spans="1:4" ht="30" customHeight="1" thickTop="1" thickBot="1">
      <c r="A106" s="201" t="s">
        <v>1402</v>
      </c>
      <c r="B106" s="100" t="s">
        <v>92</v>
      </c>
      <c r="C106" s="102" t="s">
        <v>1403</v>
      </c>
      <c r="D106" s="647">
        <v>124789.40921327479</v>
      </c>
    </row>
    <row r="107" spans="1:4" ht="30" customHeight="1" thickTop="1" thickBot="1">
      <c r="A107" s="201" t="s">
        <v>1301</v>
      </c>
      <c r="B107" s="100" t="s">
        <v>339</v>
      </c>
      <c r="C107" s="102" t="s">
        <v>1302</v>
      </c>
      <c r="D107" s="647">
        <v>1293.3393852351142</v>
      </c>
    </row>
    <row r="108" spans="1:4" ht="30" customHeight="1" thickTop="1" thickBot="1">
      <c r="A108" s="201" t="s">
        <v>1263</v>
      </c>
      <c r="B108" s="100" t="s">
        <v>339</v>
      </c>
      <c r="C108" s="102" t="s">
        <v>1855</v>
      </c>
      <c r="D108" s="647">
        <v>1293.3393852351142</v>
      </c>
    </row>
    <row r="109" spans="1:4" ht="30" customHeight="1" thickTop="1" thickBot="1">
      <c r="A109" s="201" t="s">
        <v>1258</v>
      </c>
      <c r="B109" s="100" t="s">
        <v>339</v>
      </c>
      <c r="C109" s="102" t="s">
        <v>1854</v>
      </c>
      <c r="D109" s="647">
        <v>1293.3393852351142</v>
      </c>
    </row>
    <row r="110" spans="1:4" ht="30" customHeight="1" thickTop="1" thickBot="1">
      <c r="A110" s="201" t="s">
        <v>1397</v>
      </c>
      <c r="B110" s="100" t="s">
        <v>339</v>
      </c>
      <c r="C110" s="102" t="s">
        <v>1398</v>
      </c>
      <c r="D110" s="647">
        <v>1293.3393852351142</v>
      </c>
    </row>
    <row r="111" spans="1:4" ht="30" customHeight="1" thickTop="1" thickBot="1">
      <c r="A111" s="201" t="s">
        <v>1318</v>
      </c>
      <c r="B111" s="100" t="s">
        <v>1306</v>
      </c>
      <c r="C111" s="102" t="s">
        <v>1861</v>
      </c>
      <c r="D111" s="647">
        <v>839.17694182628702</v>
      </c>
    </row>
    <row r="112" spans="1:4" ht="30" customHeight="1" thickTop="1" thickBot="1">
      <c r="A112" s="201" t="s">
        <v>1319</v>
      </c>
      <c r="B112" s="100" t="s">
        <v>344</v>
      </c>
      <c r="C112" s="102" t="s">
        <v>1862</v>
      </c>
      <c r="D112" s="647">
        <v>2.1393196754686934</v>
      </c>
    </row>
    <row r="113" spans="1:4" ht="30" customHeight="1" thickTop="1" thickBot="1">
      <c r="A113" s="201" t="s">
        <v>1324</v>
      </c>
      <c r="B113" s="100" t="s">
        <v>1306</v>
      </c>
      <c r="C113" s="102" t="s">
        <v>1865</v>
      </c>
      <c r="D113" s="647">
        <v>659.90968397428276</v>
      </c>
    </row>
    <row r="114" spans="1:4" ht="30" customHeight="1" thickTop="1" thickBot="1">
      <c r="A114" s="201" t="s">
        <v>1400</v>
      </c>
      <c r="B114" s="100" t="s">
        <v>92</v>
      </c>
      <c r="C114" s="102" t="s">
        <v>1401</v>
      </c>
      <c r="D114" s="647">
        <v>1079252.7633893855</v>
      </c>
    </row>
    <row r="115" spans="1:4" ht="30" customHeight="1" thickTop="1" thickBot="1">
      <c r="A115" s="201" t="s">
        <v>1321</v>
      </c>
      <c r="B115" s="100" t="s">
        <v>92</v>
      </c>
      <c r="C115" s="102" t="s">
        <v>1322</v>
      </c>
      <c r="D115" s="647">
        <v>890.14962708653195</v>
      </c>
    </row>
    <row r="116" spans="1:4" ht="30" customHeight="1" thickTop="1" thickBot="1">
      <c r="A116" s="201" t="s">
        <v>1271</v>
      </c>
      <c r="B116" s="100" t="s">
        <v>339</v>
      </c>
      <c r="C116" s="102" t="s">
        <v>1857</v>
      </c>
      <c r="D116" s="647">
        <v>21.217748396111087</v>
      </c>
    </row>
    <row r="117" spans="1:4" ht="30" customHeight="1" thickTop="1" thickBot="1">
      <c r="A117" s="201" t="s">
        <v>1299</v>
      </c>
      <c r="B117" s="100" t="s">
        <v>92</v>
      </c>
      <c r="C117" s="102" t="s">
        <v>1300</v>
      </c>
      <c r="D117" s="647">
        <v>507526.41992738197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3" customWidth="1"/>
    <col min="2" max="2" width="15.42578125" style="533" customWidth="1"/>
    <col min="3" max="3" width="7.28515625" style="533" customWidth="1"/>
    <col min="4" max="4" width="11.42578125" style="533"/>
    <col min="5" max="5" width="5.7109375" style="533" customWidth="1"/>
    <col min="6" max="6" width="5.7109375" style="533" hidden="1" customWidth="1"/>
    <col min="7" max="7" width="9.5703125" style="533" customWidth="1"/>
    <col min="8" max="8" width="14" style="533" customWidth="1"/>
    <col min="9" max="9" width="16.28515625" style="533" customWidth="1"/>
    <col min="10" max="10" width="15.85546875" style="533" customWidth="1"/>
    <col min="11" max="11" width="11.7109375" style="533" customWidth="1"/>
    <col min="12" max="12" width="8.28515625" style="533" customWidth="1"/>
    <col min="13" max="13" width="16.5703125" style="533" customWidth="1"/>
    <col min="14" max="256" width="11.42578125" style="533"/>
    <col min="257" max="257" width="22.7109375" style="533" customWidth="1"/>
    <col min="258" max="258" width="15.42578125" style="533" customWidth="1"/>
    <col min="259" max="259" width="7.28515625" style="533" customWidth="1"/>
    <col min="260" max="260" width="11.42578125" style="533"/>
    <col min="261" max="261" width="5.7109375" style="533" customWidth="1"/>
    <col min="262" max="262" width="0" style="533" hidden="1" customWidth="1"/>
    <col min="263" max="263" width="9.5703125" style="533" customWidth="1"/>
    <col min="264" max="264" width="14" style="533" customWidth="1"/>
    <col min="265" max="265" width="16.28515625" style="533" customWidth="1"/>
    <col min="266" max="266" width="15.85546875" style="533" customWidth="1"/>
    <col min="267" max="267" width="11.7109375" style="533" customWidth="1"/>
    <col min="268" max="268" width="8.28515625" style="533" customWidth="1"/>
    <col min="269" max="269" width="16.5703125" style="533" customWidth="1"/>
    <col min="270" max="512" width="11.42578125" style="533"/>
    <col min="513" max="513" width="22.7109375" style="533" customWidth="1"/>
    <col min="514" max="514" width="15.42578125" style="533" customWidth="1"/>
    <col min="515" max="515" width="7.28515625" style="533" customWidth="1"/>
    <col min="516" max="516" width="11.42578125" style="533"/>
    <col min="517" max="517" width="5.7109375" style="533" customWidth="1"/>
    <col min="518" max="518" width="0" style="533" hidden="1" customWidth="1"/>
    <col min="519" max="519" width="9.5703125" style="533" customWidth="1"/>
    <col min="520" max="520" width="14" style="533" customWidth="1"/>
    <col min="521" max="521" width="16.28515625" style="533" customWidth="1"/>
    <col min="522" max="522" width="15.85546875" style="533" customWidth="1"/>
    <col min="523" max="523" width="11.7109375" style="533" customWidth="1"/>
    <col min="524" max="524" width="8.28515625" style="533" customWidth="1"/>
    <col min="525" max="525" width="16.5703125" style="533" customWidth="1"/>
    <col min="526" max="768" width="11.42578125" style="533"/>
    <col min="769" max="769" width="22.7109375" style="533" customWidth="1"/>
    <col min="770" max="770" width="15.42578125" style="533" customWidth="1"/>
    <col min="771" max="771" width="7.28515625" style="533" customWidth="1"/>
    <col min="772" max="772" width="11.42578125" style="533"/>
    <col min="773" max="773" width="5.7109375" style="533" customWidth="1"/>
    <col min="774" max="774" width="0" style="533" hidden="1" customWidth="1"/>
    <col min="775" max="775" width="9.5703125" style="533" customWidth="1"/>
    <col min="776" max="776" width="14" style="533" customWidth="1"/>
    <col min="777" max="777" width="16.28515625" style="533" customWidth="1"/>
    <col min="778" max="778" width="15.85546875" style="533" customWidth="1"/>
    <col min="779" max="779" width="11.7109375" style="533" customWidth="1"/>
    <col min="780" max="780" width="8.28515625" style="533" customWidth="1"/>
    <col min="781" max="781" width="16.5703125" style="533" customWidth="1"/>
    <col min="782" max="1024" width="11.42578125" style="533"/>
    <col min="1025" max="1025" width="22.7109375" style="533" customWidth="1"/>
    <col min="1026" max="1026" width="15.42578125" style="533" customWidth="1"/>
    <col min="1027" max="1027" width="7.28515625" style="533" customWidth="1"/>
    <col min="1028" max="1028" width="11.42578125" style="533"/>
    <col min="1029" max="1029" width="5.7109375" style="533" customWidth="1"/>
    <col min="1030" max="1030" width="0" style="533" hidden="1" customWidth="1"/>
    <col min="1031" max="1031" width="9.5703125" style="533" customWidth="1"/>
    <col min="1032" max="1032" width="14" style="533" customWidth="1"/>
    <col min="1033" max="1033" width="16.28515625" style="533" customWidth="1"/>
    <col min="1034" max="1034" width="15.85546875" style="533" customWidth="1"/>
    <col min="1035" max="1035" width="11.7109375" style="533" customWidth="1"/>
    <col min="1036" max="1036" width="8.28515625" style="533" customWidth="1"/>
    <col min="1037" max="1037" width="16.5703125" style="533" customWidth="1"/>
    <col min="1038" max="1280" width="11.42578125" style="533"/>
    <col min="1281" max="1281" width="22.7109375" style="533" customWidth="1"/>
    <col min="1282" max="1282" width="15.42578125" style="533" customWidth="1"/>
    <col min="1283" max="1283" width="7.28515625" style="533" customWidth="1"/>
    <col min="1284" max="1284" width="11.42578125" style="533"/>
    <col min="1285" max="1285" width="5.7109375" style="533" customWidth="1"/>
    <col min="1286" max="1286" width="0" style="533" hidden="1" customWidth="1"/>
    <col min="1287" max="1287" width="9.5703125" style="533" customWidth="1"/>
    <col min="1288" max="1288" width="14" style="533" customWidth="1"/>
    <col min="1289" max="1289" width="16.28515625" style="533" customWidth="1"/>
    <col min="1290" max="1290" width="15.85546875" style="533" customWidth="1"/>
    <col min="1291" max="1291" width="11.7109375" style="533" customWidth="1"/>
    <col min="1292" max="1292" width="8.28515625" style="533" customWidth="1"/>
    <col min="1293" max="1293" width="16.5703125" style="533" customWidth="1"/>
    <col min="1294" max="1536" width="11.42578125" style="533"/>
    <col min="1537" max="1537" width="22.7109375" style="533" customWidth="1"/>
    <col min="1538" max="1538" width="15.42578125" style="533" customWidth="1"/>
    <col min="1539" max="1539" width="7.28515625" style="533" customWidth="1"/>
    <col min="1540" max="1540" width="11.42578125" style="533"/>
    <col min="1541" max="1541" width="5.7109375" style="533" customWidth="1"/>
    <col min="1542" max="1542" width="0" style="533" hidden="1" customWidth="1"/>
    <col min="1543" max="1543" width="9.5703125" style="533" customWidth="1"/>
    <col min="1544" max="1544" width="14" style="533" customWidth="1"/>
    <col min="1545" max="1545" width="16.28515625" style="533" customWidth="1"/>
    <col min="1546" max="1546" width="15.85546875" style="533" customWidth="1"/>
    <col min="1547" max="1547" width="11.7109375" style="533" customWidth="1"/>
    <col min="1548" max="1548" width="8.28515625" style="533" customWidth="1"/>
    <col min="1549" max="1549" width="16.5703125" style="533" customWidth="1"/>
    <col min="1550" max="1792" width="11.42578125" style="533"/>
    <col min="1793" max="1793" width="22.7109375" style="533" customWidth="1"/>
    <col min="1794" max="1794" width="15.42578125" style="533" customWidth="1"/>
    <col min="1795" max="1795" width="7.28515625" style="533" customWidth="1"/>
    <col min="1796" max="1796" width="11.42578125" style="533"/>
    <col min="1797" max="1797" width="5.7109375" style="533" customWidth="1"/>
    <col min="1798" max="1798" width="0" style="533" hidden="1" customWidth="1"/>
    <col min="1799" max="1799" width="9.5703125" style="533" customWidth="1"/>
    <col min="1800" max="1800" width="14" style="533" customWidth="1"/>
    <col min="1801" max="1801" width="16.28515625" style="533" customWidth="1"/>
    <col min="1802" max="1802" width="15.85546875" style="533" customWidth="1"/>
    <col min="1803" max="1803" width="11.7109375" style="533" customWidth="1"/>
    <col min="1804" max="1804" width="8.28515625" style="533" customWidth="1"/>
    <col min="1805" max="1805" width="16.5703125" style="533" customWidth="1"/>
    <col min="1806" max="2048" width="11.42578125" style="533"/>
    <col min="2049" max="2049" width="22.7109375" style="533" customWidth="1"/>
    <col min="2050" max="2050" width="15.42578125" style="533" customWidth="1"/>
    <col min="2051" max="2051" width="7.28515625" style="533" customWidth="1"/>
    <col min="2052" max="2052" width="11.42578125" style="533"/>
    <col min="2053" max="2053" width="5.7109375" style="533" customWidth="1"/>
    <col min="2054" max="2054" width="0" style="533" hidden="1" customWidth="1"/>
    <col min="2055" max="2055" width="9.5703125" style="533" customWidth="1"/>
    <col min="2056" max="2056" width="14" style="533" customWidth="1"/>
    <col min="2057" max="2057" width="16.28515625" style="533" customWidth="1"/>
    <col min="2058" max="2058" width="15.85546875" style="533" customWidth="1"/>
    <col min="2059" max="2059" width="11.7109375" style="533" customWidth="1"/>
    <col min="2060" max="2060" width="8.28515625" style="533" customWidth="1"/>
    <col min="2061" max="2061" width="16.5703125" style="533" customWidth="1"/>
    <col min="2062" max="2304" width="11.42578125" style="533"/>
    <col min="2305" max="2305" width="22.7109375" style="533" customWidth="1"/>
    <col min="2306" max="2306" width="15.42578125" style="533" customWidth="1"/>
    <col min="2307" max="2307" width="7.28515625" style="533" customWidth="1"/>
    <col min="2308" max="2308" width="11.42578125" style="533"/>
    <col min="2309" max="2309" width="5.7109375" style="533" customWidth="1"/>
    <col min="2310" max="2310" width="0" style="533" hidden="1" customWidth="1"/>
    <col min="2311" max="2311" width="9.5703125" style="533" customWidth="1"/>
    <col min="2312" max="2312" width="14" style="533" customWidth="1"/>
    <col min="2313" max="2313" width="16.28515625" style="533" customWidth="1"/>
    <col min="2314" max="2314" width="15.85546875" style="533" customWidth="1"/>
    <col min="2315" max="2315" width="11.7109375" style="533" customWidth="1"/>
    <col min="2316" max="2316" width="8.28515625" style="533" customWidth="1"/>
    <col min="2317" max="2317" width="16.5703125" style="533" customWidth="1"/>
    <col min="2318" max="2560" width="11.42578125" style="533"/>
    <col min="2561" max="2561" width="22.7109375" style="533" customWidth="1"/>
    <col min="2562" max="2562" width="15.42578125" style="533" customWidth="1"/>
    <col min="2563" max="2563" width="7.28515625" style="533" customWidth="1"/>
    <col min="2564" max="2564" width="11.42578125" style="533"/>
    <col min="2565" max="2565" width="5.7109375" style="533" customWidth="1"/>
    <col min="2566" max="2566" width="0" style="533" hidden="1" customWidth="1"/>
    <col min="2567" max="2567" width="9.5703125" style="533" customWidth="1"/>
    <col min="2568" max="2568" width="14" style="533" customWidth="1"/>
    <col min="2569" max="2569" width="16.28515625" style="533" customWidth="1"/>
    <col min="2570" max="2570" width="15.85546875" style="533" customWidth="1"/>
    <col min="2571" max="2571" width="11.7109375" style="533" customWidth="1"/>
    <col min="2572" max="2572" width="8.28515625" style="533" customWidth="1"/>
    <col min="2573" max="2573" width="16.5703125" style="533" customWidth="1"/>
    <col min="2574" max="2816" width="11.42578125" style="533"/>
    <col min="2817" max="2817" width="22.7109375" style="533" customWidth="1"/>
    <col min="2818" max="2818" width="15.42578125" style="533" customWidth="1"/>
    <col min="2819" max="2819" width="7.28515625" style="533" customWidth="1"/>
    <col min="2820" max="2820" width="11.42578125" style="533"/>
    <col min="2821" max="2821" width="5.7109375" style="533" customWidth="1"/>
    <col min="2822" max="2822" width="0" style="533" hidden="1" customWidth="1"/>
    <col min="2823" max="2823" width="9.5703125" style="533" customWidth="1"/>
    <col min="2824" max="2824" width="14" style="533" customWidth="1"/>
    <col min="2825" max="2825" width="16.28515625" style="533" customWidth="1"/>
    <col min="2826" max="2826" width="15.85546875" style="533" customWidth="1"/>
    <col min="2827" max="2827" width="11.7109375" style="533" customWidth="1"/>
    <col min="2828" max="2828" width="8.28515625" style="533" customWidth="1"/>
    <col min="2829" max="2829" width="16.5703125" style="533" customWidth="1"/>
    <col min="2830" max="3072" width="11.42578125" style="533"/>
    <col min="3073" max="3073" width="22.7109375" style="533" customWidth="1"/>
    <col min="3074" max="3074" width="15.42578125" style="533" customWidth="1"/>
    <col min="3075" max="3075" width="7.28515625" style="533" customWidth="1"/>
    <col min="3076" max="3076" width="11.42578125" style="533"/>
    <col min="3077" max="3077" width="5.7109375" style="533" customWidth="1"/>
    <col min="3078" max="3078" width="0" style="533" hidden="1" customWidth="1"/>
    <col min="3079" max="3079" width="9.5703125" style="533" customWidth="1"/>
    <col min="3080" max="3080" width="14" style="533" customWidth="1"/>
    <col min="3081" max="3081" width="16.28515625" style="533" customWidth="1"/>
    <col min="3082" max="3082" width="15.85546875" style="533" customWidth="1"/>
    <col min="3083" max="3083" width="11.7109375" style="533" customWidth="1"/>
    <col min="3084" max="3084" width="8.28515625" style="533" customWidth="1"/>
    <col min="3085" max="3085" width="16.5703125" style="533" customWidth="1"/>
    <col min="3086" max="3328" width="11.42578125" style="533"/>
    <col min="3329" max="3329" width="22.7109375" style="533" customWidth="1"/>
    <col min="3330" max="3330" width="15.42578125" style="533" customWidth="1"/>
    <col min="3331" max="3331" width="7.28515625" style="533" customWidth="1"/>
    <col min="3332" max="3332" width="11.42578125" style="533"/>
    <col min="3333" max="3333" width="5.7109375" style="533" customWidth="1"/>
    <col min="3334" max="3334" width="0" style="533" hidden="1" customWidth="1"/>
    <col min="3335" max="3335" width="9.5703125" style="533" customWidth="1"/>
    <col min="3336" max="3336" width="14" style="533" customWidth="1"/>
    <col min="3337" max="3337" width="16.28515625" style="533" customWidth="1"/>
    <col min="3338" max="3338" width="15.85546875" style="533" customWidth="1"/>
    <col min="3339" max="3339" width="11.7109375" style="533" customWidth="1"/>
    <col min="3340" max="3340" width="8.28515625" style="533" customWidth="1"/>
    <col min="3341" max="3341" width="16.5703125" style="533" customWidth="1"/>
    <col min="3342" max="3584" width="11.42578125" style="533"/>
    <col min="3585" max="3585" width="22.7109375" style="533" customWidth="1"/>
    <col min="3586" max="3586" width="15.42578125" style="533" customWidth="1"/>
    <col min="3587" max="3587" width="7.28515625" style="533" customWidth="1"/>
    <col min="3588" max="3588" width="11.42578125" style="533"/>
    <col min="3589" max="3589" width="5.7109375" style="533" customWidth="1"/>
    <col min="3590" max="3590" width="0" style="533" hidden="1" customWidth="1"/>
    <col min="3591" max="3591" width="9.5703125" style="533" customWidth="1"/>
    <col min="3592" max="3592" width="14" style="533" customWidth="1"/>
    <col min="3593" max="3593" width="16.28515625" style="533" customWidth="1"/>
    <col min="3594" max="3594" width="15.85546875" style="533" customWidth="1"/>
    <col min="3595" max="3595" width="11.7109375" style="533" customWidth="1"/>
    <col min="3596" max="3596" width="8.28515625" style="533" customWidth="1"/>
    <col min="3597" max="3597" width="16.5703125" style="533" customWidth="1"/>
    <col min="3598" max="3840" width="11.42578125" style="533"/>
    <col min="3841" max="3841" width="22.7109375" style="533" customWidth="1"/>
    <col min="3842" max="3842" width="15.42578125" style="533" customWidth="1"/>
    <col min="3843" max="3843" width="7.28515625" style="533" customWidth="1"/>
    <col min="3844" max="3844" width="11.42578125" style="533"/>
    <col min="3845" max="3845" width="5.7109375" style="533" customWidth="1"/>
    <col min="3846" max="3846" width="0" style="533" hidden="1" customWidth="1"/>
    <col min="3847" max="3847" width="9.5703125" style="533" customWidth="1"/>
    <col min="3848" max="3848" width="14" style="533" customWidth="1"/>
    <col min="3849" max="3849" width="16.28515625" style="533" customWidth="1"/>
    <col min="3850" max="3850" width="15.85546875" style="533" customWidth="1"/>
    <col min="3851" max="3851" width="11.7109375" style="533" customWidth="1"/>
    <col min="3852" max="3852" width="8.28515625" style="533" customWidth="1"/>
    <col min="3853" max="3853" width="16.5703125" style="533" customWidth="1"/>
    <col min="3854" max="4096" width="11.42578125" style="533"/>
    <col min="4097" max="4097" width="22.7109375" style="533" customWidth="1"/>
    <col min="4098" max="4098" width="15.42578125" style="533" customWidth="1"/>
    <col min="4099" max="4099" width="7.28515625" style="533" customWidth="1"/>
    <col min="4100" max="4100" width="11.42578125" style="533"/>
    <col min="4101" max="4101" width="5.7109375" style="533" customWidth="1"/>
    <col min="4102" max="4102" width="0" style="533" hidden="1" customWidth="1"/>
    <col min="4103" max="4103" width="9.5703125" style="533" customWidth="1"/>
    <col min="4104" max="4104" width="14" style="533" customWidth="1"/>
    <col min="4105" max="4105" width="16.28515625" style="533" customWidth="1"/>
    <col min="4106" max="4106" width="15.85546875" style="533" customWidth="1"/>
    <col min="4107" max="4107" width="11.7109375" style="533" customWidth="1"/>
    <col min="4108" max="4108" width="8.28515625" style="533" customWidth="1"/>
    <col min="4109" max="4109" width="16.5703125" style="533" customWidth="1"/>
    <col min="4110" max="4352" width="11.42578125" style="533"/>
    <col min="4353" max="4353" width="22.7109375" style="533" customWidth="1"/>
    <col min="4354" max="4354" width="15.42578125" style="533" customWidth="1"/>
    <col min="4355" max="4355" width="7.28515625" style="533" customWidth="1"/>
    <col min="4356" max="4356" width="11.42578125" style="533"/>
    <col min="4357" max="4357" width="5.7109375" style="533" customWidth="1"/>
    <col min="4358" max="4358" width="0" style="533" hidden="1" customWidth="1"/>
    <col min="4359" max="4359" width="9.5703125" style="533" customWidth="1"/>
    <col min="4360" max="4360" width="14" style="533" customWidth="1"/>
    <col min="4361" max="4361" width="16.28515625" style="533" customWidth="1"/>
    <col min="4362" max="4362" width="15.85546875" style="533" customWidth="1"/>
    <col min="4363" max="4363" width="11.7109375" style="533" customWidth="1"/>
    <col min="4364" max="4364" width="8.28515625" style="533" customWidth="1"/>
    <col min="4365" max="4365" width="16.5703125" style="533" customWidth="1"/>
    <col min="4366" max="4608" width="11.42578125" style="533"/>
    <col min="4609" max="4609" width="22.7109375" style="533" customWidth="1"/>
    <col min="4610" max="4610" width="15.42578125" style="533" customWidth="1"/>
    <col min="4611" max="4611" width="7.28515625" style="533" customWidth="1"/>
    <col min="4612" max="4612" width="11.42578125" style="533"/>
    <col min="4613" max="4613" width="5.7109375" style="533" customWidth="1"/>
    <col min="4614" max="4614" width="0" style="533" hidden="1" customWidth="1"/>
    <col min="4615" max="4615" width="9.5703125" style="533" customWidth="1"/>
    <col min="4616" max="4616" width="14" style="533" customWidth="1"/>
    <col min="4617" max="4617" width="16.28515625" style="533" customWidth="1"/>
    <col min="4618" max="4618" width="15.85546875" style="533" customWidth="1"/>
    <col min="4619" max="4619" width="11.7109375" style="533" customWidth="1"/>
    <col min="4620" max="4620" width="8.28515625" style="533" customWidth="1"/>
    <col min="4621" max="4621" width="16.5703125" style="533" customWidth="1"/>
    <col min="4622" max="4864" width="11.42578125" style="533"/>
    <col min="4865" max="4865" width="22.7109375" style="533" customWidth="1"/>
    <col min="4866" max="4866" width="15.42578125" style="533" customWidth="1"/>
    <col min="4867" max="4867" width="7.28515625" style="533" customWidth="1"/>
    <col min="4868" max="4868" width="11.42578125" style="533"/>
    <col min="4869" max="4869" width="5.7109375" style="533" customWidth="1"/>
    <col min="4870" max="4870" width="0" style="533" hidden="1" customWidth="1"/>
    <col min="4871" max="4871" width="9.5703125" style="533" customWidth="1"/>
    <col min="4872" max="4872" width="14" style="533" customWidth="1"/>
    <col min="4873" max="4873" width="16.28515625" style="533" customWidth="1"/>
    <col min="4874" max="4874" width="15.85546875" style="533" customWidth="1"/>
    <col min="4875" max="4875" width="11.7109375" style="533" customWidth="1"/>
    <col min="4876" max="4876" width="8.28515625" style="533" customWidth="1"/>
    <col min="4877" max="4877" width="16.5703125" style="533" customWidth="1"/>
    <col min="4878" max="5120" width="11.42578125" style="533"/>
    <col min="5121" max="5121" width="22.7109375" style="533" customWidth="1"/>
    <col min="5122" max="5122" width="15.42578125" style="533" customWidth="1"/>
    <col min="5123" max="5123" width="7.28515625" style="533" customWidth="1"/>
    <col min="5124" max="5124" width="11.42578125" style="533"/>
    <col min="5125" max="5125" width="5.7109375" style="533" customWidth="1"/>
    <col min="5126" max="5126" width="0" style="533" hidden="1" customWidth="1"/>
    <col min="5127" max="5127" width="9.5703125" style="533" customWidth="1"/>
    <col min="5128" max="5128" width="14" style="533" customWidth="1"/>
    <col min="5129" max="5129" width="16.28515625" style="533" customWidth="1"/>
    <col min="5130" max="5130" width="15.85546875" style="533" customWidth="1"/>
    <col min="5131" max="5131" width="11.7109375" style="533" customWidth="1"/>
    <col min="5132" max="5132" width="8.28515625" style="533" customWidth="1"/>
    <col min="5133" max="5133" width="16.5703125" style="533" customWidth="1"/>
    <col min="5134" max="5376" width="11.42578125" style="533"/>
    <col min="5377" max="5377" width="22.7109375" style="533" customWidth="1"/>
    <col min="5378" max="5378" width="15.42578125" style="533" customWidth="1"/>
    <col min="5379" max="5379" width="7.28515625" style="533" customWidth="1"/>
    <col min="5380" max="5380" width="11.42578125" style="533"/>
    <col min="5381" max="5381" width="5.7109375" style="533" customWidth="1"/>
    <col min="5382" max="5382" width="0" style="533" hidden="1" customWidth="1"/>
    <col min="5383" max="5383" width="9.5703125" style="533" customWidth="1"/>
    <col min="5384" max="5384" width="14" style="533" customWidth="1"/>
    <col min="5385" max="5385" width="16.28515625" style="533" customWidth="1"/>
    <col min="5386" max="5386" width="15.85546875" style="533" customWidth="1"/>
    <col min="5387" max="5387" width="11.7109375" style="533" customWidth="1"/>
    <col min="5388" max="5388" width="8.28515625" style="533" customWidth="1"/>
    <col min="5389" max="5389" width="16.5703125" style="533" customWidth="1"/>
    <col min="5390" max="5632" width="11.42578125" style="533"/>
    <col min="5633" max="5633" width="22.7109375" style="533" customWidth="1"/>
    <col min="5634" max="5634" width="15.42578125" style="533" customWidth="1"/>
    <col min="5635" max="5635" width="7.28515625" style="533" customWidth="1"/>
    <col min="5636" max="5636" width="11.42578125" style="533"/>
    <col min="5637" max="5637" width="5.7109375" style="533" customWidth="1"/>
    <col min="5638" max="5638" width="0" style="533" hidden="1" customWidth="1"/>
    <col min="5639" max="5639" width="9.5703125" style="533" customWidth="1"/>
    <col min="5640" max="5640" width="14" style="533" customWidth="1"/>
    <col min="5641" max="5641" width="16.28515625" style="533" customWidth="1"/>
    <col min="5642" max="5642" width="15.85546875" style="533" customWidth="1"/>
    <col min="5643" max="5643" width="11.7109375" style="533" customWidth="1"/>
    <col min="5644" max="5644" width="8.28515625" style="533" customWidth="1"/>
    <col min="5645" max="5645" width="16.5703125" style="533" customWidth="1"/>
    <col min="5646" max="5888" width="11.42578125" style="533"/>
    <col min="5889" max="5889" width="22.7109375" style="533" customWidth="1"/>
    <col min="5890" max="5890" width="15.42578125" style="533" customWidth="1"/>
    <col min="5891" max="5891" width="7.28515625" style="533" customWidth="1"/>
    <col min="5892" max="5892" width="11.42578125" style="533"/>
    <col min="5893" max="5893" width="5.7109375" style="533" customWidth="1"/>
    <col min="5894" max="5894" width="0" style="533" hidden="1" customWidth="1"/>
    <col min="5895" max="5895" width="9.5703125" style="533" customWidth="1"/>
    <col min="5896" max="5896" width="14" style="533" customWidth="1"/>
    <col min="5897" max="5897" width="16.28515625" style="533" customWidth="1"/>
    <col min="5898" max="5898" width="15.85546875" style="533" customWidth="1"/>
    <col min="5899" max="5899" width="11.7109375" style="533" customWidth="1"/>
    <col min="5900" max="5900" width="8.28515625" style="533" customWidth="1"/>
    <col min="5901" max="5901" width="16.5703125" style="533" customWidth="1"/>
    <col min="5902" max="6144" width="11.42578125" style="533"/>
    <col min="6145" max="6145" width="22.7109375" style="533" customWidth="1"/>
    <col min="6146" max="6146" width="15.42578125" style="533" customWidth="1"/>
    <col min="6147" max="6147" width="7.28515625" style="533" customWidth="1"/>
    <col min="6148" max="6148" width="11.42578125" style="533"/>
    <col min="6149" max="6149" width="5.7109375" style="533" customWidth="1"/>
    <col min="6150" max="6150" width="0" style="533" hidden="1" customWidth="1"/>
    <col min="6151" max="6151" width="9.5703125" style="533" customWidth="1"/>
    <col min="6152" max="6152" width="14" style="533" customWidth="1"/>
    <col min="6153" max="6153" width="16.28515625" style="533" customWidth="1"/>
    <col min="6154" max="6154" width="15.85546875" style="533" customWidth="1"/>
    <col min="6155" max="6155" width="11.7109375" style="533" customWidth="1"/>
    <col min="6156" max="6156" width="8.28515625" style="533" customWidth="1"/>
    <col min="6157" max="6157" width="16.5703125" style="533" customWidth="1"/>
    <col min="6158" max="6400" width="11.42578125" style="533"/>
    <col min="6401" max="6401" width="22.7109375" style="533" customWidth="1"/>
    <col min="6402" max="6402" width="15.42578125" style="533" customWidth="1"/>
    <col min="6403" max="6403" width="7.28515625" style="533" customWidth="1"/>
    <col min="6404" max="6404" width="11.42578125" style="533"/>
    <col min="6405" max="6405" width="5.7109375" style="533" customWidth="1"/>
    <col min="6406" max="6406" width="0" style="533" hidden="1" customWidth="1"/>
    <col min="6407" max="6407" width="9.5703125" style="533" customWidth="1"/>
    <col min="6408" max="6408" width="14" style="533" customWidth="1"/>
    <col min="6409" max="6409" width="16.28515625" style="533" customWidth="1"/>
    <col min="6410" max="6410" width="15.85546875" style="533" customWidth="1"/>
    <col min="6411" max="6411" width="11.7109375" style="533" customWidth="1"/>
    <col min="6412" max="6412" width="8.28515625" style="533" customWidth="1"/>
    <col min="6413" max="6413" width="16.5703125" style="533" customWidth="1"/>
    <col min="6414" max="6656" width="11.42578125" style="533"/>
    <col min="6657" max="6657" width="22.7109375" style="533" customWidth="1"/>
    <col min="6658" max="6658" width="15.42578125" style="533" customWidth="1"/>
    <col min="6659" max="6659" width="7.28515625" style="533" customWidth="1"/>
    <col min="6660" max="6660" width="11.42578125" style="533"/>
    <col min="6661" max="6661" width="5.7109375" style="533" customWidth="1"/>
    <col min="6662" max="6662" width="0" style="533" hidden="1" customWidth="1"/>
    <col min="6663" max="6663" width="9.5703125" style="533" customWidth="1"/>
    <col min="6664" max="6664" width="14" style="533" customWidth="1"/>
    <col min="6665" max="6665" width="16.28515625" style="533" customWidth="1"/>
    <col min="6666" max="6666" width="15.85546875" style="533" customWidth="1"/>
    <col min="6667" max="6667" width="11.7109375" style="533" customWidth="1"/>
    <col min="6668" max="6668" width="8.28515625" style="533" customWidth="1"/>
    <col min="6669" max="6669" width="16.5703125" style="533" customWidth="1"/>
    <col min="6670" max="6912" width="11.42578125" style="533"/>
    <col min="6913" max="6913" width="22.7109375" style="533" customWidth="1"/>
    <col min="6914" max="6914" width="15.42578125" style="533" customWidth="1"/>
    <col min="6915" max="6915" width="7.28515625" style="533" customWidth="1"/>
    <col min="6916" max="6916" width="11.42578125" style="533"/>
    <col min="6917" max="6917" width="5.7109375" style="533" customWidth="1"/>
    <col min="6918" max="6918" width="0" style="533" hidden="1" customWidth="1"/>
    <col min="6919" max="6919" width="9.5703125" style="533" customWidth="1"/>
    <col min="6920" max="6920" width="14" style="533" customWidth="1"/>
    <col min="6921" max="6921" width="16.28515625" style="533" customWidth="1"/>
    <col min="6922" max="6922" width="15.85546875" style="533" customWidth="1"/>
    <col min="6923" max="6923" width="11.7109375" style="533" customWidth="1"/>
    <col min="6924" max="6924" width="8.28515625" style="533" customWidth="1"/>
    <col min="6925" max="6925" width="16.5703125" style="533" customWidth="1"/>
    <col min="6926" max="7168" width="11.42578125" style="533"/>
    <col min="7169" max="7169" width="22.7109375" style="533" customWidth="1"/>
    <col min="7170" max="7170" width="15.42578125" style="533" customWidth="1"/>
    <col min="7171" max="7171" width="7.28515625" style="533" customWidth="1"/>
    <col min="7172" max="7172" width="11.42578125" style="533"/>
    <col min="7173" max="7173" width="5.7109375" style="533" customWidth="1"/>
    <col min="7174" max="7174" width="0" style="533" hidden="1" customWidth="1"/>
    <col min="7175" max="7175" width="9.5703125" style="533" customWidth="1"/>
    <col min="7176" max="7176" width="14" style="533" customWidth="1"/>
    <col min="7177" max="7177" width="16.28515625" style="533" customWidth="1"/>
    <col min="7178" max="7178" width="15.85546875" style="533" customWidth="1"/>
    <col min="7179" max="7179" width="11.7109375" style="533" customWidth="1"/>
    <col min="7180" max="7180" width="8.28515625" style="533" customWidth="1"/>
    <col min="7181" max="7181" width="16.5703125" style="533" customWidth="1"/>
    <col min="7182" max="7424" width="11.42578125" style="533"/>
    <col min="7425" max="7425" width="22.7109375" style="533" customWidth="1"/>
    <col min="7426" max="7426" width="15.42578125" style="533" customWidth="1"/>
    <col min="7427" max="7427" width="7.28515625" style="533" customWidth="1"/>
    <col min="7428" max="7428" width="11.42578125" style="533"/>
    <col min="7429" max="7429" width="5.7109375" style="533" customWidth="1"/>
    <col min="7430" max="7430" width="0" style="533" hidden="1" customWidth="1"/>
    <col min="7431" max="7431" width="9.5703125" style="533" customWidth="1"/>
    <col min="7432" max="7432" width="14" style="533" customWidth="1"/>
    <col min="7433" max="7433" width="16.28515625" style="533" customWidth="1"/>
    <col min="7434" max="7434" width="15.85546875" style="533" customWidth="1"/>
    <col min="7435" max="7435" width="11.7109375" style="533" customWidth="1"/>
    <col min="7436" max="7436" width="8.28515625" style="533" customWidth="1"/>
    <col min="7437" max="7437" width="16.5703125" style="533" customWidth="1"/>
    <col min="7438" max="7680" width="11.42578125" style="533"/>
    <col min="7681" max="7681" width="22.7109375" style="533" customWidth="1"/>
    <col min="7682" max="7682" width="15.42578125" style="533" customWidth="1"/>
    <col min="7683" max="7683" width="7.28515625" style="533" customWidth="1"/>
    <col min="7684" max="7684" width="11.42578125" style="533"/>
    <col min="7685" max="7685" width="5.7109375" style="533" customWidth="1"/>
    <col min="7686" max="7686" width="0" style="533" hidden="1" customWidth="1"/>
    <col min="7687" max="7687" width="9.5703125" style="533" customWidth="1"/>
    <col min="7688" max="7688" width="14" style="533" customWidth="1"/>
    <col min="7689" max="7689" width="16.28515625" style="533" customWidth="1"/>
    <col min="7690" max="7690" width="15.85546875" style="533" customWidth="1"/>
    <col min="7691" max="7691" width="11.7109375" style="533" customWidth="1"/>
    <col min="7692" max="7692" width="8.28515625" style="533" customWidth="1"/>
    <col min="7693" max="7693" width="16.5703125" style="533" customWidth="1"/>
    <col min="7694" max="7936" width="11.42578125" style="533"/>
    <col min="7937" max="7937" width="22.7109375" style="533" customWidth="1"/>
    <col min="7938" max="7938" width="15.42578125" style="533" customWidth="1"/>
    <col min="7939" max="7939" width="7.28515625" style="533" customWidth="1"/>
    <col min="7940" max="7940" width="11.42578125" style="533"/>
    <col min="7941" max="7941" width="5.7109375" style="533" customWidth="1"/>
    <col min="7942" max="7942" width="0" style="533" hidden="1" customWidth="1"/>
    <col min="7943" max="7943" width="9.5703125" style="533" customWidth="1"/>
    <col min="7944" max="7944" width="14" style="533" customWidth="1"/>
    <col min="7945" max="7945" width="16.28515625" style="533" customWidth="1"/>
    <col min="7946" max="7946" width="15.85546875" style="533" customWidth="1"/>
    <col min="7947" max="7947" width="11.7109375" style="533" customWidth="1"/>
    <col min="7948" max="7948" width="8.28515625" style="533" customWidth="1"/>
    <col min="7949" max="7949" width="16.5703125" style="533" customWidth="1"/>
    <col min="7950" max="8192" width="11.42578125" style="533"/>
    <col min="8193" max="8193" width="22.7109375" style="533" customWidth="1"/>
    <col min="8194" max="8194" width="15.42578125" style="533" customWidth="1"/>
    <col min="8195" max="8195" width="7.28515625" style="533" customWidth="1"/>
    <col min="8196" max="8196" width="11.42578125" style="533"/>
    <col min="8197" max="8197" width="5.7109375" style="533" customWidth="1"/>
    <col min="8198" max="8198" width="0" style="533" hidden="1" customWidth="1"/>
    <col min="8199" max="8199" width="9.5703125" style="533" customWidth="1"/>
    <col min="8200" max="8200" width="14" style="533" customWidth="1"/>
    <col min="8201" max="8201" width="16.28515625" style="533" customWidth="1"/>
    <col min="8202" max="8202" width="15.85546875" style="533" customWidth="1"/>
    <col min="8203" max="8203" width="11.7109375" style="533" customWidth="1"/>
    <col min="8204" max="8204" width="8.28515625" style="533" customWidth="1"/>
    <col min="8205" max="8205" width="16.5703125" style="533" customWidth="1"/>
    <col min="8206" max="8448" width="11.42578125" style="533"/>
    <col min="8449" max="8449" width="22.7109375" style="533" customWidth="1"/>
    <col min="8450" max="8450" width="15.42578125" style="533" customWidth="1"/>
    <col min="8451" max="8451" width="7.28515625" style="533" customWidth="1"/>
    <col min="8452" max="8452" width="11.42578125" style="533"/>
    <col min="8453" max="8453" width="5.7109375" style="533" customWidth="1"/>
    <col min="8454" max="8454" width="0" style="533" hidden="1" customWidth="1"/>
    <col min="8455" max="8455" width="9.5703125" style="533" customWidth="1"/>
    <col min="8456" max="8456" width="14" style="533" customWidth="1"/>
    <col min="8457" max="8457" width="16.28515625" style="533" customWidth="1"/>
    <col min="8458" max="8458" width="15.85546875" style="533" customWidth="1"/>
    <col min="8459" max="8459" width="11.7109375" style="533" customWidth="1"/>
    <col min="8460" max="8460" width="8.28515625" style="533" customWidth="1"/>
    <col min="8461" max="8461" width="16.5703125" style="533" customWidth="1"/>
    <col min="8462" max="8704" width="11.42578125" style="533"/>
    <col min="8705" max="8705" width="22.7109375" style="533" customWidth="1"/>
    <col min="8706" max="8706" width="15.42578125" style="533" customWidth="1"/>
    <col min="8707" max="8707" width="7.28515625" style="533" customWidth="1"/>
    <col min="8708" max="8708" width="11.42578125" style="533"/>
    <col min="8709" max="8709" width="5.7109375" style="533" customWidth="1"/>
    <col min="8710" max="8710" width="0" style="533" hidden="1" customWidth="1"/>
    <col min="8711" max="8711" width="9.5703125" style="533" customWidth="1"/>
    <col min="8712" max="8712" width="14" style="533" customWidth="1"/>
    <col min="8713" max="8713" width="16.28515625" style="533" customWidth="1"/>
    <col min="8714" max="8714" width="15.85546875" style="533" customWidth="1"/>
    <col min="8715" max="8715" width="11.7109375" style="533" customWidth="1"/>
    <col min="8716" max="8716" width="8.28515625" style="533" customWidth="1"/>
    <col min="8717" max="8717" width="16.5703125" style="533" customWidth="1"/>
    <col min="8718" max="8960" width="11.42578125" style="533"/>
    <col min="8961" max="8961" width="22.7109375" style="533" customWidth="1"/>
    <col min="8962" max="8962" width="15.42578125" style="533" customWidth="1"/>
    <col min="8963" max="8963" width="7.28515625" style="533" customWidth="1"/>
    <col min="8964" max="8964" width="11.42578125" style="533"/>
    <col min="8965" max="8965" width="5.7109375" style="533" customWidth="1"/>
    <col min="8966" max="8966" width="0" style="533" hidden="1" customWidth="1"/>
    <col min="8967" max="8967" width="9.5703125" style="533" customWidth="1"/>
    <col min="8968" max="8968" width="14" style="533" customWidth="1"/>
    <col min="8969" max="8969" width="16.28515625" style="533" customWidth="1"/>
    <col min="8970" max="8970" width="15.85546875" style="533" customWidth="1"/>
    <col min="8971" max="8971" width="11.7109375" style="533" customWidth="1"/>
    <col min="8972" max="8972" width="8.28515625" style="533" customWidth="1"/>
    <col min="8973" max="8973" width="16.5703125" style="533" customWidth="1"/>
    <col min="8974" max="9216" width="11.42578125" style="533"/>
    <col min="9217" max="9217" width="22.7109375" style="533" customWidth="1"/>
    <col min="9218" max="9218" width="15.42578125" style="533" customWidth="1"/>
    <col min="9219" max="9219" width="7.28515625" style="533" customWidth="1"/>
    <col min="9220" max="9220" width="11.42578125" style="533"/>
    <col min="9221" max="9221" width="5.7109375" style="533" customWidth="1"/>
    <col min="9222" max="9222" width="0" style="533" hidden="1" customWidth="1"/>
    <col min="9223" max="9223" width="9.5703125" style="533" customWidth="1"/>
    <col min="9224" max="9224" width="14" style="533" customWidth="1"/>
    <col min="9225" max="9225" width="16.28515625" style="533" customWidth="1"/>
    <col min="9226" max="9226" width="15.85546875" style="533" customWidth="1"/>
    <col min="9227" max="9227" width="11.7109375" style="533" customWidth="1"/>
    <col min="9228" max="9228" width="8.28515625" style="533" customWidth="1"/>
    <col min="9229" max="9229" width="16.5703125" style="533" customWidth="1"/>
    <col min="9230" max="9472" width="11.42578125" style="533"/>
    <col min="9473" max="9473" width="22.7109375" style="533" customWidth="1"/>
    <col min="9474" max="9474" width="15.42578125" style="533" customWidth="1"/>
    <col min="9475" max="9475" width="7.28515625" style="533" customWidth="1"/>
    <col min="9476" max="9476" width="11.42578125" style="533"/>
    <col min="9477" max="9477" width="5.7109375" style="533" customWidth="1"/>
    <col min="9478" max="9478" width="0" style="533" hidden="1" customWidth="1"/>
    <col min="9479" max="9479" width="9.5703125" style="533" customWidth="1"/>
    <col min="9480" max="9480" width="14" style="533" customWidth="1"/>
    <col min="9481" max="9481" width="16.28515625" style="533" customWidth="1"/>
    <col min="9482" max="9482" width="15.85546875" style="533" customWidth="1"/>
    <col min="9483" max="9483" width="11.7109375" style="533" customWidth="1"/>
    <col min="9484" max="9484" width="8.28515625" style="533" customWidth="1"/>
    <col min="9485" max="9485" width="16.5703125" style="533" customWidth="1"/>
    <col min="9486" max="9728" width="11.42578125" style="533"/>
    <col min="9729" max="9729" width="22.7109375" style="533" customWidth="1"/>
    <col min="9730" max="9730" width="15.42578125" style="533" customWidth="1"/>
    <col min="9731" max="9731" width="7.28515625" style="533" customWidth="1"/>
    <col min="9732" max="9732" width="11.42578125" style="533"/>
    <col min="9733" max="9733" width="5.7109375" style="533" customWidth="1"/>
    <col min="9734" max="9734" width="0" style="533" hidden="1" customWidth="1"/>
    <col min="9735" max="9735" width="9.5703125" style="533" customWidth="1"/>
    <col min="9736" max="9736" width="14" style="533" customWidth="1"/>
    <col min="9737" max="9737" width="16.28515625" style="533" customWidth="1"/>
    <col min="9738" max="9738" width="15.85546875" style="533" customWidth="1"/>
    <col min="9739" max="9739" width="11.7109375" style="533" customWidth="1"/>
    <col min="9740" max="9740" width="8.28515625" style="533" customWidth="1"/>
    <col min="9741" max="9741" width="16.5703125" style="533" customWidth="1"/>
    <col min="9742" max="9984" width="11.42578125" style="533"/>
    <col min="9985" max="9985" width="22.7109375" style="533" customWidth="1"/>
    <col min="9986" max="9986" width="15.42578125" style="533" customWidth="1"/>
    <col min="9987" max="9987" width="7.28515625" style="533" customWidth="1"/>
    <col min="9988" max="9988" width="11.42578125" style="533"/>
    <col min="9989" max="9989" width="5.7109375" style="533" customWidth="1"/>
    <col min="9990" max="9990" width="0" style="533" hidden="1" customWidth="1"/>
    <col min="9991" max="9991" width="9.5703125" style="533" customWidth="1"/>
    <col min="9992" max="9992" width="14" style="533" customWidth="1"/>
    <col min="9993" max="9993" width="16.28515625" style="533" customWidth="1"/>
    <col min="9994" max="9994" width="15.85546875" style="533" customWidth="1"/>
    <col min="9995" max="9995" width="11.7109375" style="533" customWidth="1"/>
    <col min="9996" max="9996" width="8.28515625" style="533" customWidth="1"/>
    <col min="9997" max="9997" width="16.5703125" style="533" customWidth="1"/>
    <col min="9998" max="10240" width="11.42578125" style="533"/>
    <col min="10241" max="10241" width="22.7109375" style="533" customWidth="1"/>
    <col min="10242" max="10242" width="15.42578125" style="533" customWidth="1"/>
    <col min="10243" max="10243" width="7.28515625" style="533" customWidth="1"/>
    <col min="10244" max="10244" width="11.42578125" style="533"/>
    <col min="10245" max="10245" width="5.7109375" style="533" customWidth="1"/>
    <col min="10246" max="10246" width="0" style="533" hidden="1" customWidth="1"/>
    <col min="10247" max="10247" width="9.5703125" style="533" customWidth="1"/>
    <col min="10248" max="10248" width="14" style="533" customWidth="1"/>
    <col min="10249" max="10249" width="16.28515625" style="533" customWidth="1"/>
    <col min="10250" max="10250" width="15.85546875" style="533" customWidth="1"/>
    <col min="10251" max="10251" width="11.7109375" style="533" customWidth="1"/>
    <col min="10252" max="10252" width="8.28515625" style="533" customWidth="1"/>
    <col min="10253" max="10253" width="16.5703125" style="533" customWidth="1"/>
    <col min="10254" max="10496" width="11.42578125" style="533"/>
    <col min="10497" max="10497" width="22.7109375" style="533" customWidth="1"/>
    <col min="10498" max="10498" width="15.42578125" style="533" customWidth="1"/>
    <col min="10499" max="10499" width="7.28515625" style="533" customWidth="1"/>
    <col min="10500" max="10500" width="11.42578125" style="533"/>
    <col min="10501" max="10501" width="5.7109375" style="533" customWidth="1"/>
    <col min="10502" max="10502" width="0" style="533" hidden="1" customWidth="1"/>
    <col min="10503" max="10503" width="9.5703125" style="533" customWidth="1"/>
    <col min="10504" max="10504" width="14" style="533" customWidth="1"/>
    <col min="10505" max="10505" width="16.28515625" style="533" customWidth="1"/>
    <col min="10506" max="10506" width="15.85546875" style="533" customWidth="1"/>
    <col min="10507" max="10507" width="11.7109375" style="533" customWidth="1"/>
    <col min="10508" max="10508" width="8.28515625" style="533" customWidth="1"/>
    <col min="10509" max="10509" width="16.5703125" style="533" customWidth="1"/>
    <col min="10510" max="10752" width="11.42578125" style="533"/>
    <col min="10753" max="10753" width="22.7109375" style="533" customWidth="1"/>
    <col min="10754" max="10754" width="15.42578125" style="533" customWidth="1"/>
    <col min="10755" max="10755" width="7.28515625" style="533" customWidth="1"/>
    <col min="10756" max="10756" width="11.42578125" style="533"/>
    <col min="10757" max="10757" width="5.7109375" style="533" customWidth="1"/>
    <col min="10758" max="10758" width="0" style="533" hidden="1" customWidth="1"/>
    <col min="10759" max="10759" width="9.5703125" style="533" customWidth="1"/>
    <col min="10760" max="10760" width="14" style="533" customWidth="1"/>
    <col min="10761" max="10761" width="16.28515625" style="533" customWidth="1"/>
    <col min="10762" max="10762" width="15.85546875" style="533" customWidth="1"/>
    <col min="10763" max="10763" width="11.7109375" style="533" customWidth="1"/>
    <col min="10764" max="10764" width="8.28515625" style="533" customWidth="1"/>
    <col min="10765" max="10765" width="16.5703125" style="533" customWidth="1"/>
    <col min="10766" max="11008" width="11.42578125" style="533"/>
    <col min="11009" max="11009" width="22.7109375" style="533" customWidth="1"/>
    <col min="11010" max="11010" width="15.42578125" style="533" customWidth="1"/>
    <col min="11011" max="11011" width="7.28515625" style="533" customWidth="1"/>
    <col min="11012" max="11012" width="11.42578125" style="533"/>
    <col min="11013" max="11013" width="5.7109375" style="533" customWidth="1"/>
    <col min="11014" max="11014" width="0" style="533" hidden="1" customWidth="1"/>
    <col min="11015" max="11015" width="9.5703125" style="533" customWidth="1"/>
    <col min="11016" max="11016" width="14" style="533" customWidth="1"/>
    <col min="11017" max="11017" width="16.28515625" style="533" customWidth="1"/>
    <col min="11018" max="11018" width="15.85546875" style="533" customWidth="1"/>
    <col min="11019" max="11019" width="11.7109375" style="533" customWidth="1"/>
    <col min="11020" max="11020" width="8.28515625" style="533" customWidth="1"/>
    <col min="11021" max="11021" width="16.5703125" style="533" customWidth="1"/>
    <col min="11022" max="11264" width="11.42578125" style="533"/>
    <col min="11265" max="11265" width="22.7109375" style="533" customWidth="1"/>
    <col min="11266" max="11266" width="15.42578125" style="533" customWidth="1"/>
    <col min="11267" max="11267" width="7.28515625" style="533" customWidth="1"/>
    <col min="11268" max="11268" width="11.42578125" style="533"/>
    <col min="11269" max="11269" width="5.7109375" style="533" customWidth="1"/>
    <col min="11270" max="11270" width="0" style="533" hidden="1" customWidth="1"/>
    <col min="11271" max="11271" width="9.5703125" style="533" customWidth="1"/>
    <col min="11272" max="11272" width="14" style="533" customWidth="1"/>
    <col min="11273" max="11273" width="16.28515625" style="533" customWidth="1"/>
    <col min="11274" max="11274" width="15.85546875" style="533" customWidth="1"/>
    <col min="11275" max="11275" width="11.7109375" style="533" customWidth="1"/>
    <col min="11276" max="11276" width="8.28515625" style="533" customWidth="1"/>
    <col min="11277" max="11277" width="16.5703125" style="533" customWidth="1"/>
    <col min="11278" max="11520" width="11.42578125" style="533"/>
    <col min="11521" max="11521" width="22.7109375" style="533" customWidth="1"/>
    <col min="11522" max="11522" width="15.42578125" style="533" customWidth="1"/>
    <col min="11523" max="11523" width="7.28515625" style="533" customWidth="1"/>
    <col min="11524" max="11524" width="11.42578125" style="533"/>
    <col min="11525" max="11525" width="5.7109375" style="533" customWidth="1"/>
    <col min="11526" max="11526" width="0" style="533" hidden="1" customWidth="1"/>
    <col min="11527" max="11527" width="9.5703125" style="533" customWidth="1"/>
    <col min="11528" max="11528" width="14" style="533" customWidth="1"/>
    <col min="11529" max="11529" width="16.28515625" style="533" customWidth="1"/>
    <col min="11530" max="11530" width="15.85546875" style="533" customWidth="1"/>
    <col min="11531" max="11531" width="11.7109375" style="533" customWidth="1"/>
    <col min="11532" max="11532" width="8.28515625" style="533" customWidth="1"/>
    <col min="11533" max="11533" width="16.5703125" style="533" customWidth="1"/>
    <col min="11534" max="11776" width="11.42578125" style="533"/>
    <col min="11777" max="11777" width="22.7109375" style="533" customWidth="1"/>
    <col min="11778" max="11778" width="15.42578125" style="533" customWidth="1"/>
    <col min="11779" max="11779" width="7.28515625" style="533" customWidth="1"/>
    <col min="11780" max="11780" width="11.42578125" style="533"/>
    <col min="11781" max="11781" width="5.7109375" style="533" customWidth="1"/>
    <col min="11782" max="11782" width="0" style="533" hidden="1" customWidth="1"/>
    <col min="11783" max="11783" width="9.5703125" style="533" customWidth="1"/>
    <col min="11784" max="11784" width="14" style="533" customWidth="1"/>
    <col min="11785" max="11785" width="16.28515625" style="533" customWidth="1"/>
    <col min="11786" max="11786" width="15.85546875" style="533" customWidth="1"/>
    <col min="11787" max="11787" width="11.7109375" style="533" customWidth="1"/>
    <col min="11788" max="11788" width="8.28515625" style="533" customWidth="1"/>
    <col min="11789" max="11789" width="16.5703125" style="533" customWidth="1"/>
    <col min="11790" max="12032" width="11.42578125" style="533"/>
    <col min="12033" max="12033" width="22.7109375" style="533" customWidth="1"/>
    <col min="12034" max="12034" width="15.42578125" style="533" customWidth="1"/>
    <col min="12035" max="12035" width="7.28515625" style="533" customWidth="1"/>
    <col min="12036" max="12036" width="11.42578125" style="533"/>
    <col min="12037" max="12037" width="5.7109375" style="533" customWidth="1"/>
    <col min="12038" max="12038" width="0" style="533" hidden="1" customWidth="1"/>
    <col min="12039" max="12039" width="9.5703125" style="533" customWidth="1"/>
    <col min="12040" max="12040" width="14" style="533" customWidth="1"/>
    <col min="12041" max="12041" width="16.28515625" style="533" customWidth="1"/>
    <col min="12042" max="12042" width="15.85546875" style="533" customWidth="1"/>
    <col min="12043" max="12043" width="11.7109375" style="533" customWidth="1"/>
    <col min="12044" max="12044" width="8.28515625" style="533" customWidth="1"/>
    <col min="12045" max="12045" width="16.5703125" style="533" customWidth="1"/>
    <col min="12046" max="12288" width="11.42578125" style="533"/>
    <col min="12289" max="12289" width="22.7109375" style="533" customWidth="1"/>
    <col min="12290" max="12290" width="15.42578125" style="533" customWidth="1"/>
    <col min="12291" max="12291" width="7.28515625" style="533" customWidth="1"/>
    <col min="12292" max="12292" width="11.42578125" style="533"/>
    <col min="12293" max="12293" width="5.7109375" style="533" customWidth="1"/>
    <col min="12294" max="12294" width="0" style="533" hidden="1" customWidth="1"/>
    <col min="12295" max="12295" width="9.5703125" style="533" customWidth="1"/>
    <col min="12296" max="12296" width="14" style="533" customWidth="1"/>
    <col min="12297" max="12297" width="16.28515625" style="533" customWidth="1"/>
    <col min="12298" max="12298" width="15.85546875" style="533" customWidth="1"/>
    <col min="12299" max="12299" width="11.7109375" style="533" customWidth="1"/>
    <col min="12300" max="12300" width="8.28515625" style="533" customWidth="1"/>
    <col min="12301" max="12301" width="16.5703125" style="533" customWidth="1"/>
    <col min="12302" max="12544" width="11.42578125" style="533"/>
    <col min="12545" max="12545" width="22.7109375" style="533" customWidth="1"/>
    <col min="12546" max="12546" width="15.42578125" style="533" customWidth="1"/>
    <col min="12547" max="12547" width="7.28515625" style="533" customWidth="1"/>
    <col min="12548" max="12548" width="11.42578125" style="533"/>
    <col min="12549" max="12549" width="5.7109375" style="533" customWidth="1"/>
    <col min="12550" max="12550" width="0" style="533" hidden="1" customWidth="1"/>
    <col min="12551" max="12551" width="9.5703125" style="533" customWidth="1"/>
    <col min="12552" max="12552" width="14" style="533" customWidth="1"/>
    <col min="12553" max="12553" width="16.28515625" style="533" customWidth="1"/>
    <col min="12554" max="12554" width="15.85546875" style="533" customWidth="1"/>
    <col min="12555" max="12555" width="11.7109375" style="533" customWidth="1"/>
    <col min="12556" max="12556" width="8.28515625" style="533" customWidth="1"/>
    <col min="12557" max="12557" width="16.5703125" style="533" customWidth="1"/>
    <col min="12558" max="12800" width="11.42578125" style="533"/>
    <col min="12801" max="12801" width="22.7109375" style="533" customWidth="1"/>
    <col min="12802" max="12802" width="15.42578125" style="533" customWidth="1"/>
    <col min="12803" max="12803" width="7.28515625" style="533" customWidth="1"/>
    <col min="12804" max="12804" width="11.42578125" style="533"/>
    <col min="12805" max="12805" width="5.7109375" style="533" customWidth="1"/>
    <col min="12806" max="12806" width="0" style="533" hidden="1" customWidth="1"/>
    <col min="12807" max="12807" width="9.5703125" style="533" customWidth="1"/>
    <col min="12808" max="12808" width="14" style="533" customWidth="1"/>
    <col min="12809" max="12809" width="16.28515625" style="533" customWidth="1"/>
    <col min="12810" max="12810" width="15.85546875" style="533" customWidth="1"/>
    <col min="12811" max="12811" width="11.7109375" style="533" customWidth="1"/>
    <col min="12812" max="12812" width="8.28515625" style="533" customWidth="1"/>
    <col min="12813" max="12813" width="16.5703125" style="533" customWidth="1"/>
    <col min="12814" max="13056" width="11.42578125" style="533"/>
    <col min="13057" max="13057" width="22.7109375" style="533" customWidth="1"/>
    <col min="13058" max="13058" width="15.42578125" style="533" customWidth="1"/>
    <col min="13059" max="13059" width="7.28515625" style="533" customWidth="1"/>
    <col min="13060" max="13060" width="11.42578125" style="533"/>
    <col min="13061" max="13061" width="5.7109375" style="533" customWidth="1"/>
    <col min="13062" max="13062" width="0" style="533" hidden="1" customWidth="1"/>
    <col min="13063" max="13063" width="9.5703125" style="533" customWidth="1"/>
    <col min="13064" max="13064" width="14" style="533" customWidth="1"/>
    <col min="13065" max="13065" width="16.28515625" style="533" customWidth="1"/>
    <col min="13066" max="13066" width="15.85546875" style="533" customWidth="1"/>
    <col min="13067" max="13067" width="11.7109375" style="533" customWidth="1"/>
    <col min="13068" max="13068" width="8.28515625" style="533" customWidth="1"/>
    <col min="13069" max="13069" width="16.5703125" style="533" customWidth="1"/>
    <col min="13070" max="13312" width="11.42578125" style="533"/>
    <col min="13313" max="13313" width="22.7109375" style="533" customWidth="1"/>
    <col min="13314" max="13314" width="15.42578125" style="533" customWidth="1"/>
    <col min="13315" max="13315" width="7.28515625" style="533" customWidth="1"/>
    <col min="13316" max="13316" width="11.42578125" style="533"/>
    <col min="13317" max="13317" width="5.7109375" style="533" customWidth="1"/>
    <col min="13318" max="13318" width="0" style="533" hidden="1" customWidth="1"/>
    <col min="13319" max="13319" width="9.5703125" style="533" customWidth="1"/>
    <col min="13320" max="13320" width="14" style="533" customWidth="1"/>
    <col min="13321" max="13321" width="16.28515625" style="533" customWidth="1"/>
    <col min="13322" max="13322" width="15.85546875" style="533" customWidth="1"/>
    <col min="13323" max="13323" width="11.7109375" style="533" customWidth="1"/>
    <col min="13324" max="13324" width="8.28515625" style="533" customWidth="1"/>
    <col min="13325" max="13325" width="16.5703125" style="533" customWidth="1"/>
    <col min="13326" max="13568" width="11.42578125" style="533"/>
    <col min="13569" max="13569" width="22.7109375" style="533" customWidth="1"/>
    <col min="13570" max="13570" width="15.42578125" style="533" customWidth="1"/>
    <col min="13571" max="13571" width="7.28515625" style="533" customWidth="1"/>
    <col min="13572" max="13572" width="11.42578125" style="533"/>
    <col min="13573" max="13573" width="5.7109375" style="533" customWidth="1"/>
    <col min="13574" max="13574" width="0" style="533" hidden="1" customWidth="1"/>
    <col min="13575" max="13575" width="9.5703125" style="533" customWidth="1"/>
    <col min="13576" max="13576" width="14" style="533" customWidth="1"/>
    <col min="13577" max="13577" width="16.28515625" style="533" customWidth="1"/>
    <col min="13578" max="13578" width="15.85546875" style="533" customWidth="1"/>
    <col min="13579" max="13579" width="11.7109375" style="533" customWidth="1"/>
    <col min="13580" max="13580" width="8.28515625" style="533" customWidth="1"/>
    <col min="13581" max="13581" width="16.5703125" style="533" customWidth="1"/>
    <col min="13582" max="13824" width="11.42578125" style="533"/>
    <col min="13825" max="13825" width="22.7109375" style="533" customWidth="1"/>
    <col min="13826" max="13826" width="15.42578125" style="533" customWidth="1"/>
    <col min="13827" max="13827" width="7.28515625" style="533" customWidth="1"/>
    <col min="13828" max="13828" width="11.42578125" style="533"/>
    <col min="13829" max="13829" width="5.7109375" style="533" customWidth="1"/>
    <col min="13830" max="13830" width="0" style="533" hidden="1" customWidth="1"/>
    <col min="13831" max="13831" width="9.5703125" style="533" customWidth="1"/>
    <col min="13832" max="13832" width="14" style="533" customWidth="1"/>
    <col min="13833" max="13833" width="16.28515625" style="533" customWidth="1"/>
    <col min="13834" max="13834" width="15.85546875" style="533" customWidth="1"/>
    <col min="13835" max="13835" width="11.7109375" style="533" customWidth="1"/>
    <col min="13836" max="13836" width="8.28515625" style="533" customWidth="1"/>
    <col min="13837" max="13837" width="16.5703125" style="533" customWidth="1"/>
    <col min="13838" max="14080" width="11.42578125" style="533"/>
    <col min="14081" max="14081" width="22.7109375" style="533" customWidth="1"/>
    <col min="14082" max="14082" width="15.42578125" style="533" customWidth="1"/>
    <col min="14083" max="14083" width="7.28515625" style="533" customWidth="1"/>
    <col min="14084" max="14084" width="11.42578125" style="533"/>
    <col min="14085" max="14085" width="5.7109375" style="533" customWidth="1"/>
    <col min="14086" max="14086" width="0" style="533" hidden="1" customWidth="1"/>
    <col min="14087" max="14087" width="9.5703125" style="533" customWidth="1"/>
    <col min="14088" max="14088" width="14" style="533" customWidth="1"/>
    <col min="14089" max="14089" width="16.28515625" style="533" customWidth="1"/>
    <col min="14090" max="14090" width="15.85546875" style="533" customWidth="1"/>
    <col min="14091" max="14091" width="11.7109375" style="533" customWidth="1"/>
    <col min="14092" max="14092" width="8.28515625" style="533" customWidth="1"/>
    <col min="14093" max="14093" width="16.5703125" style="533" customWidth="1"/>
    <col min="14094" max="14336" width="11.42578125" style="533"/>
    <col min="14337" max="14337" width="22.7109375" style="533" customWidth="1"/>
    <col min="14338" max="14338" width="15.42578125" style="533" customWidth="1"/>
    <col min="14339" max="14339" width="7.28515625" style="533" customWidth="1"/>
    <col min="14340" max="14340" width="11.42578125" style="533"/>
    <col min="14341" max="14341" width="5.7109375" style="533" customWidth="1"/>
    <col min="14342" max="14342" width="0" style="533" hidden="1" customWidth="1"/>
    <col min="14343" max="14343" width="9.5703125" style="533" customWidth="1"/>
    <col min="14344" max="14344" width="14" style="533" customWidth="1"/>
    <col min="14345" max="14345" width="16.28515625" style="533" customWidth="1"/>
    <col min="14346" max="14346" width="15.85546875" style="533" customWidth="1"/>
    <col min="14347" max="14347" width="11.7109375" style="533" customWidth="1"/>
    <col min="14348" max="14348" width="8.28515625" style="533" customWidth="1"/>
    <col min="14349" max="14349" width="16.5703125" style="533" customWidth="1"/>
    <col min="14350" max="14592" width="11.42578125" style="533"/>
    <col min="14593" max="14593" width="22.7109375" style="533" customWidth="1"/>
    <col min="14594" max="14594" width="15.42578125" style="533" customWidth="1"/>
    <col min="14595" max="14595" width="7.28515625" style="533" customWidth="1"/>
    <col min="14596" max="14596" width="11.42578125" style="533"/>
    <col min="14597" max="14597" width="5.7109375" style="533" customWidth="1"/>
    <col min="14598" max="14598" width="0" style="533" hidden="1" customWidth="1"/>
    <col min="14599" max="14599" width="9.5703125" style="533" customWidth="1"/>
    <col min="14600" max="14600" width="14" style="533" customWidth="1"/>
    <col min="14601" max="14601" width="16.28515625" style="533" customWidth="1"/>
    <col min="14602" max="14602" width="15.85546875" style="533" customWidth="1"/>
    <col min="14603" max="14603" width="11.7109375" style="533" customWidth="1"/>
    <col min="14604" max="14604" width="8.28515625" style="533" customWidth="1"/>
    <col min="14605" max="14605" width="16.5703125" style="533" customWidth="1"/>
    <col min="14606" max="14848" width="11.42578125" style="533"/>
    <col min="14849" max="14849" width="22.7109375" style="533" customWidth="1"/>
    <col min="14850" max="14850" width="15.42578125" style="533" customWidth="1"/>
    <col min="14851" max="14851" width="7.28515625" style="533" customWidth="1"/>
    <col min="14852" max="14852" width="11.42578125" style="533"/>
    <col min="14853" max="14853" width="5.7109375" style="533" customWidth="1"/>
    <col min="14854" max="14854" width="0" style="533" hidden="1" customWidth="1"/>
    <col min="14855" max="14855" width="9.5703125" style="533" customWidth="1"/>
    <col min="14856" max="14856" width="14" style="533" customWidth="1"/>
    <col min="14857" max="14857" width="16.28515625" style="533" customWidth="1"/>
    <col min="14858" max="14858" width="15.85546875" style="533" customWidth="1"/>
    <col min="14859" max="14859" width="11.7109375" style="533" customWidth="1"/>
    <col min="14860" max="14860" width="8.28515625" style="533" customWidth="1"/>
    <col min="14861" max="14861" width="16.5703125" style="533" customWidth="1"/>
    <col min="14862" max="15104" width="11.42578125" style="533"/>
    <col min="15105" max="15105" width="22.7109375" style="533" customWidth="1"/>
    <col min="15106" max="15106" width="15.42578125" style="533" customWidth="1"/>
    <col min="15107" max="15107" width="7.28515625" style="533" customWidth="1"/>
    <col min="15108" max="15108" width="11.42578125" style="533"/>
    <col min="15109" max="15109" width="5.7109375" style="533" customWidth="1"/>
    <col min="15110" max="15110" width="0" style="533" hidden="1" customWidth="1"/>
    <col min="15111" max="15111" width="9.5703125" style="533" customWidth="1"/>
    <col min="15112" max="15112" width="14" style="533" customWidth="1"/>
    <col min="15113" max="15113" width="16.28515625" style="533" customWidth="1"/>
    <col min="15114" max="15114" width="15.85546875" style="533" customWidth="1"/>
    <col min="15115" max="15115" width="11.7109375" style="533" customWidth="1"/>
    <col min="15116" max="15116" width="8.28515625" style="533" customWidth="1"/>
    <col min="15117" max="15117" width="16.5703125" style="533" customWidth="1"/>
    <col min="15118" max="15360" width="11.42578125" style="533"/>
    <col min="15361" max="15361" width="22.7109375" style="533" customWidth="1"/>
    <col min="15362" max="15362" width="15.42578125" style="533" customWidth="1"/>
    <col min="15363" max="15363" width="7.28515625" style="533" customWidth="1"/>
    <col min="15364" max="15364" width="11.42578125" style="533"/>
    <col min="15365" max="15365" width="5.7109375" style="533" customWidth="1"/>
    <col min="15366" max="15366" width="0" style="533" hidden="1" customWidth="1"/>
    <col min="15367" max="15367" width="9.5703125" style="533" customWidth="1"/>
    <col min="15368" max="15368" width="14" style="533" customWidth="1"/>
    <col min="15369" max="15369" width="16.28515625" style="533" customWidth="1"/>
    <col min="15370" max="15370" width="15.85546875" style="533" customWidth="1"/>
    <col min="15371" max="15371" width="11.7109375" style="533" customWidth="1"/>
    <col min="15372" max="15372" width="8.28515625" style="533" customWidth="1"/>
    <col min="15373" max="15373" width="16.5703125" style="533" customWidth="1"/>
    <col min="15374" max="15616" width="11.42578125" style="533"/>
    <col min="15617" max="15617" width="22.7109375" style="533" customWidth="1"/>
    <col min="15618" max="15618" width="15.42578125" style="533" customWidth="1"/>
    <col min="15619" max="15619" width="7.28515625" style="533" customWidth="1"/>
    <col min="15620" max="15620" width="11.42578125" style="533"/>
    <col min="15621" max="15621" width="5.7109375" style="533" customWidth="1"/>
    <col min="15622" max="15622" width="0" style="533" hidden="1" customWidth="1"/>
    <col min="15623" max="15623" width="9.5703125" style="533" customWidth="1"/>
    <col min="15624" max="15624" width="14" style="533" customWidth="1"/>
    <col min="15625" max="15625" width="16.28515625" style="533" customWidth="1"/>
    <col min="15626" max="15626" width="15.85546875" style="533" customWidth="1"/>
    <col min="15627" max="15627" width="11.7109375" style="533" customWidth="1"/>
    <col min="15628" max="15628" width="8.28515625" style="533" customWidth="1"/>
    <col min="15629" max="15629" width="16.5703125" style="533" customWidth="1"/>
    <col min="15630" max="15872" width="11.42578125" style="533"/>
    <col min="15873" max="15873" width="22.7109375" style="533" customWidth="1"/>
    <col min="15874" max="15874" width="15.42578125" style="533" customWidth="1"/>
    <col min="15875" max="15875" width="7.28515625" style="533" customWidth="1"/>
    <col min="15876" max="15876" width="11.42578125" style="533"/>
    <col min="15877" max="15877" width="5.7109375" style="533" customWidth="1"/>
    <col min="15878" max="15878" width="0" style="533" hidden="1" customWidth="1"/>
    <col min="15879" max="15879" width="9.5703125" style="533" customWidth="1"/>
    <col min="15880" max="15880" width="14" style="533" customWidth="1"/>
    <col min="15881" max="15881" width="16.28515625" style="533" customWidth="1"/>
    <col min="15882" max="15882" width="15.85546875" style="533" customWidth="1"/>
    <col min="15883" max="15883" width="11.7109375" style="533" customWidth="1"/>
    <col min="15884" max="15884" width="8.28515625" style="533" customWidth="1"/>
    <col min="15885" max="15885" width="16.5703125" style="533" customWidth="1"/>
    <col min="15886" max="16128" width="11.42578125" style="533"/>
    <col min="16129" max="16129" width="22.7109375" style="533" customWidth="1"/>
    <col min="16130" max="16130" width="15.42578125" style="533" customWidth="1"/>
    <col min="16131" max="16131" width="7.28515625" style="533" customWidth="1"/>
    <col min="16132" max="16132" width="11.42578125" style="533"/>
    <col min="16133" max="16133" width="5.7109375" style="533" customWidth="1"/>
    <col min="16134" max="16134" width="0" style="533" hidden="1" customWidth="1"/>
    <col min="16135" max="16135" width="9.5703125" style="533" customWidth="1"/>
    <col min="16136" max="16136" width="14" style="533" customWidth="1"/>
    <col min="16137" max="16137" width="16.28515625" style="533" customWidth="1"/>
    <col min="16138" max="16138" width="15.85546875" style="533" customWidth="1"/>
    <col min="16139" max="16139" width="11.7109375" style="533" customWidth="1"/>
    <col min="16140" max="16140" width="8.28515625" style="533" customWidth="1"/>
    <col min="16141" max="16141" width="16.5703125" style="533" customWidth="1"/>
    <col min="16142" max="16384" width="11.42578125" style="533"/>
  </cols>
  <sheetData>
    <row r="1" spans="1:13" s="490" customFormat="1">
      <c r="A1" s="694"/>
      <c r="B1" s="697"/>
      <c r="C1" s="698"/>
      <c r="D1" s="698"/>
      <c r="E1" s="698"/>
      <c r="F1" s="698"/>
      <c r="G1" s="698"/>
      <c r="H1" s="698"/>
      <c r="I1" s="699"/>
      <c r="J1" s="706" t="s">
        <v>933</v>
      </c>
      <c r="K1" s="713" t="s">
        <v>2198</v>
      </c>
      <c r="L1" s="714"/>
      <c r="M1" s="715"/>
    </row>
    <row r="2" spans="1:13" s="490" customFormat="1">
      <c r="A2" s="695"/>
      <c r="B2" s="719" t="s">
        <v>934</v>
      </c>
      <c r="C2" s="720"/>
      <c r="D2" s="720"/>
      <c r="E2" s="720"/>
      <c r="F2" s="720"/>
      <c r="G2" s="720"/>
      <c r="H2" s="720"/>
      <c r="I2" s="721"/>
      <c r="J2" s="707"/>
      <c r="K2" s="716"/>
      <c r="L2" s="717"/>
      <c r="M2" s="718"/>
    </row>
    <row r="3" spans="1:13" s="490" customFormat="1">
      <c r="A3" s="695"/>
      <c r="B3" s="700" t="s">
        <v>2199</v>
      </c>
      <c r="C3" s="701"/>
      <c r="D3" s="701"/>
      <c r="E3" s="701"/>
      <c r="F3" s="701"/>
      <c r="G3" s="701"/>
      <c r="H3" s="701"/>
      <c r="I3" s="702"/>
      <c r="J3" s="711" t="s">
        <v>935</v>
      </c>
      <c r="K3" s="723">
        <v>1</v>
      </c>
      <c r="L3" s="724"/>
      <c r="M3" s="725"/>
    </row>
    <row r="4" spans="1:13" s="490" customFormat="1">
      <c r="A4" s="695"/>
      <c r="B4" s="700" t="s">
        <v>2200</v>
      </c>
      <c r="C4" s="701"/>
      <c r="D4" s="701"/>
      <c r="E4" s="701"/>
      <c r="F4" s="701"/>
      <c r="G4" s="701"/>
      <c r="H4" s="701"/>
      <c r="I4" s="702"/>
      <c r="J4" s="722"/>
      <c r="K4" s="726"/>
      <c r="L4" s="727"/>
      <c r="M4" s="728"/>
    </row>
    <row r="5" spans="1:13" s="490" customFormat="1">
      <c r="A5" s="695"/>
      <c r="B5" s="708" t="s">
        <v>2201</v>
      </c>
      <c r="C5" s="709"/>
      <c r="D5" s="709"/>
      <c r="E5" s="709"/>
      <c r="F5" s="709"/>
      <c r="G5" s="709"/>
      <c r="H5" s="709"/>
      <c r="I5" s="710"/>
      <c r="J5" s="711" t="s">
        <v>936</v>
      </c>
      <c r="K5" s="729"/>
      <c r="L5" s="729" t="s">
        <v>937</v>
      </c>
      <c r="M5" s="731"/>
    </row>
    <row r="6" spans="1:13" s="490" customFormat="1" ht="13.5" customHeight="1" thickBot="1">
      <c r="A6" s="696"/>
      <c r="B6" s="703"/>
      <c r="C6" s="704"/>
      <c r="D6" s="704"/>
      <c r="E6" s="704"/>
      <c r="F6" s="704"/>
      <c r="G6" s="704"/>
      <c r="H6" s="704"/>
      <c r="I6" s="705"/>
      <c r="J6" s="712"/>
      <c r="K6" s="730"/>
      <c r="L6" s="730"/>
      <c r="M6" s="732"/>
    </row>
    <row r="7" spans="1:13" s="495" customFormat="1" ht="9" thickBot="1">
      <c r="A7" s="491"/>
      <c r="B7" s="492"/>
      <c r="C7" s="492"/>
      <c r="D7" s="492"/>
      <c r="E7" s="492"/>
      <c r="F7" s="492"/>
      <c r="G7" s="492"/>
      <c r="H7" s="492"/>
      <c r="I7" s="492"/>
      <c r="J7" s="492"/>
      <c r="K7" s="493"/>
      <c r="L7" s="493"/>
      <c r="M7" s="494"/>
    </row>
    <row r="8" spans="1:13" s="490" customFormat="1" ht="21.95" customHeight="1">
      <c r="A8" s="496"/>
      <c r="B8" s="497"/>
      <c r="C8" s="497"/>
      <c r="D8" s="497"/>
      <c r="E8" s="497"/>
      <c r="F8" s="497"/>
      <c r="G8" s="498"/>
      <c r="H8" s="497"/>
      <c r="I8" s="497"/>
      <c r="J8" s="499" t="s">
        <v>938</v>
      </c>
      <c r="K8" s="500"/>
      <c r="L8" s="500"/>
      <c r="M8" s="501"/>
    </row>
    <row r="9" spans="1:13" s="508" customFormat="1" ht="11.25">
      <c r="A9" s="502"/>
      <c r="B9" s="503"/>
      <c r="C9" s="503"/>
      <c r="D9" s="503"/>
      <c r="E9" s="503"/>
      <c r="F9" s="503"/>
      <c r="G9" s="504"/>
      <c r="H9" s="503"/>
      <c r="I9" s="503"/>
      <c r="J9" s="505"/>
      <c r="K9" s="506" t="s">
        <v>2202</v>
      </c>
      <c r="L9" s="506" t="s">
        <v>2203</v>
      </c>
      <c r="M9" s="507" t="s">
        <v>2204</v>
      </c>
    </row>
    <row r="10" spans="1:13" s="490" customFormat="1" ht="27.75" customHeight="1">
      <c r="A10" s="691" t="s">
        <v>2205</v>
      </c>
      <c r="B10" s="692"/>
      <c r="C10" s="692"/>
      <c r="D10" s="692"/>
      <c r="E10" s="509" t="s">
        <v>2206</v>
      </c>
      <c r="F10" s="510"/>
      <c r="H10" s="693" t="s">
        <v>2207</v>
      </c>
      <c r="I10" s="693"/>
      <c r="J10" s="511" t="s">
        <v>2206</v>
      </c>
      <c r="K10" s="512"/>
      <c r="L10" s="512"/>
      <c r="M10" s="513"/>
    </row>
    <row r="11" spans="1:13" s="490" customFormat="1" ht="24" customHeight="1">
      <c r="A11" s="514" t="s">
        <v>939</v>
      </c>
      <c r="B11" s="515"/>
      <c r="C11" s="690"/>
      <c r="D11" s="690"/>
      <c r="E11" s="516"/>
      <c r="F11" s="516"/>
      <c r="G11" s="517"/>
      <c r="I11" s="518" t="s">
        <v>940</v>
      </c>
      <c r="J11" s="515"/>
      <c r="K11" s="519"/>
      <c r="L11" s="519"/>
      <c r="M11" s="520"/>
    </row>
    <row r="12" spans="1:13" s="490" customFormat="1" ht="13.5" thickBot="1">
      <c r="A12" s="521"/>
      <c r="B12" s="522"/>
      <c r="C12" s="523"/>
      <c r="D12" s="523"/>
      <c r="E12" s="523"/>
      <c r="F12" s="523"/>
      <c r="G12" s="522"/>
      <c r="H12" s="523"/>
      <c r="I12" s="522"/>
      <c r="J12" s="523"/>
      <c r="K12" s="733"/>
      <c r="L12" s="733"/>
      <c r="M12" s="734"/>
    </row>
    <row r="13" spans="1:13" s="490" customFormat="1">
      <c r="A13" s="524"/>
      <c r="B13" s="525"/>
      <c r="C13" s="525"/>
      <c r="D13" s="525"/>
      <c r="E13" s="525"/>
      <c r="F13" s="525"/>
      <c r="G13" s="525"/>
      <c r="H13" s="525"/>
      <c r="I13" s="525"/>
      <c r="J13" s="525"/>
      <c r="K13" s="525"/>
      <c r="L13" s="525"/>
      <c r="M13" s="526"/>
    </row>
    <row r="14" spans="1:13">
      <c r="A14" s="527" t="s">
        <v>941</v>
      </c>
      <c r="B14" s="528"/>
      <c r="C14" s="529" t="s">
        <v>937</v>
      </c>
      <c r="D14" s="530"/>
      <c r="E14" s="490"/>
      <c r="F14" s="490"/>
      <c r="G14" s="531"/>
      <c r="H14" s="531"/>
      <c r="I14" s="531"/>
      <c r="J14" s="531"/>
      <c r="K14" s="531"/>
      <c r="L14" s="531"/>
      <c r="M14" s="532"/>
    </row>
    <row r="15" spans="1:13" ht="19.5" customHeight="1">
      <c r="A15" s="534" t="s">
        <v>2208</v>
      </c>
      <c r="B15" s="535"/>
      <c r="C15" s="536"/>
      <c r="D15" s="536"/>
      <c r="E15" s="536"/>
      <c r="F15" s="536"/>
      <c r="G15" s="536"/>
      <c r="H15" s="536"/>
      <c r="I15" s="536"/>
      <c r="J15" s="536"/>
      <c r="K15" s="536"/>
      <c r="L15" s="536"/>
      <c r="M15" s="532"/>
    </row>
    <row r="16" spans="1:13" ht="18" customHeight="1">
      <c r="A16" s="534"/>
      <c r="B16" s="537"/>
      <c r="C16" s="538"/>
      <c r="D16" s="536"/>
      <c r="E16" s="536"/>
      <c r="F16" s="536"/>
      <c r="G16" s="536"/>
      <c r="H16" s="536"/>
      <c r="I16" s="536"/>
      <c r="J16" s="536"/>
      <c r="K16" s="536"/>
      <c r="L16" s="536"/>
      <c r="M16" s="532"/>
    </row>
    <row r="17" spans="1:13" ht="6" customHeight="1">
      <c r="A17" s="534"/>
      <c r="B17" s="539"/>
      <c r="C17" s="540"/>
      <c r="D17" s="540"/>
      <c r="E17" s="540"/>
      <c r="F17" s="540"/>
      <c r="G17" s="540"/>
      <c r="H17" s="540"/>
      <c r="I17" s="540"/>
      <c r="J17" s="540"/>
      <c r="K17" s="540"/>
      <c r="L17" s="540"/>
      <c r="M17" s="541"/>
    </row>
    <row r="18" spans="1:13" ht="18" customHeight="1">
      <c r="A18" s="534" t="s">
        <v>2209</v>
      </c>
      <c r="B18" s="537"/>
      <c r="C18" s="536"/>
      <c r="D18" s="536"/>
      <c r="E18" s="536"/>
      <c r="F18" s="536"/>
      <c r="G18" s="536"/>
      <c r="H18" s="542"/>
      <c r="I18" s="529" t="s">
        <v>2210</v>
      </c>
      <c r="J18" s="536"/>
      <c r="K18" s="536"/>
      <c r="L18" s="536"/>
      <c r="M18" s="543"/>
    </row>
    <row r="19" spans="1:13" ht="4.5" customHeight="1">
      <c r="A19" s="534"/>
      <c r="B19" s="539"/>
      <c r="C19" s="540"/>
      <c r="D19" s="540"/>
      <c r="E19" s="540"/>
      <c r="F19" s="540"/>
      <c r="G19" s="540"/>
      <c r="H19" s="540"/>
      <c r="I19" s="540"/>
      <c r="J19" s="540"/>
      <c r="K19" s="540"/>
      <c r="L19" s="540"/>
      <c r="M19" s="541"/>
    </row>
    <row r="20" spans="1:13" ht="18.75" customHeight="1">
      <c r="A20" s="534" t="s">
        <v>2211</v>
      </c>
      <c r="B20" s="537"/>
      <c r="C20" s="519"/>
      <c r="D20" s="519"/>
      <c r="E20" s="519"/>
      <c r="F20" s="519"/>
      <c r="G20" s="519"/>
      <c r="H20" s="519"/>
      <c r="I20" s="519"/>
      <c r="J20" s="519"/>
      <c r="K20" s="519"/>
      <c r="L20" s="519"/>
      <c r="M20" s="544"/>
    </row>
    <row r="21" spans="1:13" ht="3.75" customHeight="1">
      <c r="A21" s="534"/>
      <c r="B21" s="539"/>
      <c r="C21" s="516"/>
      <c r="D21" s="516"/>
      <c r="E21" s="516"/>
      <c r="F21" s="516"/>
      <c r="G21" s="516"/>
      <c r="H21" s="516"/>
      <c r="I21" s="516"/>
      <c r="J21" s="516"/>
      <c r="K21" s="516"/>
      <c r="L21" s="516"/>
      <c r="M21" s="520"/>
    </row>
    <row r="22" spans="1:13" ht="18" customHeight="1">
      <c r="A22" s="534" t="s">
        <v>2212</v>
      </c>
      <c r="B22" s="537"/>
      <c r="C22" s="519"/>
      <c r="D22" s="519"/>
      <c r="E22" s="519"/>
      <c r="F22" s="519"/>
      <c r="G22" s="519"/>
      <c r="H22" s="519"/>
      <c r="I22" s="519"/>
      <c r="J22" s="545" t="s">
        <v>2213</v>
      </c>
      <c r="K22" s="546"/>
      <c r="L22" s="545" t="s">
        <v>937</v>
      </c>
      <c r="M22" s="547"/>
    </row>
    <row r="23" spans="1:13" ht="3.75" customHeight="1">
      <c r="A23" s="534"/>
      <c r="B23" s="539"/>
      <c r="C23" s="516"/>
      <c r="D23" s="516"/>
      <c r="E23" s="516"/>
      <c r="F23" s="516"/>
      <c r="G23" s="516"/>
      <c r="H23" s="516"/>
      <c r="I23" s="516"/>
      <c r="J23" s="516"/>
      <c r="K23" s="516"/>
      <c r="L23" s="516"/>
      <c r="M23" s="520"/>
    </row>
    <row r="24" spans="1:13" ht="19.5" customHeight="1">
      <c r="A24" s="534" t="s">
        <v>2214</v>
      </c>
      <c r="B24" s="539"/>
      <c r="C24" s="516"/>
      <c r="D24" s="516"/>
      <c r="E24" s="548"/>
      <c r="F24" s="548"/>
      <c r="G24" s="542"/>
      <c r="H24" s="519"/>
      <c r="I24" s="519"/>
      <c r="J24" s="490"/>
      <c r="K24" s="516"/>
      <c r="L24" s="516"/>
      <c r="M24" s="520"/>
    </row>
    <row r="25" spans="1:13" s="554" customFormat="1" ht="11.25">
      <c r="A25" s="549"/>
      <c r="B25" s="550"/>
      <c r="C25" s="551"/>
      <c r="D25" s="551"/>
      <c r="E25" s="735" t="s">
        <v>2202</v>
      </c>
      <c r="F25" s="735"/>
      <c r="G25" s="735"/>
      <c r="H25" s="551" t="s">
        <v>2203</v>
      </c>
      <c r="I25" s="551" t="s">
        <v>2204</v>
      </c>
      <c r="J25" s="552"/>
      <c r="K25" s="551"/>
      <c r="L25" s="551"/>
      <c r="M25" s="553"/>
    </row>
    <row r="26" spans="1:13" ht="12.75" customHeight="1">
      <c r="A26" s="555"/>
      <c r="B26" s="531"/>
      <c r="C26" s="531"/>
      <c r="D26" s="531"/>
      <c r="E26" s="531"/>
      <c r="F26" s="531"/>
      <c r="G26" s="531"/>
      <c r="H26" s="531"/>
      <c r="I26" s="531"/>
      <c r="J26" s="531"/>
      <c r="K26" s="531"/>
      <c r="L26" s="531"/>
      <c r="M26" s="532"/>
    </row>
    <row r="27" spans="1:13" ht="15">
      <c r="A27" s="736" t="s">
        <v>942</v>
      </c>
      <c r="B27" s="737"/>
      <c r="C27" s="737"/>
      <c r="D27" s="737"/>
      <c r="E27" s="737"/>
      <c r="F27" s="737"/>
      <c r="G27" s="737"/>
      <c r="H27" s="737"/>
      <c r="I27" s="737"/>
      <c r="J27" s="737"/>
      <c r="K27" s="737"/>
      <c r="L27" s="737"/>
      <c r="M27" s="738"/>
    </row>
    <row r="28" spans="1:13" ht="13.5" thickBot="1">
      <c r="A28" s="556"/>
      <c r="B28" s="557"/>
      <c r="C28" s="557"/>
      <c r="D28" s="557"/>
      <c r="E28" s="557"/>
      <c r="F28" s="557"/>
      <c r="G28" s="557"/>
      <c r="H28" s="557"/>
      <c r="I28" s="557"/>
      <c r="J28" s="557"/>
      <c r="K28" s="557"/>
      <c r="L28" s="557"/>
      <c r="M28" s="558"/>
    </row>
    <row r="29" spans="1:13" ht="25.5">
      <c r="A29" s="559" t="s">
        <v>943</v>
      </c>
      <c r="B29" s="739" t="s">
        <v>944</v>
      </c>
      <c r="C29" s="740"/>
      <c r="D29" s="740"/>
      <c r="E29" s="740"/>
      <c r="F29" s="740"/>
      <c r="G29" s="740"/>
      <c r="H29" s="740"/>
      <c r="I29" s="741"/>
      <c r="J29" s="560" t="s">
        <v>2215</v>
      </c>
      <c r="K29" s="742" t="s">
        <v>945</v>
      </c>
      <c r="L29" s="743"/>
      <c r="M29" s="559" t="s">
        <v>946</v>
      </c>
    </row>
    <row r="30" spans="1:13" ht="13.5" thickBot="1">
      <c r="A30" s="561"/>
      <c r="B30" s="562"/>
      <c r="C30" s="563"/>
      <c r="D30" s="563"/>
      <c r="E30" s="563"/>
      <c r="F30" s="563"/>
      <c r="G30" s="563"/>
      <c r="H30" s="563"/>
      <c r="I30" s="563"/>
      <c r="J30" s="564"/>
      <c r="K30" s="744"/>
      <c r="L30" s="745"/>
      <c r="M30" s="565"/>
    </row>
    <row r="31" spans="1:13">
      <c r="A31" s="556"/>
      <c r="B31" s="557"/>
      <c r="C31" s="557"/>
      <c r="D31" s="557"/>
      <c r="E31" s="557"/>
      <c r="F31" s="557"/>
      <c r="G31" s="557"/>
      <c r="H31" s="557"/>
      <c r="I31" s="557"/>
      <c r="J31" s="557"/>
      <c r="K31" s="557"/>
      <c r="L31" s="557"/>
      <c r="M31" s="558"/>
    </row>
    <row r="32" spans="1:13">
      <c r="A32" s="566" t="s">
        <v>947</v>
      </c>
      <c r="B32" s="567"/>
      <c r="C32" s="567"/>
      <c r="D32" s="567"/>
      <c r="E32" s="567"/>
      <c r="F32" s="567"/>
      <c r="G32" s="567"/>
      <c r="H32" s="567"/>
      <c r="I32" s="567"/>
      <c r="J32" s="567"/>
      <c r="K32" s="567"/>
      <c r="L32" s="567"/>
      <c r="M32" s="568"/>
    </row>
    <row r="33" spans="1:13" s="571" customFormat="1" ht="3.75" customHeight="1" thickBot="1">
      <c r="A33" s="569"/>
      <c r="B33" s="557"/>
      <c r="C33" s="557"/>
      <c r="D33" s="557"/>
      <c r="E33" s="557"/>
      <c r="F33" s="557"/>
      <c r="G33" s="557"/>
      <c r="H33" s="570"/>
      <c r="I33" s="570"/>
      <c r="J33" s="557"/>
      <c r="K33" s="557"/>
      <c r="L33" s="557"/>
      <c r="M33" s="558"/>
    </row>
    <row r="34" spans="1:13" s="574" customFormat="1" ht="12">
      <c r="A34" s="746" t="s">
        <v>944</v>
      </c>
      <c r="B34" s="747"/>
      <c r="C34" s="747"/>
      <c r="D34" s="747"/>
      <c r="E34" s="747"/>
      <c r="F34" s="747"/>
      <c r="G34" s="748"/>
      <c r="H34" s="749" t="s">
        <v>948</v>
      </c>
      <c r="I34" s="750"/>
      <c r="J34" s="572" t="s">
        <v>949</v>
      </c>
      <c r="K34" s="751" t="s">
        <v>950</v>
      </c>
      <c r="L34" s="748"/>
      <c r="M34" s="573" t="s">
        <v>951</v>
      </c>
    </row>
    <row r="35" spans="1:13" s="574" customFormat="1" ht="12">
      <c r="A35" s="752"/>
      <c r="B35" s="753"/>
      <c r="C35" s="753"/>
      <c r="D35" s="753"/>
      <c r="E35" s="753"/>
      <c r="F35" s="753"/>
      <c r="G35" s="754"/>
      <c r="H35" s="755"/>
      <c r="I35" s="756"/>
      <c r="J35" s="575"/>
      <c r="K35" s="757"/>
      <c r="L35" s="754"/>
      <c r="M35" s="576"/>
    </row>
    <row r="36" spans="1:13" s="574" customFormat="1" thickBot="1">
      <c r="A36" s="758"/>
      <c r="B36" s="759"/>
      <c r="C36" s="759"/>
      <c r="D36" s="759"/>
      <c r="E36" s="759"/>
      <c r="F36" s="759"/>
      <c r="G36" s="760"/>
      <c r="H36" s="761"/>
      <c r="I36" s="762"/>
      <c r="J36" s="577"/>
      <c r="K36" s="763"/>
      <c r="L36" s="760"/>
      <c r="M36" s="578"/>
    </row>
    <row r="37" spans="1:13" s="574" customFormat="1" thickBot="1">
      <c r="A37" s="764" t="s">
        <v>953</v>
      </c>
      <c r="B37" s="765"/>
      <c r="C37" s="765"/>
      <c r="D37" s="765"/>
      <c r="E37" s="765"/>
      <c r="F37" s="765"/>
      <c r="G37" s="765"/>
      <c r="H37" s="765"/>
      <c r="I37" s="765"/>
      <c r="J37" s="765"/>
      <c r="K37" s="765"/>
      <c r="L37" s="766"/>
      <c r="M37" s="579">
        <v>0</v>
      </c>
    </row>
    <row r="38" spans="1:13" s="574" customFormat="1" ht="12">
      <c r="A38" s="580"/>
      <c r="B38" s="581"/>
      <c r="C38" s="581"/>
      <c r="D38" s="581"/>
      <c r="E38" s="581"/>
      <c r="F38" s="581"/>
      <c r="G38" s="581"/>
      <c r="H38" s="581"/>
      <c r="I38" s="581"/>
      <c r="J38" s="581"/>
      <c r="K38" s="581"/>
      <c r="L38" s="581"/>
      <c r="M38" s="582"/>
    </row>
    <row r="39" spans="1:13">
      <c r="A39" s="583" t="s">
        <v>954</v>
      </c>
      <c r="B39" s="584"/>
      <c r="C39" s="584"/>
      <c r="D39" s="584"/>
      <c r="E39" s="584"/>
      <c r="F39" s="584"/>
      <c r="G39" s="584"/>
      <c r="H39" s="584"/>
      <c r="I39" s="584"/>
      <c r="J39" s="584"/>
      <c r="K39" s="584"/>
      <c r="L39" s="584"/>
      <c r="M39" s="585"/>
    </row>
    <row r="40" spans="1:13" s="574" customFormat="1" ht="3.75" customHeight="1" thickBot="1">
      <c r="A40" s="586"/>
      <c r="B40" s="587"/>
      <c r="C40" s="587"/>
      <c r="D40" s="587"/>
      <c r="E40" s="587"/>
      <c r="F40" s="587"/>
      <c r="G40" s="587"/>
      <c r="H40" s="587"/>
      <c r="I40" s="581"/>
      <c r="J40" s="581"/>
      <c r="K40" s="581"/>
      <c r="L40" s="581"/>
      <c r="M40" s="582"/>
    </row>
    <row r="41" spans="1:13" s="574" customFormat="1" ht="12">
      <c r="A41" s="746" t="s">
        <v>944</v>
      </c>
      <c r="B41" s="747"/>
      <c r="C41" s="747"/>
      <c r="D41" s="747"/>
      <c r="E41" s="747"/>
      <c r="F41" s="747"/>
      <c r="G41" s="747"/>
      <c r="H41" s="748"/>
      <c r="I41" s="588" t="s">
        <v>945</v>
      </c>
      <c r="J41" s="572" t="s">
        <v>946</v>
      </c>
      <c r="K41" s="751" t="s">
        <v>955</v>
      </c>
      <c r="L41" s="748"/>
      <c r="M41" s="573" t="s">
        <v>951</v>
      </c>
    </row>
    <row r="42" spans="1:13" s="574" customFormat="1" ht="12">
      <c r="A42" s="767"/>
      <c r="B42" s="768"/>
      <c r="C42" s="768"/>
      <c r="D42" s="768"/>
      <c r="E42" s="768"/>
      <c r="F42" s="768"/>
      <c r="G42" s="768"/>
      <c r="H42" s="756"/>
      <c r="I42" s="589"/>
      <c r="J42" s="575"/>
      <c r="K42" s="757"/>
      <c r="L42" s="754"/>
      <c r="M42" s="576"/>
    </row>
    <row r="43" spans="1:13" s="574" customFormat="1" thickBot="1">
      <c r="A43" s="769"/>
      <c r="B43" s="770"/>
      <c r="C43" s="770"/>
      <c r="D43" s="770"/>
      <c r="E43" s="770"/>
      <c r="F43" s="770"/>
      <c r="G43" s="770"/>
      <c r="H43" s="762"/>
      <c r="I43" s="590"/>
      <c r="J43" s="591"/>
      <c r="K43" s="763"/>
      <c r="L43" s="760"/>
      <c r="M43" s="592"/>
    </row>
    <row r="44" spans="1:13" s="574" customFormat="1" thickBot="1">
      <c r="A44" s="764" t="s">
        <v>953</v>
      </c>
      <c r="B44" s="765"/>
      <c r="C44" s="765"/>
      <c r="D44" s="765"/>
      <c r="E44" s="765"/>
      <c r="F44" s="765"/>
      <c r="G44" s="765"/>
      <c r="H44" s="765"/>
      <c r="I44" s="765"/>
      <c r="J44" s="765"/>
      <c r="K44" s="765"/>
      <c r="L44" s="766"/>
      <c r="M44" s="579">
        <v>0</v>
      </c>
    </row>
    <row r="45" spans="1:13" s="574" customFormat="1" ht="12">
      <c r="A45" s="593"/>
      <c r="B45" s="581"/>
      <c r="C45" s="581"/>
      <c r="D45" s="581"/>
      <c r="E45" s="581"/>
      <c r="F45" s="581"/>
      <c r="G45" s="581"/>
      <c r="H45" s="581"/>
      <c r="I45" s="581"/>
      <c r="J45" s="581"/>
      <c r="K45" s="581"/>
      <c r="L45" s="581"/>
      <c r="M45" s="582"/>
    </row>
    <row r="46" spans="1:13" s="574" customFormat="1">
      <c r="A46" s="583" t="s">
        <v>956</v>
      </c>
      <c r="B46" s="589"/>
      <c r="C46" s="589"/>
      <c r="D46" s="589"/>
      <c r="E46" s="589"/>
      <c r="F46" s="589"/>
      <c r="G46" s="589"/>
      <c r="H46" s="589"/>
      <c r="I46" s="589"/>
      <c r="J46" s="589"/>
      <c r="K46" s="589"/>
      <c r="L46" s="589"/>
      <c r="M46" s="594"/>
    </row>
    <row r="47" spans="1:13" s="574" customFormat="1" ht="3.75" customHeight="1" thickBot="1">
      <c r="A47" s="593"/>
      <c r="B47" s="581"/>
      <c r="C47" s="581"/>
      <c r="D47" s="581"/>
      <c r="E47" s="581"/>
      <c r="F47" s="581"/>
      <c r="G47" s="581"/>
      <c r="H47" s="581"/>
      <c r="I47" s="581"/>
      <c r="J47" s="581"/>
      <c r="K47" s="581"/>
      <c r="L47" s="581"/>
      <c r="M47" s="582"/>
    </row>
    <row r="48" spans="1:13" s="574" customFormat="1" ht="36" customHeight="1">
      <c r="A48" s="771" t="s">
        <v>957</v>
      </c>
      <c r="B48" s="772"/>
      <c r="C48" s="772"/>
      <c r="D48" s="772"/>
      <c r="E48" s="773"/>
      <c r="F48" s="595"/>
      <c r="G48" s="596" t="s">
        <v>945</v>
      </c>
      <c r="H48" s="597" t="s">
        <v>958</v>
      </c>
      <c r="I48" s="598" t="s">
        <v>2233</v>
      </c>
      <c r="J48" s="597" t="s">
        <v>2234</v>
      </c>
      <c r="K48" s="774" t="s">
        <v>961</v>
      </c>
      <c r="L48" s="773"/>
      <c r="M48" s="599" t="s">
        <v>951</v>
      </c>
    </row>
    <row r="49" spans="1:13" s="574" customFormat="1" ht="12">
      <c r="A49" s="600"/>
      <c r="B49" s="601"/>
      <c r="C49" s="601"/>
      <c r="D49" s="601"/>
      <c r="E49" s="601"/>
      <c r="F49" s="601"/>
      <c r="G49" s="602"/>
      <c r="H49" s="575"/>
      <c r="I49" s="589"/>
      <c r="J49" s="575"/>
      <c r="K49" s="757"/>
      <c r="L49" s="754"/>
      <c r="M49" s="576"/>
    </row>
    <row r="50" spans="1:13" s="574" customFormat="1" thickBot="1">
      <c r="A50" s="603"/>
      <c r="B50" s="604"/>
      <c r="C50" s="604"/>
      <c r="D50" s="604"/>
      <c r="E50" s="604"/>
      <c r="F50" s="604"/>
      <c r="G50" s="605"/>
      <c r="H50" s="577"/>
      <c r="I50" s="587"/>
      <c r="J50" s="577"/>
      <c r="K50" s="763"/>
      <c r="L50" s="760"/>
      <c r="M50" s="578"/>
    </row>
    <row r="51" spans="1:13" s="574" customFormat="1" thickBot="1">
      <c r="A51" s="775" t="s">
        <v>953</v>
      </c>
      <c r="B51" s="776"/>
      <c r="C51" s="776"/>
      <c r="D51" s="776"/>
      <c r="E51" s="776"/>
      <c r="F51" s="776"/>
      <c r="G51" s="776"/>
      <c r="H51" s="776"/>
      <c r="I51" s="776"/>
      <c r="J51" s="776"/>
      <c r="K51" s="776"/>
      <c r="L51" s="777"/>
      <c r="M51" s="606">
        <v>0</v>
      </c>
    </row>
    <row r="52" spans="1:13" s="574" customFormat="1" ht="12">
      <c r="A52" s="593"/>
      <c r="B52" s="581"/>
      <c r="C52" s="581"/>
      <c r="D52" s="581"/>
      <c r="E52" s="581"/>
      <c r="F52" s="581"/>
      <c r="G52" s="581"/>
      <c r="H52" s="581"/>
      <c r="I52" s="581"/>
      <c r="J52" s="581"/>
      <c r="K52" s="581"/>
      <c r="L52" s="581"/>
      <c r="M52" s="582"/>
    </row>
    <row r="53" spans="1:13">
      <c r="A53" s="583" t="s">
        <v>962</v>
      </c>
      <c r="B53" s="584"/>
      <c r="C53" s="584"/>
      <c r="D53" s="584"/>
      <c r="E53" s="584"/>
      <c r="F53" s="584"/>
      <c r="G53" s="584"/>
      <c r="H53" s="584"/>
      <c r="I53" s="584"/>
      <c r="J53" s="584"/>
      <c r="K53" s="584"/>
      <c r="L53" s="584"/>
      <c r="M53" s="585"/>
    </row>
    <row r="54" spans="1:13" s="574" customFormat="1" ht="3.75" customHeight="1" thickBot="1">
      <c r="A54" s="593"/>
      <c r="B54" s="581"/>
      <c r="C54" s="581"/>
      <c r="D54" s="581"/>
      <c r="E54" s="581"/>
      <c r="F54" s="581"/>
      <c r="G54" s="581"/>
      <c r="H54" s="581"/>
      <c r="I54" s="581"/>
      <c r="J54" s="581"/>
      <c r="K54" s="581"/>
      <c r="L54" s="581"/>
      <c r="M54" s="582"/>
    </row>
    <row r="55" spans="1:13" s="574" customFormat="1" ht="25.5" customHeight="1">
      <c r="A55" s="771" t="s">
        <v>944</v>
      </c>
      <c r="B55" s="772"/>
      <c r="C55" s="772"/>
      <c r="D55" s="772"/>
      <c r="E55" s="772"/>
      <c r="F55" s="772"/>
      <c r="G55" s="773"/>
      <c r="H55" s="596" t="s">
        <v>964</v>
      </c>
      <c r="I55" s="598" t="s">
        <v>965</v>
      </c>
      <c r="J55" s="597" t="s">
        <v>966</v>
      </c>
      <c r="K55" s="778" t="s">
        <v>950</v>
      </c>
      <c r="L55" s="779"/>
      <c r="M55" s="607" t="s">
        <v>951</v>
      </c>
    </row>
    <row r="56" spans="1:13" s="574" customFormat="1" ht="12">
      <c r="A56" s="767"/>
      <c r="B56" s="768"/>
      <c r="C56" s="768"/>
      <c r="D56" s="768"/>
      <c r="E56" s="768"/>
      <c r="F56" s="768"/>
      <c r="G56" s="768"/>
      <c r="H56" s="575"/>
      <c r="I56" s="589"/>
      <c r="J56" s="575"/>
      <c r="K56" s="757"/>
      <c r="L56" s="754"/>
      <c r="M56" s="576"/>
    </row>
    <row r="57" spans="1:13" s="574" customFormat="1" thickBot="1">
      <c r="A57" s="769"/>
      <c r="B57" s="770"/>
      <c r="C57" s="770"/>
      <c r="D57" s="770"/>
      <c r="E57" s="770"/>
      <c r="F57" s="770"/>
      <c r="G57" s="770"/>
      <c r="H57" s="577"/>
      <c r="I57" s="587"/>
      <c r="J57" s="577"/>
      <c r="K57" s="763"/>
      <c r="L57" s="760"/>
      <c r="M57" s="578"/>
    </row>
    <row r="58" spans="1:13" s="574" customFormat="1" thickBot="1">
      <c r="A58" s="764" t="s">
        <v>953</v>
      </c>
      <c r="B58" s="765"/>
      <c r="C58" s="765"/>
      <c r="D58" s="765"/>
      <c r="E58" s="765"/>
      <c r="F58" s="765"/>
      <c r="G58" s="765"/>
      <c r="H58" s="765"/>
      <c r="I58" s="765"/>
      <c r="J58" s="765"/>
      <c r="K58" s="765"/>
      <c r="L58" s="766"/>
      <c r="M58" s="579">
        <v>0</v>
      </c>
    </row>
    <row r="59" spans="1:13" s="574" customFormat="1" ht="8.25" customHeight="1" thickBot="1">
      <c r="A59" s="593"/>
      <c r="B59" s="581"/>
      <c r="C59" s="581"/>
      <c r="D59" s="581"/>
      <c r="E59" s="581"/>
      <c r="F59" s="581"/>
      <c r="G59" s="581"/>
      <c r="H59" s="581"/>
      <c r="I59" s="581"/>
      <c r="J59" s="581"/>
      <c r="K59" s="581"/>
      <c r="L59" s="581"/>
      <c r="M59" s="582"/>
    </row>
    <row r="60" spans="1:13" s="574" customFormat="1" thickBot="1">
      <c r="A60" s="764" t="s">
        <v>967</v>
      </c>
      <c r="B60" s="765"/>
      <c r="C60" s="765"/>
      <c r="D60" s="765"/>
      <c r="E60" s="765"/>
      <c r="F60" s="765"/>
      <c r="G60" s="765"/>
      <c r="H60" s="765"/>
      <c r="I60" s="765"/>
      <c r="J60" s="765"/>
      <c r="K60" s="765"/>
      <c r="L60" s="766"/>
      <c r="M60" s="579">
        <v>0</v>
      </c>
    </row>
    <row r="61" spans="1:13" s="574" customFormat="1" ht="9" customHeight="1">
      <c r="A61" s="593"/>
      <c r="B61" s="581"/>
      <c r="C61" s="581"/>
      <c r="D61" s="581"/>
      <c r="E61" s="581"/>
      <c r="F61" s="581"/>
      <c r="G61" s="581"/>
      <c r="H61" s="581"/>
      <c r="I61" s="581"/>
      <c r="J61" s="581"/>
      <c r="K61" s="581"/>
      <c r="L61" s="581"/>
      <c r="M61" s="582"/>
    </row>
    <row r="62" spans="1:13">
      <c r="A62" s="583" t="s">
        <v>968</v>
      </c>
      <c r="B62" s="584"/>
      <c r="C62" s="584"/>
      <c r="D62" s="584"/>
      <c r="E62" s="584"/>
      <c r="F62" s="584"/>
      <c r="G62" s="584"/>
      <c r="H62" s="584"/>
      <c r="I62" s="584"/>
      <c r="J62" s="584"/>
      <c r="K62" s="584"/>
      <c r="L62" s="584"/>
      <c r="M62" s="585"/>
    </row>
    <row r="63" spans="1:13" s="574" customFormat="1" ht="3.75" customHeight="1" thickBot="1">
      <c r="A63" s="593"/>
      <c r="B63" s="581"/>
      <c r="C63" s="581"/>
      <c r="D63" s="581"/>
      <c r="E63" s="581"/>
      <c r="F63" s="581"/>
      <c r="G63" s="581"/>
      <c r="H63" s="581"/>
      <c r="I63" s="581"/>
      <c r="J63" s="581"/>
      <c r="K63" s="581"/>
      <c r="L63" s="581"/>
      <c r="M63" s="582"/>
    </row>
    <row r="64" spans="1:13" s="574" customFormat="1" ht="12">
      <c r="A64" s="746" t="s">
        <v>944</v>
      </c>
      <c r="B64" s="747"/>
      <c r="C64" s="747"/>
      <c r="D64" s="747"/>
      <c r="E64" s="747"/>
      <c r="F64" s="747"/>
      <c r="G64" s="747"/>
      <c r="H64" s="608"/>
      <c r="I64" s="609"/>
      <c r="J64" s="610" t="s">
        <v>970</v>
      </c>
      <c r="K64" s="780" t="s">
        <v>971</v>
      </c>
      <c r="L64" s="781"/>
      <c r="M64" s="611"/>
    </row>
    <row r="65" spans="1:13" s="574" customFormat="1" ht="12">
      <c r="A65" s="767" t="s">
        <v>2235</v>
      </c>
      <c r="B65" s="768"/>
      <c r="C65" s="768"/>
      <c r="D65" s="768"/>
      <c r="E65" s="768"/>
      <c r="F65" s="768"/>
      <c r="G65" s="768"/>
      <c r="H65" s="612"/>
      <c r="I65" s="613"/>
      <c r="J65" s="614"/>
      <c r="K65" s="792"/>
      <c r="L65" s="793"/>
      <c r="M65" s="615"/>
    </row>
    <row r="66" spans="1:13" s="574" customFormat="1" ht="12">
      <c r="A66" s="616" t="s">
        <v>973</v>
      </c>
      <c r="B66" s="617"/>
      <c r="C66" s="617"/>
      <c r="D66" s="617"/>
      <c r="E66" s="617"/>
      <c r="F66" s="617"/>
      <c r="G66" s="617"/>
      <c r="H66" s="612"/>
      <c r="I66" s="613"/>
      <c r="J66" s="614"/>
      <c r="K66" s="792"/>
      <c r="L66" s="793"/>
      <c r="M66" s="615"/>
    </row>
    <row r="67" spans="1:13" s="574" customFormat="1" thickBot="1">
      <c r="A67" s="603" t="s">
        <v>974</v>
      </c>
      <c r="B67" s="604"/>
      <c r="C67" s="604"/>
      <c r="D67" s="604"/>
      <c r="E67" s="604"/>
      <c r="F67" s="604"/>
      <c r="G67" s="604"/>
      <c r="H67" s="618"/>
      <c r="I67" s="619"/>
      <c r="J67" s="614"/>
      <c r="K67" s="794"/>
      <c r="L67" s="795"/>
      <c r="M67" s="615"/>
    </row>
    <row r="68" spans="1:13" s="574" customFormat="1" thickBot="1">
      <c r="A68" s="764" t="s">
        <v>953</v>
      </c>
      <c r="B68" s="765"/>
      <c r="C68" s="765"/>
      <c r="D68" s="765"/>
      <c r="E68" s="765"/>
      <c r="F68" s="765"/>
      <c r="G68" s="765"/>
      <c r="H68" s="765"/>
      <c r="I68" s="765"/>
      <c r="J68" s="765"/>
      <c r="K68" s="765"/>
      <c r="L68" s="766"/>
      <c r="M68" s="579">
        <v>0</v>
      </c>
    </row>
    <row r="69" spans="1:13" s="574" customFormat="1" ht="7.5" customHeight="1" thickBot="1">
      <c r="A69" s="593"/>
      <c r="B69" s="581"/>
      <c r="C69" s="581"/>
      <c r="D69" s="581"/>
      <c r="E69" s="581"/>
      <c r="F69" s="581"/>
      <c r="G69" s="581"/>
      <c r="H69" s="581"/>
      <c r="I69" s="581"/>
      <c r="J69" s="581"/>
      <c r="K69" s="581"/>
      <c r="L69" s="581"/>
      <c r="M69" s="582"/>
    </row>
    <row r="70" spans="1:13" s="574" customFormat="1" thickBot="1">
      <c r="A70" s="764" t="s">
        <v>2236</v>
      </c>
      <c r="B70" s="765"/>
      <c r="C70" s="765"/>
      <c r="D70" s="765"/>
      <c r="E70" s="765"/>
      <c r="F70" s="765"/>
      <c r="G70" s="765"/>
      <c r="H70" s="765"/>
      <c r="I70" s="765"/>
      <c r="J70" s="765"/>
      <c r="K70" s="765"/>
      <c r="L70" s="766"/>
      <c r="M70" s="579">
        <f>ROUND(M60+M68,0)</f>
        <v>0</v>
      </c>
    </row>
    <row r="71" spans="1:13">
      <c r="A71" s="524"/>
      <c r="B71" s="525"/>
      <c r="C71" s="525"/>
      <c r="D71" s="525"/>
      <c r="E71" s="525"/>
      <c r="F71" s="525"/>
      <c r="G71" s="525"/>
      <c r="H71" s="525"/>
      <c r="I71" s="525"/>
      <c r="J71" s="525"/>
      <c r="K71" s="525"/>
      <c r="L71" s="525"/>
      <c r="M71" s="526"/>
    </row>
    <row r="72" spans="1:13">
      <c r="A72" s="555"/>
      <c r="B72" s="490"/>
      <c r="C72" s="490"/>
      <c r="D72" s="490"/>
      <c r="E72" s="490"/>
      <c r="F72" s="490"/>
      <c r="G72" s="490"/>
      <c r="H72" s="490"/>
      <c r="I72" s="490"/>
      <c r="J72" s="490"/>
      <c r="K72" s="490"/>
      <c r="L72" s="490"/>
      <c r="M72" s="532"/>
    </row>
    <row r="73" spans="1:13">
      <c r="A73" s="555"/>
      <c r="B73" s="490"/>
      <c r="C73" s="490"/>
      <c r="D73" s="490"/>
      <c r="E73" s="490"/>
      <c r="F73" s="490"/>
      <c r="G73" s="490"/>
      <c r="H73" s="490"/>
      <c r="I73" s="490"/>
      <c r="J73" s="490"/>
      <c r="K73" s="490"/>
      <c r="L73" s="490"/>
      <c r="M73" s="532"/>
    </row>
    <row r="74" spans="1:13">
      <c r="A74" s="555"/>
      <c r="B74" s="490"/>
      <c r="C74" s="490"/>
      <c r="D74" s="490"/>
      <c r="E74" s="490"/>
      <c r="F74" s="490"/>
      <c r="G74" s="490"/>
      <c r="H74" s="490"/>
      <c r="I74" s="490"/>
      <c r="J74" s="490"/>
      <c r="K74" s="490"/>
      <c r="L74" s="490"/>
      <c r="M74" s="532"/>
    </row>
    <row r="75" spans="1:13" s="574" customFormat="1" ht="12">
      <c r="A75" s="620"/>
      <c r="B75" s="621"/>
      <c r="C75" s="621"/>
      <c r="D75" s="622" t="s">
        <v>976</v>
      </c>
      <c r="E75" s="622"/>
      <c r="F75" s="622"/>
      <c r="G75" s="622"/>
      <c r="H75" s="622"/>
      <c r="I75" s="622"/>
      <c r="J75" s="621"/>
      <c r="K75" s="621"/>
      <c r="L75" s="621"/>
      <c r="M75" s="623"/>
    </row>
    <row r="76" spans="1:13" s="574" customFormat="1" ht="12">
      <c r="A76" s="620"/>
      <c r="B76" s="621"/>
      <c r="C76" s="621"/>
      <c r="D76" s="621" t="s">
        <v>977</v>
      </c>
      <c r="E76" s="621"/>
      <c r="F76" s="621"/>
      <c r="G76" s="621"/>
      <c r="H76" s="621"/>
      <c r="I76" s="621"/>
      <c r="J76" s="621"/>
      <c r="K76" s="621"/>
      <c r="L76" s="621"/>
      <c r="M76" s="623"/>
    </row>
    <row r="77" spans="1:13">
      <c r="A77" s="555"/>
      <c r="B77" s="490"/>
      <c r="C77" s="490"/>
      <c r="D77" s="490" t="s">
        <v>978</v>
      </c>
      <c r="E77" s="490"/>
      <c r="F77" s="490"/>
      <c r="G77" s="490"/>
      <c r="H77" s="490"/>
      <c r="I77" s="490"/>
      <c r="J77" s="490"/>
      <c r="K77" s="490"/>
      <c r="L77" s="490"/>
      <c r="M77" s="532"/>
    </row>
    <row r="78" spans="1:13">
      <c r="A78" s="555"/>
      <c r="B78" s="490"/>
      <c r="C78" s="490"/>
      <c r="D78" s="490" t="s">
        <v>979</v>
      </c>
      <c r="E78" s="490"/>
      <c r="F78" s="490"/>
      <c r="G78" s="490"/>
      <c r="H78" s="490"/>
      <c r="I78" s="490"/>
      <c r="J78" s="490"/>
      <c r="K78" s="490"/>
      <c r="L78" s="490"/>
      <c r="M78" s="532"/>
    </row>
    <row r="79" spans="1:13" ht="13.5" thickBot="1">
      <c r="A79" s="555"/>
      <c r="B79" s="490"/>
      <c r="C79" s="490"/>
      <c r="D79" s="490"/>
      <c r="E79" s="490" t="s">
        <v>980</v>
      </c>
      <c r="F79" s="490"/>
      <c r="G79" s="490"/>
      <c r="H79" s="490"/>
      <c r="I79" s="490"/>
      <c r="J79" s="490"/>
      <c r="K79" s="490"/>
      <c r="L79" s="490"/>
      <c r="M79" s="532"/>
    </row>
    <row r="80" spans="1:13">
      <c r="A80" s="624" t="s">
        <v>2216</v>
      </c>
      <c r="B80" s="625"/>
      <c r="C80" s="625"/>
      <c r="D80" s="625"/>
      <c r="E80" s="625"/>
      <c r="F80" s="625"/>
      <c r="G80" s="625"/>
      <c r="H80" s="625"/>
      <c r="I80" s="625"/>
      <c r="J80" s="625"/>
      <c r="K80" s="625"/>
      <c r="L80" s="625"/>
      <c r="M80" s="626"/>
    </row>
    <row r="81" spans="1:13">
      <c r="A81" s="627"/>
      <c r="B81" s="628"/>
      <c r="C81" s="628"/>
      <c r="D81" s="628"/>
      <c r="E81" s="628"/>
      <c r="F81" s="628"/>
      <c r="G81" s="628"/>
      <c r="H81" s="628"/>
      <c r="I81" s="628"/>
      <c r="J81" s="628"/>
      <c r="K81" s="628"/>
      <c r="L81" s="628"/>
      <c r="M81" s="629"/>
    </row>
    <row r="82" spans="1:13">
      <c r="A82" s="627"/>
      <c r="B82" s="628"/>
      <c r="C82" s="628"/>
      <c r="D82" s="628"/>
      <c r="E82" s="628"/>
      <c r="F82" s="628"/>
      <c r="G82" s="628"/>
      <c r="H82" s="628"/>
      <c r="I82" s="628"/>
      <c r="J82" s="628"/>
      <c r="K82" s="628"/>
      <c r="L82" s="628"/>
      <c r="M82" s="629"/>
    </row>
    <row r="83" spans="1:13">
      <c r="A83" s="627"/>
      <c r="B83" s="628"/>
      <c r="C83" s="628"/>
      <c r="D83" s="628"/>
      <c r="E83" s="628"/>
      <c r="F83" s="628"/>
      <c r="G83" s="628"/>
      <c r="H83" s="628"/>
      <c r="I83" s="628"/>
      <c r="J83" s="628"/>
      <c r="K83" s="628"/>
      <c r="L83" s="628"/>
      <c r="M83" s="629"/>
    </row>
    <row r="84" spans="1:13" ht="13.5" thickBot="1">
      <c r="A84" s="630"/>
      <c r="B84" s="631"/>
      <c r="C84" s="631"/>
      <c r="D84" s="631"/>
      <c r="E84" s="631"/>
      <c r="F84" s="631"/>
      <c r="G84" s="631"/>
      <c r="H84" s="631"/>
      <c r="I84" s="631"/>
      <c r="J84" s="631"/>
      <c r="K84" s="631"/>
      <c r="L84" s="631"/>
      <c r="M84" s="632"/>
    </row>
    <row r="85" spans="1:13">
      <c r="A85" s="633"/>
      <c r="B85" s="634"/>
      <c r="C85" s="634"/>
      <c r="D85" s="634"/>
      <c r="E85" s="634"/>
      <c r="F85" s="634"/>
      <c r="G85" s="634"/>
      <c r="H85" s="634"/>
      <c r="I85" s="634"/>
      <c r="J85" s="634"/>
      <c r="K85" s="634"/>
      <c r="L85" s="634"/>
      <c r="M85" s="635"/>
    </row>
    <row r="86" spans="1:13">
      <c r="A86" s="514" t="s">
        <v>2217</v>
      </c>
      <c r="B86" s="516"/>
      <c r="C86" s="516"/>
      <c r="D86" s="516"/>
      <c r="E86" s="516"/>
      <c r="F86" s="516"/>
      <c r="G86" s="516"/>
      <c r="H86" s="516"/>
      <c r="I86" s="516"/>
      <c r="J86" s="516"/>
      <c r="K86" s="516"/>
      <c r="L86" s="516"/>
      <c r="M86" s="520"/>
    </row>
    <row r="87" spans="1:13" ht="17.25" customHeight="1">
      <c r="A87" s="782" t="s">
        <v>2218</v>
      </c>
      <c r="B87" s="783"/>
      <c r="C87" s="783"/>
      <c r="D87" s="783"/>
      <c r="E87" s="783"/>
      <c r="F87" s="783"/>
      <c r="G87" s="783"/>
      <c r="H87" s="783"/>
      <c r="I87" s="783"/>
      <c r="J87" s="783"/>
      <c r="K87" s="783"/>
      <c r="L87" s="783"/>
      <c r="M87" s="784"/>
    </row>
    <row r="88" spans="1:13" ht="17.25" customHeight="1">
      <c r="A88" s="782"/>
      <c r="B88" s="783"/>
      <c r="C88" s="783"/>
      <c r="D88" s="783"/>
      <c r="E88" s="783"/>
      <c r="F88" s="783"/>
      <c r="G88" s="783"/>
      <c r="H88" s="783"/>
      <c r="I88" s="783"/>
      <c r="J88" s="783"/>
      <c r="K88" s="783"/>
      <c r="L88" s="783"/>
      <c r="M88" s="784"/>
    </row>
    <row r="89" spans="1:13" ht="18.75" customHeight="1">
      <c r="A89" s="785" t="s">
        <v>2219</v>
      </c>
      <c r="B89" s="786"/>
      <c r="C89" s="786"/>
      <c r="D89" s="786"/>
      <c r="E89" s="786"/>
      <c r="F89" s="786"/>
      <c r="G89" s="786"/>
      <c r="H89" s="786"/>
      <c r="I89" s="786"/>
      <c r="J89" s="786"/>
      <c r="K89" s="786"/>
      <c r="L89" s="786"/>
      <c r="M89" s="787"/>
    </row>
    <row r="90" spans="1:13" ht="21.75" customHeight="1">
      <c r="A90" s="785"/>
      <c r="B90" s="786"/>
      <c r="C90" s="786"/>
      <c r="D90" s="786"/>
      <c r="E90" s="786"/>
      <c r="F90" s="786"/>
      <c r="G90" s="786"/>
      <c r="H90" s="786"/>
      <c r="I90" s="786"/>
      <c r="J90" s="786"/>
      <c r="K90" s="786"/>
      <c r="L90" s="786"/>
      <c r="M90" s="787"/>
    </row>
    <row r="91" spans="1:13">
      <c r="A91" s="636"/>
      <c r="B91" s="637"/>
      <c r="C91" s="637"/>
      <c r="D91" s="637"/>
      <c r="E91" s="637"/>
      <c r="F91" s="637"/>
      <c r="G91" s="637"/>
      <c r="H91" s="637"/>
      <c r="I91" s="637"/>
      <c r="J91" s="637"/>
      <c r="K91" s="637"/>
      <c r="L91" s="637"/>
      <c r="M91" s="638"/>
    </row>
    <row r="92" spans="1:13">
      <c r="A92" s="636"/>
      <c r="B92" s="637"/>
      <c r="C92" s="637"/>
      <c r="D92" s="637"/>
      <c r="E92" s="637"/>
      <c r="F92" s="637"/>
      <c r="G92" s="637"/>
      <c r="H92" s="637"/>
      <c r="I92" s="637"/>
      <c r="J92" s="637"/>
      <c r="K92" s="637"/>
      <c r="L92" s="637"/>
      <c r="M92" s="638"/>
    </row>
    <row r="93" spans="1:13">
      <c r="A93" s="636"/>
      <c r="B93" s="637"/>
      <c r="C93" s="637"/>
      <c r="D93" s="637"/>
      <c r="E93" s="637"/>
      <c r="F93" s="637"/>
      <c r="G93" s="637"/>
      <c r="H93" s="637"/>
      <c r="I93" s="637"/>
      <c r="J93" s="637"/>
      <c r="K93" s="637"/>
      <c r="L93" s="637"/>
      <c r="M93" s="638"/>
    </row>
    <row r="94" spans="1:13">
      <c r="A94" s="514"/>
      <c r="B94" s="516"/>
      <c r="C94" s="516"/>
      <c r="D94" s="516"/>
      <c r="E94" s="516"/>
      <c r="F94" s="516"/>
      <c r="G94" s="516"/>
      <c r="H94" s="516"/>
      <c r="I94" s="516"/>
      <c r="J94" s="516"/>
      <c r="K94" s="516"/>
      <c r="L94" s="516"/>
      <c r="M94" s="520"/>
    </row>
    <row r="95" spans="1:13" s="574" customFormat="1" ht="12">
      <c r="A95" s="620"/>
      <c r="B95" s="621"/>
      <c r="C95" s="621"/>
      <c r="D95" s="621" t="s">
        <v>976</v>
      </c>
      <c r="E95" s="622"/>
      <c r="F95" s="621"/>
      <c r="G95" s="621"/>
      <c r="H95" s="621"/>
      <c r="I95" s="621"/>
      <c r="J95" s="621"/>
      <c r="K95" s="621"/>
      <c r="L95" s="621"/>
      <c r="M95" s="623"/>
    </row>
    <row r="96" spans="1:13" s="574" customFormat="1" ht="12">
      <c r="A96" s="620"/>
      <c r="B96" s="621"/>
      <c r="C96" s="621"/>
      <c r="D96" s="639" t="s">
        <v>977</v>
      </c>
      <c r="E96" s="621"/>
      <c r="F96" s="621"/>
      <c r="G96" s="639"/>
      <c r="H96" s="639"/>
      <c r="I96" s="639"/>
      <c r="J96" s="621"/>
      <c r="K96" s="621"/>
      <c r="L96" s="621"/>
      <c r="M96" s="623"/>
    </row>
    <row r="97" spans="1:13">
      <c r="A97" s="555"/>
      <c r="B97" s="490"/>
      <c r="C97" s="490"/>
      <c r="D97" s="640" t="s">
        <v>981</v>
      </c>
      <c r="E97" s="490"/>
      <c r="F97" s="490"/>
      <c r="G97" s="640"/>
      <c r="H97" s="640"/>
      <c r="I97" s="640"/>
      <c r="J97" s="490"/>
      <c r="K97" s="490"/>
      <c r="L97" s="490"/>
      <c r="M97" s="532"/>
    </row>
    <row r="98" spans="1:13">
      <c r="A98" s="641"/>
      <c r="B98" s="516"/>
      <c r="C98" s="516"/>
      <c r="D98" s="490" t="s">
        <v>979</v>
      </c>
      <c r="E98" s="490"/>
      <c r="F98" s="490"/>
      <c r="G98" s="490"/>
      <c r="H98" s="490"/>
      <c r="I98" s="490"/>
      <c r="J98" s="516"/>
      <c r="K98" s="516"/>
      <c r="L98" s="516"/>
      <c r="M98" s="520"/>
    </row>
    <row r="99" spans="1:13" ht="13.5" customHeight="1">
      <c r="A99" s="641"/>
      <c r="B99" s="516"/>
      <c r="C99" s="516"/>
      <c r="D99" s="516"/>
      <c r="E99" s="490"/>
      <c r="F99" s="490"/>
      <c r="G99" s="490"/>
      <c r="H99" s="490"/>
      <c r="I99" s="490"/>
      <c r="J99" s="516"/>
      <c r="K99" s="516"/>
      <c r="L99" s="516"/>
      <c r="M99" s="520"/>
    </row>
    <row r="100" spans="1:13">
      <c r="A100" s="642" t="s">
        <v>2220</v>
      </c>
      <c r="B100" s="643"/>
      <c r="C100" s="643"/>
      <c r="D100" s="490"/>
      <c r="E100" s="490"/>
      <c r="F100" s="490"/>
      <c r="G100" s="490"/>
      <c r="H100" s="490"/>
      <c r="I100" s="788"/>
      <c r="J100" s="788"/>
      <c r="K100" s="788"/>
      <c r="L100" s="788"/>
      <c r="M100" s="789"/>
    </row>
    <row r="101" spans="1:13" ht="13.5" thickBot="1">
      <c r="A101" s="644" t="s">
        <v>2221</v>
      </c>
      <c r="B101" s="645"/>
      <c r="C101" s="645"/>
      <c r="D101" s="646"/>
      <c r="E101" s="646"/>
      <c r="F101" s="646"/>
      <c r="G101" s="646"/>
      <c r="H101" s="646"/>
      <c r="I101" s="790"/>
      <c r="J101" s="790"/>
      <c r="K101" s="790"/>
      <c r="L101" s="790"/>
      <c r="M101" s="791"/>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6"/>
      <c r="C7" s="347"/>
      <c r="D7" s="347"/>
      <c r="E7" s="347"/>
      <c r="F7" s="347"/>
      <c r="G7" s="347"/>
      <c r="H7" s="347"/>
      <c r="I7" s="347"/>
      <c r="J7" s="347"/>
      <c r="K7" s="347"/>
      <c r="L7" s="348"/>
      <c r="M7" s="348"/>
      <c r="N7" s="349"/>
    </row>
    <row r="8" spans="2:14" ht="17.2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5.25">
      <c r="B10" s="810" t="s">
        <v>2205</v>
      </c>
      <c r="C10" s="811"/>
      <c r="D10" s="811"/>
      <c r="E10" s="811"/>
      <c r="F10" s="359" t="s">
        <v>2206</v>
      </c>
      <c r="G10" s="79"/>
      <c r="H10" s="360"/>
      <c r="I10" s="812" t="s">
        <v>2207</v>
      </c>
      <c r="J10" s="812"/>
      <c r="K10" s="361" t="s">
        <v>2206</v>
      </c>
      <c r="L10" s="357"/>
      <c r="M10" s="357"/>
      <c r="N10" s="358"/>
    </row>
    <row r="11" spans="2:14">
      <c r="B11" s="362" t="s">
        <v>939</v>
      </c>
      <c r="C11" s="363"/>
      <c r="D11" s="798"/>
      <c r="E11" s="798"/>
      <c r="F11" s="364"/>
      <c r="G11" s="365"/>
      <c r="H11" s="363"/>
      <c r="I11" s="360"/>
      <c r="J11" s="366" t="s">
        <v>940</v>
      </c>
      <c r="K11" s="367"/>
      <c r="L11" s="364"/>
      <c r="M11" s="364"/>
      <c r="N11" s="368"/>
    </row>
    <row r="12" spans="2:14" ht="15.75" thickBot="1">
      <c r="B12" s="369"/>
      <c r="C12" s="370"/>
      <c r="D12" s="371"/>
      <c r="E12" s="371"/>
      <c r="F12" s="371"/>
      <c r="G12" s="371"/>
      <c r="H12" s="370"/>
      <c r="I12" s="371"/>
      <c r="J12" s="370"/>
      <c r="K12" s="371"/>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27"/>
      <c r="E25" s="327"/>
      <c r="F25" s="813" t="s">
        <v>2222</v>
      </c>
      <c r="G25" s="814"/>
      <c r="H25" s="814"/>
      <c r="I25" s="327" t="s">
        <v>2203</v>
      </c>
      <c r="J25" s="327" t="s">
        <v>2204</v>
      </c>
      <c r="K25" s="265"/>
      <c r="L25" s="327"/>
      <c r="M25" s="327"/>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176" t="s">
        <v>983</v>
      </c>
      <c r="C31" s="81" t="s">
        <v>1220</v>
      </c>
      <c r="D31" s="82"/>
      <c r="E31" s="82"/>
      <c r="F31" s="82"/>
      <c r="G31" s="82"/>
      <c r="H31" s="82"/>
      <c r="I31" s="82"/>
      <c r="J31" s="83"/>
      <c r="K31" s="309"/>
      <c r="L31" s="307" t="s">
        <v>984</v>
      </c>
      <c r="M31" s="204"/>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VLOOKUP(A36,EQUIPOS!A6:D161,4,FALSE)</f>
        <v>160285.41253397611</v>
      </c>
      <c r="L36" s="271"/>
      <c r="M36" s="272">
        <v>0.15</v>
      </c>
      <c r="N36" s="273">
        <f>K36/M36</f>
        <v>1068569.4168931742</v>
      </c>
    </row>
    <row r="37" spans="1:14">
      <c r="A37" t="s">
        <v>150</v>
      </c>
      <c r="B37" s="869" t="str">
        <f>VLOOKUP(A37,EQUIPOS!A7:D154,3,FALSE)</f>
        <v>Cargador : Potencia en el volante 125 hp, Clasificación de RPM del motor 2300.</v>
      </c>
      <c r="C37" s="870"/>
      <c r="D37" s="870"/>
      <c r="E37" s="870"/>
      <c r="F37" s="870"/>
      <c r="G37" s="870"/>
      <c r="H37" s="871"/>
      <c r="I37" s="268"/>
      <c r="J37" s="269"/>
      <c r="K37" s="270">
        <f>VLOOKUP(A37,EQUIPOS!A7:D162,4,FALSE)</f>
        <v>93181.597763088212</v>
      </c>
      <c r="L37" s="271"/>
      <c r="M37" s="272">
        <v>0.15</v>
      </c>
      <c r="N37" s="273">
        <f>K37/M37</f>
        <v>621210.65175392141</v>
      </c>
    </row>
    <row r="38" spans="1:14">
      <c r="A38" t="s">
        <v>273</v>
      </c>
      <c r="B38" s="869" t="str">
        <f>VLOOKUP(A38,EQUIPOS!A8:D154,3,FALSE)</f>
        <v>Motosierra, 93.6 cm3 - 7.1 HP, 45-90 cm - 7.9 kg</v>
      </c>
      <c r="C38" s="870"/>
      <c r="D38" s="870"/>
      <c r="E38" s="870"/>
      <c r="F38" s="870"/>
      <c r="G38" s="870"/>
      <c r="H38" s="871"/>
      <c r="I38" s="268"/>
      <c r="J38" s="269"/>
      <c r="K38" s="270">
        <f>VLOOKUP(A38,EQUIPOS!A8:D163,4,FALSE)</f>
        <v>5261.7517567472978</v>
      </c>
      <c r="L38" s="271"/>
      <c r="M38" s="272">
        <v>0.15</v>
      </c>
      <c r="N38" s="274">
        <f>K38/M38</f>
        <v>35078.345044981987</v>
      </c>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9021.8333333333339</v>
      </c>
    </row>
    <row r="43" spans="1:14" ht="15.75" thickBot="1">
      <c r="B43" s="820" t="s">
        <v>953</v>
      </c>
      <c r="C43" s="821"/>
      <c r="D43" s="821"/>
      <c r="E43" s="821"/>
      <c r="F43" s="821"/>
      <c r="G43" s="821"/>
      <c r="H43" s="821"/>
      <c r="I43" s="821"/>
      <c r="J43" s="821"/>
      <c r="K43" s="821"/>
      <c r="L43" s="821"/>
      <c r="M43" s="822"/>
      <c r="N43" s="99">
        <f>SUM(N36:N42)</f>
        <v>1733880.2470254106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3" t="s">
        <v>957</v>
      </c>
      <c r="C58" s="884"/>
      <c r="D58" s="884"/>
      <c r="E58" s="884"/>
      <c r="F58" s="884"/>
      <c r="G58" s="885"/>
      <c r="H58" s="73" t="s">
        <v>945</v>
      </c>
      <c r="I58" s="74" t="s">
        <v>958</v>
      </c>
      <c r="J58" s="75" t="s">
        <v>959</v>
      </c>
      <c r="K58" s="73" t="s">
        <v>960</v>
      </c>
      <c r="L58" s="906" t="s">
        <v>961</v>
      </c>
      <c r="M58" s="885"/>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35</v>
      </c>
      <c r="J59" s="287">
        <v>1</v>
      </c>
      <c r="K59" s="280">
        <f>I59*J59</f>
        <v>35</v>
      </c>
      <c r="L59" s="907">
        <v>983.54</v>
      </c>
      <c r="M59" s="908"/>
      <c r="N59" s="288">
        <f>K59*L59</f>
        <v>34423.9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48"/>
      <c r="J64" s="48"/>
      <c r="K64" s="48"/>
      <c r="L64" s="898"/>
      <c r="M64" s="899"/>
      <c r="N64" s="297"/>
    </row>
    <row r="65" spans="1:15" ht="15.75" thickBot="1">
      <c r="B65" s="909" t="s">
        <v>953</v>
      </c>
      <c r="C65" s="863"/>
      <c r="D65" s="863"/>
      <c r="E65" s="863"/>
      <c r="F65" s="863"/>
      <c r="G65" s="863"/>
      <c r="H65" s="863"/>
      <c r="I65" s="863"/>
      <c r="J65" s="863"/>
      <c r="K65" s="863"/>
      <c r="L65" s="863"/>
      <c r="M65" s="864"/>
      <c r="N65" s="302">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1.2</v>
      </c>
      <c r="N70" s="297">
        <f>K70/M70</f>
        <v>180436.66666666669</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48"/>
      <c r="J75" s="48"/>
      <c r="K75" s="48"/>
      <c r="L75" s="898"/>
      <c r="M75" s="899"/>
      <c r="N75" s="297"/>
    </row>
    <row r="76" spans="1:15" ht="15.75" thickBot="1">
      <c r="B76" s="820" t="s">
        <v>953</v>
      </c>
      <c r="C76" s="821"/>
      <c r="D76" s="821"/>
      <c r="E76" s="821"/>
      <c r="F76" s="821"/>
      <c r="G76" s="821"/>
      <c r="H76" s="821"/>
      <c r="I76" s="863"/>
      <c r="J76" s="863"/>
      <c r="K76" s="863"/>
      <c r="L76" s="863"/>
      <c r="M76" s="864"/>
      <c r="N76" s="302">
        <f>N70+N71+N72+N73+N74</f>
        <v>180436.66666666669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1948740.8136920773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389748.16273841547</v>
      </c>
      <c r="M83" s="856"/>
      <c r="N83" s="51"/>
    </row>
    <row r="84" spans="1:14">
      <c r="B84" s="89" t="s">
        <v>973</v>
      </c>
      <c r="C84" s="90"/>
      <c r="D84" s="90"/>
      <c r="E84" s="90"/>
      <c r="F84" s="90"/>
      <c r="G84" s="90"/>
      <c r="H84" s="90"/>
      <c r="I84" s="87"/>
      <c r="J84" s="88"/>
      <c r="K84" s="305">
        <v>0.05</v>
      </c>
      <c r="L84" s="855">
        <f>N78*K84</f>
        <v>97437.040684603868</v>
      </c>
      <c r="M84" s="856"/>
      <c r="N84" s="51"/>
    </row>
    <row r="85" spans="1:14" ht="15.75" thickBot="1">
      <c r="B85" s="91" t="s">
        <v>974</v>
      </c>
      <c r="C85" s="92"/>
      <c r="D85" s="92"/>
      <c r="E85" s="92"/>
      <c r="F85" s="92"/>
      <c r="G85" s="92"/>
      <c r="H85" s="92"/>
      <c r="I85" s="93"/>
      <c r="J85" s="94"/>
      <c r="K85" s="306">
        <v>0.05</v>
      </c>
      <c r="L85" s="857">
        <f>N78*K85</f>
        <v>97437.040684603868</v>
      </c>
      <c r="M85" s="858"/>
      <c r="N85" s="51"/>
    </row>
    <row r="86" spans="1:14" ht="15.75" thickBot="1">
      <c r="B86" s="820" t="s">
        <v>953</v>
      </c>
      <c r="C86" s="821"/>
      <c r="D86" s="821"/>
      <c r="E86" s="821"/>
      <c r="F86" s="821"/>
      <c r="G86" s="821"/>
      <c r="H86" s="821"/>
      <c r="I86" s="821"/>
      <c r="J86" s="821"/>
      <c r="K86" s="821"/>
      <c r="L86" s="821"/>
      <c r="M86" s="822"/>
      <c r="N86" s="52">
        <f>L83+L84+L85</f>
        <v>584622.24410762324</v>
      </c>
    </row>
    <row r="87" spans="1:14" ht="15.75" thickBot="1">
      <c r="B87" s="33"/>
      <c r="C87" s="34"/>
      <c r="D87" s="34"/>
      <c r="E87" s="34"/>
      <c r="F87" s="34"/>
      <c r="G87" s="34"/>
      <c r="H87" s="34"/>
      <c r="I87" s="34"/>
      <c r="J87" s="34"/>
      <c r="K87" s="34"/>
      <c r="L87" s="34"/>
      <c r="M87" s="34"/>
      <c r="N87" s="35"/>
    </row>
    <row r="88" spans="1:14" ht="15.75" thickBot="1">
      <c r="A88" t="s">
        <v>2015</v>
      </c>
      <c r="B88" s="820" t="s">
        <v>975</v>
      </c>
      <c r="C88" s="821"/>
      <c r="D88" s="821"/>
      <c r="E88" s="821"/>
      <c r="F88" s="821"/>
      <c r="G88" s="821"/>
      <c r="H88" s="821"/>
      <c r="I88" s="821"/>
      <c r="J88" s="821"/>
      <c r="K88" s="821"/>
      <c r="L88" s="821"/>
      <c r="M88" s="822"/>
      <c r="N88" s="189">
        <f>N78+N86</f>
        <v>2533363.0577997006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4"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0" t="s">
        <v>2205</v>
      </c>
      <c r="C10" s="811"/>
      <c r="D10" s="811"/>
      <c r="E10" s="811"/>
      <c r="F10" s="392" t="s">
        <v>2206</v>
      </c>
      <c r="G10" s="79"/>
      <c r="H10" s="360"/>
      <c r="I10" s="812" t="s">
        <v>2207</v>
      </c>
      <c r="J10" s="812"/>
      <c r="K10" s="393" t="s">
        <v>2206</v>
      </c>
      <c r="L10" s="357"/>
      <c r="M10" s="357"/>
      <c r="N10" s="35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985</v>
      </c>
      <c r="C31" s="81" t="s">
        <v>1169</v>
      </c>
      <c r="D31" s="82"/>
      <c r="E31" s="82"/>
      <c r="F31" s="82"/>
      <c r="G31" s="82"/>
      <c r="H31" s="82"/>
      <c r="I31" s="82"/>
      <c r="J31" s="83"/>
      <c r="K31" s="309"/>
      <c r="L31" s="307" t="s">
        <v>984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249</v>
      </c>
      <c r="B36" s="869" t="str">
        <f>VLOOKUP(A36,EQUIPOS!A6:D154,3,FALSE)</f>
        <v>Guadañadora, Cilindraje 41.5 cm3, Longitud del mango 1450 mm, Peso 7.4 kg</v>
      </c>
      <c r="C36" s="870"/>
      <c r="D36" s="870"/>
      <c r="E36" s="870"/>
      <c r="F36" s="870"/>
      <c r="G36" s="870"/>
      <c r="H36" s="871"/>
      <c r="I36" s="268"/>
      <c r="J36" s="269"/>
      <c r="K36" s="270">
        <f>VLOOKUP(A36,EQUIPOS!A6:D161,4,FALSE)</f>
        <v>3825.5970782646732</v>
      </c>
      <c r="L36" s="271"/>
      <c r="M36" s="272">
        <v>0.36</v>
      </c>
      <c r="N36" s="273">
        <f>K36/M36</f>
        <v>10626.658550735203</v>
      </c>
    </row>
    <row r="37" spans="1:14">
      <c r="A37" t="s">
        <v>273</v>
      </c>
      <c r="B37" s="869" t="str">
        <f>VLOOKUP(A37,EQUIPOS!A7:D154,3,FALSE)</f>
        <v>Motosierra, 93.6 cm3 - 7.1 HP, 45-90 cm - 7.9 kg</v>
      </c>
      <c r="C37" s="870"/>
      <c r="D37" s="870"/>
      <c r="E37" s="870"/>
      <c r="F37" s="870"/>
      <c r="G37" s="870"/>
      <c r="H37" s="871"/>
      <c r="I37" s="268"/>
      <c r="J37" s="269"/>
      <c r="K37" s="270">
        <f>VLOOKUP(A37,EQUIPOS!A7:D162,4,FALSE)</f>
        <v>5261.7517567472978</v>
      </c>
      <c r="L37" s="271"/>
      <c r="M37" s="272">
        <v>0.10299999999999999</v>
      </c>
      <c r="N37" s="273">
        <f>K37/M37</f>
        <v>51084.968512109692</v>
      </c>
    </row>
    <row r="38" spans="1:14">
      <c r="B38" s="869"/>
      <c r="C38" s="870"/>
      <c r="D38" s="870"/>
      <c r="E38" s="870"/>
      <c r="F38" s="870"/>
      <c r="G38" s="870"/>
      <c r="H38" s="871"/>
      <c r="I38" s="268"/>
      <c r="J38" s="269"/>
      <c r="K38" s="270"/>
      <c r="L38" s="271"/>
      <c r="M38" s="272"/>
      <c r="N38" s="274"/>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1879.5486111111113</v>
      </c>
    </row>
    <row r="43" spans="1:14" ht="15.75" thickBot="1">
      <c r="B43" s="820" t="s">
        <v>953</v>
      </c>
      <c r="C43" s="821"/>
      <c r="D43" s="821"/>
      <c r="E43" s="821"/>
      <c r="F43" s="821"/>
      <c r="G43" s="821"/>
      <c r="H43" s="821"/>
      <c r="I43" s="821"/>
      <c r="J43" s="821"/>
      <c r="K43" s="821"/>
      <c r="L43" s="821"/>
      <c r="M43" s="822"/>
      <c r="N43" s="99">
        <f>SUM(N36:N42)</f>
        <v>63591.175673956008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50</v>
      </c>
      <c r="J59" s="287">
        <v>1</v>
      </c>
      <c r="K59" s="280">
        <f>I59*J59</f>
        <v>50</v>
      </c>
      <c r="L59" s="907">
        <f>'900.2'!N78</f>
        <v>1011.9029089424752</v>
      </c>
      <c r="M59" s="908"/>
      <c r="N59" s="288">
        <f>K59*L59</f>
        <v>50595.145447123759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50595.145447123759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2.88</v>
      </c>
      <c r="N70" s="297">
        <f>K70/M70</f>
        <v>37590.972222222226</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37590.972222222226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151777.29334330198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30355.458668660398</v>
      </c>
      <c r="M83" s="856"/>
      <c r="N83" s="51"/>
    </row>
    <row r="84" spans="1:14">
      <c r="B84" s="89" t="s">
        <v>973</v>
      </c>
      <c r="C84" s="90"/>
      <c r="D84" s="90"/>
      <c r="E84" s="90"/>
      <c r="F84" s="90"/>
      <c r="G84" s="90"/>
      <c r="H84" s="90"/>
      <c r="I84" s="87"/>
      <c r="J84" s="88"/>
      <c r="K84" s="305">
        <v>0.05</v>
      </c>
      <c r="L84" s="855">
        <f>N78*K84</f>
        <v>7588.8646671650995</v>
      </c>
      <c r="M84" s="856"/>
      <c r="N84" s="51"/>
    </row>
    <row r="85" spans="1:14" ht="15.75" thickBot="1">
      <c r="B85" s="91" t="s">
        <v>974</v>
      </c>
      <c r="C85" s="92"/>
      <c r="D85" s="92"/>
      <c r="E85" s="92"/>
      <c r="F85" s="92"/>
      <c r="G85" s="92"/>
      <c r="H85" s="92"/>
      <c r="I85" s="93"/>
      <c r="J85" s="94"/>
      <c r="K85" s="306">
        <v>0.05</v>
      </c>
      <c r="L85" s="857">
        <f>N78*K85</f>
        <v>7588.8646671650995</v>
      </c>
      <c r="M85" s="858"/>
      <c r="N85" s="51"/>
    </row>
    <row r="86" spans="1:14" ht="15.75" thickBot="1">
      <c r="B86" s="820" t="s">
        <v>953</v>
      </c>
      <c r="C86" s="821"/>
      <c r="D86" s="821"/>
      <c r="E86" s="821"/>
      <c r="F86" s="821"/>
      <c r="G86" s="821"/>
      <c r="H86" s="821"/>
      <c r="I86" s="821"/>
      <c r="J86" s="821"/>
      <c r="K86" s="821"/>
      <c r="L86" s="821"/>
      <c r="M86" s="822"/>
      <c r="N86" s="52">
        <f>L83+L84+L85</f>
        <v>45533.188002990595</v>
      </c>
    </row>
    <row r="87" spans="1:14" ht="15.75" thickBot="1">
      <c r="B87" s="33"/>
      <c r="C87" s="34"/>
      <c r="D87" s="34"/>
      <c r="E87" s="34"/>
      <c r="F87" s="34"/>
      <c r="G87" s="34"/>
      <c r="H87" s="34"/>
      <c r="I87" s="34"/>
      <c r="J87" s="34"/>
      <c r="K87" s="34"/>
      <c r="L87" s="34"/>
      <c r="M87" s="34"/>
      <c r="N87" s="35"/>
    </row>
    <row r="88" spans="1:14" ht="15.75" thickBot="1">
      <c r="A88" t="s">
        <v>2015</v>
      </c>
      <c r="B88" s="820" t="s">
        <v>975</v>
      </c>
      <c r="C88" s="821"/>
      <c r="D88" s="821"/>
      <c r="E88" s="821"/>
      <c r="F88" s="821"/>
      <c r="G88" s="821"/>
      <c r="H88" s="821"/>
      <c r="I88" s="821"/>
      <c r="J88" s="821"/>
      <c r="K88" s="821"/>
      <c r="L88" s="821"/>
      <c r="M88" s="822"/>
      <c r="N88" s="189">
        <f>N78+N86</f>
        <v>197310.48134629257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9.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986</v>
      </c>
      <c r="C31" s="81" t="s">
        <v>1170</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93181.597763088212</v>
      </c>
      <c r="L36" s="271"/>
      <c r="M36" s="272">
        <v>2.375</v>
      </c>
      <c r="N36" s="273">
        <f>K36/M36</f>
        <v>39234.35695287925</v>
      </c>
    </row>
    <row r="37" spans="1:14">
      <c r="A37" t="s">
        <v>180</v>
      </c>
      <c r="B37" s="869" t="str">
        <f>VLOOKUP(A37,EQUIPOS!A7:D154,3,FALSE)</f>
        <v>Compresor 120 HP, con martillo.</v>
      </c>
      <c r="C37" s="870"/>
      <c r="D37" s="870"/>
      <c r="E37" s="870"/>
      <c r="F37" s="870"/>
      <c r="G37" s="870"/>
      <c r="H37" s="871"/>
      <c r="I37" s="268"/>
      <c r="J37" s="269"/>
      <c r="K37" s="270">
        <f>VLOOKUP(A37,EQUIPOS!A7:D162,4,FALSE)</f>
        <v>88509.572257013016</v>
      </c>
      <c r="L37" s="271"/>
      <c r="M37" s="272">
        <v>2.375</v>
      </c>
      <c r="N37" s="273">
        <f>K37/M37</f>
        <v>37267.188318742323</v>
      </c>
    </row>
    <row r="38" spans="1:14">
      <c r="A38" t="s">
        <v>195</v>
      </c>
      <c r="B38" s="869" t="str">
        <f>VLOOKUP(A38,EQUIPOS!A7:D154,3,FALSE)</f>
        <v xml:space="preserve">Equipo de oxicorte, Capacidad de corte: hasta 6´´ (152mm) </v>
      </c>
      <c r="C38" s="870"/>
      <c r="D38" s="870"/>
      <c r="E38" s="870"/>
      <c r="F38" s="870"/>
      <c r="G38" s="870"/>
      <c r="H38" s="871"/>
      <c r="I38" s="268"/>
      <c r="J38" s="269"/>
      <c r="K38" s="270">
        <f>VLOOKUP(A38,EQUIPOS!A7:D162,4,FALSE)</f>
        <v>11047.222420603792</v>
      </c>
      <c r="L38" s="271"/>
      <c r="M38" s="272">
        <v>2.375</v>
      </c>
      <c r="N38" s="274">
        <f>K38/M38</f>
        <v>4651.4620718331753</v>
      </c>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1416.2065453389896</v>
      </c>
    </row>
    <row r="43" spans="1:14" ht="15.75" thickBot="1">
      <c r="B43" s="820" t="s">
        <v>953</v>
      </c>
      <c r="C43" s="821"/>
      <c r="D43" s="821"/>
      <c r="E43" s="821"/>
      <c r="F43" s="821"/>
      <c r="G43" s="821"/>
      <c r="H43" s="821"/>
      <c r="I43" s="821"/>
      <c r="J43" s="821"/>
      <c r="K43" s="821"/>
      <c r="L43" s="821"/>
      <c r="M43" s="822"/>
      <c r="N43" s="99">
        <f>SUM(N36:N42)</f>
        <v>82569.213888793747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1011.9029089424752</v>
      </c>
      <c r="M59" s="908"/>
      <c r="N59" s="288">
        <f>K59*L59</f>
        <v>1011.9029089424752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1011.9029089424752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19</v>
      </c>
      <c r="N70" s="297">
        <f>K70/M70</f>
        <v>8547</v>
      </c>
      <c r="O70" s="106"/>
    </row>
    <row r="71" spans="1:15">
      <c r="A71" t="s">
        <v>30</v>
      </c>
      <c r="B71" s="49" t="str">
        <f>VLOOKUP(A71,'MANO DE OBRA'!A8:D68,3,FALSE)</f>
        <v>Oficial</v>
      </c>
      <c r="C71" s="47"/>
      <c r="D71" s="47"/>
      <c r="E71" s="47"/>
      <c r="F71" s="47"/>
      <c r="G71" s="47"/>
      <c r="H71" s="47"/>
      <c r="I71" s="293">
        <f>K71/J71*100</f>
        <v>57668.23979157189</v>
      </c>
      <c r="J71" s="294">
        <v>185</v>
      </c>
      <c r="K71" s="299">
        <f>VLOOKUP(A71,'MANO DE OBRA'!A8:D99,4,FALSE)</f>
        <v>106686.24361440798</v>
      </c>
      <c r="L71" s="50"/>
      <c r="M71" s="296">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14162.065453389894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182">
        <f>N43+N54+N65+N76</f>
        <v>97743.182251126113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19548.636450225222</v>
      </c>
      <c r="M83" s="856"/>
      <c r="N83" s="51"/>
    </row>
    <row r="84" spans="1:14">
      <c r="B84" s="89" t="s">
        <v>973</v>
      </c>
      <c r="C84" s="90"/>
      <c r="D84" s="90"/>
      <c r="E84" s="90"/>
      <c r="F84" s="90"/>
      <c r="G84" s="90"/>
      <c r="H84" s="90"/>
      <c r="I84" s="87"/>
      <c r="J84" s="88"/>
      <c r="K84" s="305">
        <v>0.05</v>
      </c>
      <c r="L84" s="855">
        <f>N78*K84</f>
        <v>4887.1591125563054</v>
      </c>
      <c r="M84" s="856"/>
      <c r="N84" s="51"/>
    </row>
    <row r="85" spans="1:14" ht="15.75" thickBot="1">
      <c r="B85" s="91" t="s">
        <v>974</v>
      </c>
      <c r="C85" s="92"/>
      <c r="D85" s="92"/>
      <c r="E85" s="92"/>
      <c r="F85" s="92"/>
      <c r="G85" s="92"/>
      <c r="H85" s="92"/>
      <c r="I85" s="93"/>
      <c r="J85" s="94"/>
      <c r="K85" s="306">
        <v>0.05</v>
      </c>
      <c r="L85" s="857">
        <f>N78*K85</f>
        <v>4887.1591125563054</v>
      </c>
      <c r="M85" s="858"/>
      <c r="N85" s="51"/>
    </row>
    <row r="86" spans="1:14" ht="15.75" thickBot="1">
      <c r="B86" s="820" t="s">
        <v>953</v>
      </c>
      <c r="C86" s="821"/>
      <c r="D86" s="821"/>
      <c r="E86" s="821"/>
      <c r="F86" s="821"/>
      <c r="G86" s="821"/>
      <c r="H86" s="821"/>
      <c r="I86" s="821"/>
      <c r="J86" s="821"/>
      <c r="K86" s="821"/>
      <c r="L86" s="821"/>
      <c r="M86" s="822"/>
      <c r="N86" s="52">
        <f>L83+L84+L85</f>
        <v>29322.954675337834</v>
      </c>
    </row>
    <row r="87" spans="1:14" ht="15.75" thickBot="1">
      <c r="B87" s="33"/>
      <c r="C87" s="34"/>
      <c r="D87" s="34"/>
      <c r="E87" s="34"/>
      <c r="F87" s="34"/>
      <c r="G87" s="34"/>
      <c r="H87" s="34"/>
      <c r="I87" s="34"/>
      <c r="J87" s="34"/>
      <c r="K87" s="34"/>
      <c r="L87" s="34"/>
      <c r="M87" s="34"/>
      <c r="N87" s="35"/>
    </row>
    <row r="88" spans="1:14" ht="15.75" thickBot="1">
      <c r="A88" t="s">
        <v>2015</v>
      </c>
      <c r="B88" s="820" t="s">
        <v>975</v>
      </c>
      <c r="C88" s="821"/>
      <c r="D88" s="821"/>
      <c r="E88" s="821"/>
      <c r="F88" s="821"/>
      <c r="G88" s="821"/>
      <c r="H88" s="821"/>
      <c r="I88" s="821"/>
      <c r="J88" s="821"/>
      <c r="K88" s="821"/>
      <c r="L88" s="821"/>
      <c r="M88" s="822"/>
      <c r="N88" s="52">
        <f>N78+N86</f>
        <v>127066.13692646395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c r="B106" s="823"/>
      <c r="C106" s="824"/>
      <c r="D106" s="824"/>
      <c r="E106" s="824"/>
      <c r="F106" s="824"/>
      <c r="G106" s="824"/>
      <c r="H106" s="824"/>
      <c r="I106" s="824"/>
      <c r="J106" s="824"/>
      <c r="K106" s="824"/>
      <c r="L106" s="824"/>
      <c r="M106" s="824"/>
      <c r="N106" s="825"/>
    </row>
    <row r="107" spans="2:14" ht="27.7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6"/>
      <c r="C7" s="347"/>
      <c r="D7" s="347"/>
      <c r="E7" s="347"/>
      <c r="F7" s="347"/>
      <c r="G7" s="347"/>
      <c r="H7" s="347"/>
      <c r="I7" s="347"/>
      <c r="J7" s="347"/>
      <c r="K7" s="347"/>
      <c r="L7" s="348"/>
      <c r="M7" s="348"/>
      <c r="N7" s="349"/>
    </row>
    <row r="8" spans="2:14" ht="19.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0" t="s">
        <v>2205</v>
      </c>
      <c r="C10" s="811"/>
      <c r="D10" s="811"/>
      <c r="E10" s="811"/>
      <c r="F10" s="392" t="s">
        <v>2206</v>
      </c>
      <c r="G10" s="79"/>
      <c r="H10" s="360"/>
      <c r="I10" s="812" t="s">
        <v>2207</v>
      </c>
      <c r="J10" s="812"/>
      <c r="K10" s="393" t="s">
        <v>2206</v>
      </c>
      <c r="L10" s="357"/>
      <c r="M10" s="357"/>
      <c r="N10" s="35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988</v>
      </c>
      <c r="C31" s="81" t="s">
        <v>1171</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312</v>
      </c>
      <c r="B36" s="869" t="str">
        <f>VLOOKUP(A36,EQUIPOS!A6:D154,3,FALSE)</f>
        <v>Retroexcavadora sobre oruga, potencia 138 HP, balde de 1,5 m3.</v>
      </c>
      <c r="C36" s="870"/>
      <c r="D36" s="870"/>
      <c r="E36" s="870"/>
      <c r="F36" s="870"/>
      <c r="G36" s="870"/>
      <c r="H36" s="871"/>
      <c r="I36" s="268"/>
      <c r="J36" s="269"/>
      <c r="K36" s="270">
        <f>VLOOKUP(A36,EQUIPOS!A6:D161,4,FALSE)</f>
        <v>161140.26405613479</v>
      </c>
      <c r="L36" s="271"/>
      <c r="M36" s="272">
        <v>2.5</v>
      </c>
      <c r="N36" s="273">
        <f>K36/M36</f>
        <v>64456.105622453921</v>
      </c>
    </row>
    <row r="37" spans="1:14">
      <c r="A37" t="s">
        <v>180</v>
      </c>
      <c r="B37" s="869" t="str">
        <f>VLOOKUP(A37,EQUIPOS!A7:D154,3,FALSE)</f>
        <v>Compresor 120 HP, con martillo.</v>
      </c>
      <c r="C37" s="870"/>
      <c r="D37" s="870"/>
      <c r="E37" s="870"/>
      <c r="F37" s="870"/>
      <c r="G37" s="870"/>
      <c r="H37" s="871"/>
      <c r="I37" s="268"/>
      <c r="J37" s="269"/>
      <c r="K37" s="270">
        <f>VLOOKUP(A37,EQUIPOS!A7:D162,4,FALSE)</f>
        <v>88509.572257013016</v>
      </c>
      <c r="L37" s="271"/>
      <c r="M37" s="272">
        <v>2.5</v>
      </c>
      <c r="N37" s="273">
        <f>K37/M37</f>
        <v>35403.82890280521</v>
      </c>
    </row>
    <row r="38" spans="1:14">
      <c r="A38" t="s">
        <v>195</v>
      </c>
      <c r="B38" s="869" t="str">
        <f>VLOOKUP(A38,EQUIPOS!A8:D154,3,FALSE)</f>
        <v xml:space="preserve">Equipo de oxicorte, Capacidad de corte: hasta 6´´ (152mm) </v>
      </c>
      <c r="C38" s="870"/>
      <c r="D38" s="870"/>
      <c r="E38" s="870"/>
      <c r="F38" s="870"/>
      <c r="G38" s="870"/>
      <c r="H38" s="871"/>
      <c r="I38" s="268"/>
      <c r="J38" s="269"/>
      <c r="K38" s="270">
        <f>VLOOKUP(A38,EQUIPOS!A8:D163,4,FALSE)</f>
        <v>11047.222420603792</v>
      </c>
      <c r="L38" s="271"/>
      <c r="M38" s="272">
        <v>2.5</v>
      </c>
      <c r="N38" s="273">
        <f>K38/M38</f>
        <v>4418.8889682415165</v>
      </c>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269.07924361440797</v>
      </c>
    </row>
    <row r="43" spans="1:14" ht="15.75" thickBot="1">
      <c r="B43" s="820" t="s">
        <v>953</v>
      </c>
      <c r="C43" s="821"/>
      <c r="D43" s="821"/>
      <c r="E43" s="821"/>
      <c r="F43" s="821"/>
      <c r="G43" s="821"/>
      <c r="H43" s="821"/>
      <c r="I43" s="821"/>
      <c r="J43" s="821"/>
      <c r="K43" s="821"/>
      <c r="L43" s="821"/>
      <c r="M43" s="822"/>
      <c r="N43" s="99">
        <f>SUM(N36:N42)</f>
        <v>104547.90273711506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1011.9029089424752</v>
      </c>
      <c r="M59" s="908"/>
      <c r="N59" s="288">
        <f>K59*L59</f>
        <v>1011.9029089424752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1011.9029089424752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20</v>
      </c>
      <c r="N70" s="297">
        <f>K70/M70</f>
        <v>8119.65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13453.962180720398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119013.76782677793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23802.753565355586</v>
      </c>
      <c r="M83" s="856"/>
      <c r="N83" s="51"/>
    </row>
    <row r="84" spans="1:14">
      <c r="B84" s="89" t="s">
        <v>973</v>
      </c>
      <c r="C84" s="90"/>
      <c r="D84" s="90"/>
      <c r="E84" s="90"/>
      <c r="F84" s="90"/>
      <c r="G84" s="90"/>
      <c r="H84" s="90"/>
      <c r="I84" s="87"/>
      <c r="J84" s="88"/>
      <c r="K84" s="305">
        <v>0.05</v>
      </c>
      <c r="L84" s="855">
        <f>N78*K84</f>
        <v>5950.6883913388965</v>
      </c>
      <c r="M84" s="856"/>
      <c r="N84" s="51"/>
    </row>
    <row r="85" spans="1:14" ht="15.75" thickBot="1">
      <c r="B85" s="91" t="s">
        <v>974</v>
      </c>
      <c r="C85" s="92"/>
      <c r="D85" s="92"/>
      <c r="E85" s="92"/>
      <c r="F85" s="92"/>
      <c r="G85" s="92"/>
      <c r="H85" s="92"/>
      <c r="I85" s="93"/>
      <c r="J85" s="94"/>
      <c r="K85" s="306">
        <v>0.05</v>
      </c>
      <c r="L85" s="857">
        <f>N78*K85</f>
        <v>5950.6883913388965</v>
      </c>
      <c r="M85" s="858"/>
      <c r="N85" s="51"/>
    </row>
    <row r="86" spans="1:14" ht="15.75" thickBot="1">
      <c r="B86" s="820" t="s">
        <v>953</v>
      </c>
      <c r="C86" s="821"/>
      <c r="D86" s="821"/>
      <c r="E86" s="821"/>
      <c r="F86" s="821"/>
      <c r="G86" s="821"/>
      <c r="H86" s="821"/>
      <c r="I86" s="821"/>
      <c r="J86" s="821"/>
      <c r="K86" s="821"/>
      <c r="L86" s="821"/>
      <c r="M86" s="822"/>
      <c r="N86" s="52">
        <f>L83+L84+L85</f>
        <v>35704.130348033381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154717.8981748113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9"/>
      <c r="C1" s="841"/>
      <c r="D1" s="842"/>
      <c r="E1" s="842"/>
      <c r="F1" s="842"/>
      <c r="G1" s="842"/>
      <c r="H1" s="842"/>
      <c r="I1" s="842"/>
      <c r="J1" s="843"/>
      <c r="K1" s="844" t="s">
        <v>933</v>
      </c>
      <c r="L1" s="846" t="s">
        <v>2198</v>
      </c>
      <c r="M1" s="847"/>
      <c r="N1" s="848"/>
    </row>
    <row r="2" spans="2:14">
      <c r="B2" s="830"/>
      <c r="C2" s="807" t="s">
        <v>934</v>
      </c>
      <c r="D2" s="808"/>
      <c r="E2" s="808"/>
      <c r="F2" s="808"/>
      <c r="G2" s="808"/>
      <c r="H2" s="808"/>
      <c r="I2" s="808"/>
      <c r="J2" s="809"/>
      <c r="K2" s="845"/>
      <c r="L2" s="849"/>
      <c r="M2" s="850"/>
      <c r="N2" s="851"/>
    </row>
    <row r="3" spans="2:14">
      <c r="B3" s="830"/>
      <c r="C3" s="807" t="s">
        <v>2199</v>
      </c>
      <c r="D3" s="808"/>
      <c r="E3" s="808"/>
      <c r="F3" s="808"/>
      <c r="G3" s="808"/>
      <c r="H3" s="808"/>
      <c r="I3" s="808"/>
      <c r="J3" s="809"/>
      <c r="K3" s="832" t="s">
        <v>935</v>
      </c>
      <c r="L3" s="801">
        <v>1</v>
      </c>
      <c r="M3" s="802"/>
      <c r="N3" s="803"/>
    </row>
    <row r="4" spans="2:14">
      <c r="B4" s="830"/>
      <c r="C4" s="807" t="s">
        <v>2200</v>
      </c>
      <c r="D4" s="808"/>
      <c r="E4" s="808"/>
      <c r="F4" s="808"/>
      <c r="G4" s="808"/>
      <c r="H4" s="808"/>
      <c r="I4" s="808"/>
      <c r="J4" s="809"/>
      <c r="K4" s="852"/>
      <c r="L4" s="804"/>
      <c r="M4" s="805"/>
      <c r="N4" s="806"/>
    </row>
    <row r="5" spans="2:14">
      <c r="B5" s="830"/>
      <c r="C5" s="807" t="s">
        <v>2201</v>
      </c>
      <c r="D5" s="808"/>
      <c r="E5" s="808"/>
      <c r="F5" s="808"/>
      <c r="G5" s="808"/>
      <c r="H5" s="808"/>
      <c r="I5" s="808"/>
      <c r="J5" s="809"/>
      <c r="K5" s="832" t="s">
        <v>936</v>
      </c>
      <c r="L5" s="834"/>
      <c r="M5" s="834" t="s">
        <v>937</v>
      </c>
      <c r="N5" s="836"/>
    </row>
    <row r="6" spans="2:14" ht="15.75" thickBot="1">
      <c r="B6" s="831"/>
      <c r="C6" s="838"/>
      <c r="D6" s="839"/>
      <c r="E6" s="839"/>
      <c r="F6" s="839"/>
      <c r="G6" s="839"/>
      <c r="H6" s="839"/>
      <c r="I6" s="839"/>
      <c r="J6" s="840"/>
      <c r="K6" s="833"/>
      <c r="L6" s="835"/>
      <c r="M6" s="835"/>
      <c r="N6" s="837"/>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0" t="s">
        <v>2205</v>
      </c>
      <c r="C10" s="811"/>
      <c r="D10" s="811"/>
      <c r="E10" s="811"/>
      <c r="F10" s="392" t="s">
        <v>2206</v>
      </c>
      <c r="G10" s="79"/>
      <c r="H10" s="360"/>
      <c r="I10" s="812" t="s">
        <v>2207</v>
      </c>
      <c r="J10" s="812"/>
      <c r="K10" s="393" t="s">
        <v>2206</v>
      </c>
      <c r="L10" s="357"/>
      <c r="M10" s="357"/>
      <c r="N10" s="35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989</v>
      </c>
      <c r="C31" s="81" t="s">
        <v>1172</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93181.597763088212</v>
      </c>
      <c r="L36" s="271"/>
      <c r="M36" s="272">
        <v>9.25</v>
      </c>
      <c r="N36" s="273">
        <f>K36/M36</f>
        <v>10073.686244658185</v>
      </c>
    </row>
    <row r="37" spans="1:14">
      <c r="A37" t="s">
        <v>180</v>
      </c>
      <c r="B37" s="869" t="str">
        <f>VLOOKUP(A37,EQUIPOS!A7:D154,3,FALSE)</f>
        <v>Compresor 120 HP, con martillo.</v>
      </c>
      <c r="C37" s="870"/>
      <c r="D37" s="870"/>
      <c r="E37" s="870"/>
      <c r="F37" s="870"/>
      <c r="G37" s="870"/>
      <c r="H37" s="871"/>
      <c r="I37" s="268"/>
      <c r="J37" s="269"/>
      <c r="K37" s="270">
        <f>VLOOKUP(A37,EQUIPOS!A7:D162,4,FALSE)</f>
        <v>88509.572257013016</v>
      </c>
      <c r="L37" s="271"/>
      <c r="M37" s="272">
        <v>9.25</v>
      </c>
      <c r="N37" s="273">
        <f>K37/M37</f>
        <v>9568.602406163569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58.094119895785944</v>
      </c>
    </row>
    <row r="43" spans="1:14" ht="15.75" thickBot="1">
      <c r="B43" s="820" t="s">
        <v>953</v>
      </c>
      <c r="C43" s="821"/>
      <c r="D43" s="821"/>
      <c r="E43" s="821"/>
      <c r="F43" s="821"/>
      <c r="G43" s="821"/>
      <c r="H43" s="821"/>
      <c r="I43" s="821"/>
      <c r="J43" s="821"/>
      <c r="K43" s="821"/>
      <c r="L43" s="821"/>
      <c r="M43" s="822"/>
      <c r="N43" s="99">
        <f>SUM(N36:N42)</f>
        <v>19700.382770717541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1011.9029089424752</v>
      </c>
      <c r="M59" s="908"/>
      <c r="N59" s="288">
        <f>K59*L59</f>
        <v>1011.9029089424752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1011.9029089424752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74</v>
      </c>
      <c r="N70" s="297">
        <f>K70/M70</f>
        <v>1463</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74</v>
      </c>
      <c r="N71" s="297">
        <f>K71/M71</f>
        <v>1441.7059947892972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2904.7059947892972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23616.991674449313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4723.3983348898628</v>
      </c>
      <c r="M83" s="856"/>
      <c r="N83" s="51"/>
    </row>
    <row r="84" spans="1:14">
      <c r="B84" s="89" t="s">
        <v>973</v>
      </c>
      <c r="C84" s="90"/>
      <c r="D84" s="90"/>
      <c r="E84" s="90"/>
      <c r="F84" s="90"/>
      <c r="G84" s="90"/>
      <c r="H84" s="90"/>
      <c r="I84" s="87"/>
      <c r="J84" s="88"/>
      <c r="K84" s="305">
        <v>0.05</v>
      </c>
      <c r="L84" s="855">
        <f>N78*K84</f>
        <v>1180.8495837224657</v>
      </c>
      <c r="M84" s="856"/>
      <c r="N84" s="51"/>
    </row>
    <row r="85" spans="1:14" ht="15.75" thickBot="1">
      <c r="B85" s="91" t="s">
        <v>974</v>
      </c>
      <c r="C85" s="92"/>
      <c r="D85" s="92"/>
      <c r="E85" s="92"/>
      <c r="F85" s="92"/>
      <c r="G85" s="92"/>
      <c r="H85" s="92"/>
      <c r="I85" s="93"/>
      <c r="J85" s="94"/>
      <c r="K85" s="306">
        <v>0.05</v>
      </c>
      <c r="L85" s="857">
        <f>N78*K85</f>
        <v>1180.8495837224657</v>
      </c>
      <c r="M85" s="858"/>
      <c r="N85" s="51"/>
    </row>
    <row r="86" spans="1:14" ht="15.75" thickBot="1">
      <c r="B86" s="820" t="s">
        <v>953</v>
      </c>
      <c r="C86" s="821"/>
      <c r="D86" s="821"/>
      <c r="E86" s="821"/>
      <c r="F86" s="821"/>
      <c r="G86" s="821"/>
      <c r="H86" s="821"/>
      <c r="I86" s="821"/>
      <c r="J86" s="821"/>
      <c r="K86" s="821"/>
      <c r="L86" s="821"/>
      <c r="M86" s="822"/>
      <c r="N86" s="52">
        <f>L83+L84+L85</f>
        <v>7085.0975023347937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30702.089176784106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990</v>
      </c>
      <c r="C31" s="81" t="s">
        <v>1173</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180</v>
      </c>
      <c r="B36" s="869" t="str">
        <f>VLOOKUP(A36,EQUIPOS!A6:D154,3,FALSE)</f>
        <v>Compresor 120 HP, con martillo.</v>
      </c>
      <c r="C36" s="870"/>
      <c r="D36" s="870"/>
      <c r="E36" s="870"/>
      <c r="F36" s="870"/>
      <c r="G36" s="870"/>
      <c r="H36" s="871"/>
      <c r="I36" s="268"/>
      <c r="J36" s="269"/>
      <c r="K36" s="270">
        <f>VLOOKUP(A36,EQUIPOS!A6:D161,4,FALSE)</f>
        <v>88509.572257013016</v>
      </c>
      <c r="L36" s="271"/>
      <c r="M36" s="272">
        <v>2.5</v>
      </c>
      <c r="N36" s="273">
        <f>K36/M36</f>
        <v>35403.82890280521</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1082.6200000000001</v>
      </c>
    </row>
    <row r="43" spans="1:14" ht="15.75" thickBot="1">
      <c r="B43" s="820" t="s">
        <v>953</v>
      </c>
      <c r="C43" s="821"/>
      <c r="D43" s="821"/>
      <c r="E43" s="821"/>
      <c r="F43" s="821"/>
      <c r="G43" s="821"/>
      <c r="H43" s="821"/>
      <c r="I43" s="821"/>
      <c r="J43" s="821"/>
      <c r="K43" s="821"/>
      <c r="L43" s="821"/>
      <c r="M43" s="822"/>
      <c r="N43" s="99">
        <f>SUM(N36:N42)</f>
        <v>36486.448902805212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1011.9029089424752</v>
      </c>
      <c r="M59" s="908"/>
      <c r="N59" s="288">
        <f>K59*L59</f>
        <v>1011.9029089424752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1011.9029089424752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20</v>
      </c>
      <c r="N70" s="297">
        <f>K70/M70</f>
        <v>10826.2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N70+N71+N72+N73+N74</f>
        <v>10826.2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48324.551811747689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9664.9103623495375</v>
      </c>
      <c r="M83" s="856"/>
      <c r="N83" s="51"/>
    </row>
    <row r="84" spans="1:14">
      <c r="B84" s="89" t="s">
        <v>973</v>
      </c>
      <c r="C84" s="90"/>
      <c r="D84" s="90"/>
      <c r="E84" s="90"/>
      <c r="F84" s="90"/>
      <c r="G84" s="90"/>
      <c r="H84" s="90"/>
      <c r="I84" s="87"/>
      <c r="J84" s="88"/>
      <c r="K84" s="305">
        <v>0.05</v>
      </c>
      <c r="L84" s="855">
        <f>N78*K84</f>
        <v>2416.2275905873844</v>
      </c>
      <c r="M84" s="856"/>
      <c r="N84" s="51"/>
    </row>
    <row r="85" spans="1:14" ht="15.75" thickBot="1">
      <c r="B85" s="91" t="s">
        <v>974</v>
      </c>
      <c r="C85" s="92"/>
      <c r="D85" s="92"/>
      <c r="E85" s="92"/>
      <c r="F85" s="92"/>
      <c r="G85" s="92"/>
      <c r="H85" s="92"/>
      <c r="I85" s="93"/>
      <c r="J85" s="94"/>
      <c r="K85" s="306">
        <v>0.05</v>
      </c>
      <c r="L85" s="857">
        <f>N78*K85</f>
        <v>2416.2275905873844</v>
      </c>
      <c r="M85" s="858"/>
      <c r="N85" s="51"/>
    </row>
    <row r="86" spans="1:14" ht="15.75" thickBot="1">
      <c r="B86" s="820" t="s">
        <v>953</v>
      </c>
      <c r="C86" s="821"/>
      <c r="D86" s="821"/>
      <c r="E86" s="821"/>
      <c r="F86" s="821"/>
      <c r="G86" s="821"/>
      <c r="H86" s="821"/>
      <c r="I86" s="821"/>
      <c r="J86" s="821"/>
      <c r="K86" s="821"/>
      <c r="L86" s="821"/>
      <c r="M86" s="822"/>
      <c r="N86" s="52">
        <f>L83+L84+L85</f>
        <v>14497.365543524307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62821.917355271995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991</v>
      </c>
      <c r="C31" s="81" t="s">
        <v>1170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93181.597763088212</v>
      </c>
      <c r="L36" s="271"/>
      <c r="M36" s="272">
        <v>2.375</v>
      </c>
      <c r="N36" s="273">
        <f>K36/M36</f>
        <v>39234.35695287925</v>
      </c>
    </row>
    <row r="37" spans="1:14">
      <c r="A37" t="s">
        <v>180</v>
      </c>
      <c r="B37" s="869" t="str">
        <f>VLOOKUP(A37,EQUIPOS!A7:D154,3,FALSE)</f>
        <v>Compresor 120 HP, con martillo.</v>
      </c>
      <c r="C37" s="870"/>
      <c r="D37" s="870"/>
      <c r="E37" s="870"/>
      <c r="F37" s="870"/>
      <c r="G37" s="870"/>
      <c r="H37" s="871"/>
      <c r="I37" s="268"/>
      <c r="J37" s="269"/>
      <c r="K37" s="270">
        <f>VLOOKUP(A37,EQUIPOS!A7:D162,4,FALSE)</f>
        <v>88509.572257013016</v>
      </c>
      <c r="L37" s="271"/>
      <c r="M37" s="272">
        <v>2.375</v>
      </c>
      <c r="N37" s="273">
        <f>K37/M37</f>
        <v>37267.188318742323</v>
      </c>
    </row>
    <row r="38" spans="1:14">
      <c r="A38" t="s">
        <v>195</v>
      </c>
      <c r="B38" s="869" t="str">
        <f>VLOOKUP(A38,EQUIPOS!A8:D154,3,FALSE)</f>
        <v xml:space="preserve">Equipo de oxicorte, Capacidad de corte: hasta 6´´ (152mm) </v>
      </c>
      <c r="C38" s="870"/>
      <c r="D38" s="870"/>
      <c r="E38" s="870"/>
      <c r="F38" s="870"/>
      <c r="G38" s="870"/>
      <c r="H38" s="871"/>
      <c r="I38" s="268"/>
      <c r="J38" s="269"/>
      <c r="K38" s="270">
        <f>VLOOKUP(A38,EQUIPOS!A8:D163,4,FALSE)</f>
        <v>11047.222420603792</v>
      </c>
      <c r="L38" s="271"/>
      <c r="M38" s="272">
        <v>2.375</v>
      </c>
      <c r="N38" s="273">
        <f>K38/M38</f>
        <v>4651.4620718331753</v>
      </c>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1416.2065453389896</v>
      </c>
    </row>
    <row r="43" spans="1:14" ht="15.75" thickBot="1">
      <c r="B43" s="820" t="s">
        <v>953</v>
      </c>
      <c r="C43" s="821"/>
      <c r="D43" s="821"/>
      <c r="E43" s="821"/>
      <c r="F43" s="821"/>
      <c r="G43" s="821"/>
      <c r="H43" s="821"/>
      <c r="I43" s="821"/>
      <c r="J43" s="821"/>
      <c r="K43" s="821"/>
      <c r="L43" s="821"/>
      <c r="M43" s="822"/>
      <c r="N43" s="99">
        <f>SUM(N36:N42)</f>
        <v>82569.213888793747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1011.9029089424752</v>
      </c>
      <c r="M59" s="908"/>
      <c r="N59" s="288">
        <f>K59*L59</f>
        <v>1011.9029089424752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1011.9029089424752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19</v>
      </c>
      <c r="N70" s="297">
        <f>K70/M70</f>
        <v>8547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N70+N71+N72+N73+N74</f>
        <v>14162.065453389894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97743.182251126113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19548.636450225222</v>
      </c>
      <c r="M83" s="856"/>
      <c r="N83" s="51"/>
    </row>
    <row r="84" spans="1:14">
      <c r="B84" s="89" t="s">
        <v>973</v>
      </c>
      <c r="C84" s="90"/>
      <c r="D84" s="90"/>
      <c r="E84" s="90"/>
      <c r="F84" s="90"/>
      <c r="G84" s="90"/>
      <c r="H84" s="90"/>
      <c r="I84" s="87"/>
      <c r="J84" s="88"/>
      <c r="K84" s="305">
        <v>0.05</v>
      </c>
      <c r="L84" s="855">
        <f>N78*K84</f>
        <v>4887.1591125563054</v>
      </c>
      <c r="M84" s="856"/>
      <c r="N84" s="51"/>
    </row>
    <row r="85" spans="1:14" ht="15.75" thickBot="1">
      <c r="B85" s="91" t="s">
        <v>974</v>
      </c>
      <c r="C85" s="92"/>
      <c r="D85" s="92"/>
      <c r="E85" s="92"/>
      <c r="F85" s="92"/>
      <c r="G85" s="92"/>
      <c r="H85" s="92"/>
      <c r="I85" s="93"/>
      <c r="J85" s="94"/>
      <c r="K85" s="306">
        <v>0.05</v>
      </c>
      <c r="L85" s="857">
        <f>N78*K85</f>
        <v>4887.1591125563054</v>
      </c>
      <c r="M85" s="858"/>
      <c r="N85" s="51"/>
    </row>
    <row r="86" spans="1:14" ht="15.75" thickBot="1">
      <c r="B86" s="820" t="s">
        <v>953</v>
      </c>
      <c r="C86" s="821"/>
      <c r="D86" s="821"/>
      <c r="E86" s="821"/>
      <c r="F86" s="821"/>
      <c r="G86" s="821"/>
      <c r="H86" s="821"/>
      <c r="I86" s="821"/>
      <c r="J86" s="821"/>
      <c r="K86" s="821"/>
      <c r="L86" s="821"/>
      <c r="M86" s="822"/>
      <c r="N86" s="52">
        <f>L83+L84+L85</f>
        <v>29322.954675337834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127066.13692646395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992</v>
      </c>
      <c r="C31" s="81" t="s">
        <v>1171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312</v>
      </c>
      <c r="B36" s="869" t="str">
        <f>VLOOKUP(A36,EQUIPOS!A6:D154,3,FALSE)</f>
        <v>Retroexcavadora sobre oruga, potencia 138 HP, balde de 1,5 m3.</v>
      </c>
      <c r="C36" s="870"/>
      <c r="D36" s="870"/>
      <c r="E36" s="870"/>
      <c r="F36" s="870"/>
      <c r="G36" s="870"/>
      <c r="H36" s="871"/>
      <c r="I36" s="268"/>
      <c r="J36" s="269"/>
      <c r="K36" s="270">
        <f>VLOOKUP(A36,EQUIPOS!A6:D161,4,FALSE)</f>
        <v>161140.26405613479</v>
      </c>
      <c r="L36" s="271"/>
      <c r="M36" s="272">
        <v>2.5</v>
      </c>
      <c r="N36" s="273">
        <f>K36/M36</f>
        <v>64456.105622453921</v>
      </c>
    </row>
    <row r="37" spans="1:14">
      <c r="A37" t="s">
        <v>180</v>
      </c>
      <c r="B37" s="869" t="str">
        <f>VLOOKUP(A37,EQUIPOS!A7:D154,3,FALSE)</f>
        <v>Compresor 120 HP, con martillo.</v>
      </c>
      <c r="C37" s="870"/>
      <c r="D37" s="870"/>
      <c r="E37" s="870"/>
      <c r="F37" s="870"/>
      <c r="G37" s="870"/>
      <c r="H37" s="871"/>
      <c r="I37" s="268"/>
      <c r="J37" s="269"/>
      <c r="K37" s="270">
        <f>VLOOKUP(A37,EQUIPOS!A7:D162,4,FALSE)</f>
        <v>88509.572257013016</v>
      </c>
      <c r="L37" s="271"/>
      <c r="M37" s="272">
        <v>2.5</v>
      </c>
      <c r="N37" s="273">
        <f>K37/M37</f>
        <v>35403.82890280521</v>
      </c>
    </row>
    <row r="38" spans="1:14">
      <c r="A38" t="s">
        <v>195</v>
      </c>
      <c r="B38" s="869" t="str">
        <f>VLOOKUP(A38,EQUIPOS!A8:D154,3,FALSE)</f>
        <v xml:space="preserve">Equipo de oxicorte, Capacidad de corte: hasta 6´´ (152mm) </v>
      </c>
      <c r="C38" s="870"/>
      <c r="D38" s="870"/>
      <c r="E38" s="870"/>
      <c r="F38" s="870"/>
      <c r="G38" s="870"/>
      <c r="H38" s="871"/>
      <c r="I38" s="268"/>
      <c r="J38" s="269"/>
      <c r="K38" s="270">
        <f>VLOOKUP(A38,EQUIPOS!A8:D163,4,FALSE)</f>
        <v>11047.222420603792</v>
      </c>
      <c r="L38" s="271"/>
      <c r="M38" s="272">
        <v>2.5</v>
      </c>
      <c r="N38" s="273">
        <f>K38/M38</f>
        <v>4418.8889682415165</v>
      </c>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269.07924361440797</v>
      </c>
    </row>
    <row r="43" spans="1:14" ht="15.75" thickBot="1">
      <c r="B43" s="820" t="s">
        <v>953</v>
      </c>
      <c r="C43" s="821"/>
      <c r="D43" s="821"/>
      <c r="E43" s="821"/>
      <c r="F43" s="821"/>
      <c r="G43" s="821"/>
      <c r="H43" s="821"/>
      <c r="I43" s="821"/>
      <c r="J43" s="821"/>
      <c r="K43" s="821"/>
      <c r="L43" s="821"/>
      <c r="M43" s="822"/>
      <c r="N43" s="99">
        <f>SUM(N36:N42)</f>
        <v>104547.90273711506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07">
        <f>'900.2'!N78</f>
        <v>1011.9029089424752</v>
      </c>
      <c r="M59" s="908"/>
      <c r="N59" s="288">
        <f>K59*L59</f>
        <v>1011.9029089424752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1011.9029089424752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20</v>
      </c>
      <c r="N70" s="297">
        <f>K70/M70</f>
        <v>8119.65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13453.962180720398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119013.76782677793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23802.753565355586</v>
      </c>
      <c r="M83" s="856"/>
      <c r="N83" s="51"/>
    </row>
    <row r="84" spans="1:14">
      <c r="B84" s="89" t="s">
        <v>973</v>
      </c>
      <c r="C84" s="90"/>
      <c r="D84" s="90"/>
      <c r="E84" s="90"/>
      <c r="F84" s="90"/>
      <c r="G84" s="90"/>
      <c r="H84" s="90"/>
      <c r="I84" s="87"/>
      <c r="J84" s="88"/>
      <c r="K84" s="305">
        <v>0.05</v>
      </c>
      <c r="L84" s="855">
        <f>N78*K84</f>
        <v>5950.6883913388965</v>
      </c>
      <c r="M84" s="856"/>
      <c r="N84" s="51"/>
    </row>
    <row r="85" spans="1:14" ht="15.75" thickBot="1">
      <c r="B85" s="91" t="s">
        <v>974</v>
      </c>
      <c r="C85" s="92"/>
      <c r="D85" s="92"/>
      <c r="E85" s="92"/>
      <c r="F85" s="92"/>
      <c r="G85" s="92"/>
      <c r="H85" s="92"/>
      <c r="I85" s="93"/>
      <c r="J85" s="94"/>
      <c r="K85" s="306">
        <v>0.05</v>
      </c>
      <c r="L85" s="857">
        <f>N78*K85</f>
        <v>5950.6883913388965</v>
      </c>
      <c r="M85" s="858"/>
      <c r="N85" s="51"/>
    </row>
    <row r="86" spans="1:14" ht="15.75" thickBot="1">
      <c r="B86" s="820" t="s">
        <v>953</v>
      </c>
      <c r="C86" s="821"/>
      <c r="D86" s="821"/>
      <c r="E86" s="821"/>
      <c r="F86" s="821"/>
      <c r="G86" s="821"/>
      <c r="H86" s="821"/>
      <c r="I86" s="821"/>
      <c r="J86" s="821"/>
      <c r="K86" s="821"/>
      <c r="L86" s="821"/>
      <c r="M86" s="822"/>
      <c r="N86" s="52">
        <f>L83+L84+L85</f>
        <v>35704.130348033381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154717.8981748113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993</v>
      </c>
      <c r="C31" s="81" t="s">
        <v>1171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312</v>
      </c>
      <c r="B36" s="869" t="str">
        <f>VLOOKUP(A36,EQUIPOS!A6:D154,3,FALSE)</f>
        <v>Retroexcavadora sobre oruga, potencia 138 HP, balde de 1,5 m3.</v>
      </c>
      <c r="C36" s="870"/>
      <c r="D36" s="870"/>
      <c r="E36" s="870"/>
      <c r="F36" s="870"/>
      <c r="G36" s="870"/>
      <c r="H36" s="871"/>
      <c r="I36" s="268"/>
      <c r="J36" s="269"/>
      <c r="K36" s="270">
        <f>VLOOKUP(A36,EQUIPOS!A6:D161,4,FALSE)</f>
        <v>161140.26405613479</v>
      </c>
      <c r="L36" s="271"/>
      <c r="M36" s="272">
        <v>2.5</v>
      </c>
      <c r="N36" s="273">
        <f>K36/M36</f>
        <v>64456.105622453921</v>
      </c>
    </row>
    <row r="37" spans="1:14">
      <c r="A37" t="s">
        <v>180</v>
      </c>
      <c r="B37" s="869" t="str">
        <f>VLOOKUP(A37,EQUIPOS!A7:D154,3,FALSE)</f>
        <v>Compresor 120 HP, con martillo.</v>
      </c>
      <c r="C37" s="870"/>
      <c r="D37" s="870"/>
      <c r="E37" s="870"/>
      <c r="F37" s="870"/>
      <c r="G37" s="870"/>
      <c r="H37" s="871"/>
      <c r="I37" s="268"/>
      <c r="J37" s="269"/>
      <c r="K37" s="270">
        <f>VLOOKUP(A37,EQUIPOS!A7:D162,4,FALSE)</f>
        <v>88509.572257013016</v>
      </c>
      <c r="L37" s="271"/>
      <c r="M37" s="272">
        <v>2.5</v>
      </c>
      <c r="N37" s="273">
        <f>K37/M37</f>
        <v>35403.82890280521</v>
      </c>
    </row>
    <row r="38" spans="1:14">
      <c r="A38" t="s">
        <v>195</v>
      </c>
      <c r="B38" s="869" t="str">
        <f>VLOOKUP(A38,EQUIPOS!A8:D154,3,FALSE)</f>
        <v xml:space="preserve">Equipo de oxicorte, Capacidad de corte: hasta 6´´ (152mm) </v>
      </c>
      <c r="C38" s="870"/>
      <c r="D38" s="870"/>
      <c r="E38" s="870"/>
      <c r="F38" s="870"/>
      <c r="G38" s="870"/>
      <c r="H38" s="871"/>
      <c r="I38" s="268"/>
      <c r="J38" s="269"/>
      <c r="K38" s="270">
        <f>VLOOKUP(A38,EQUIPOS!A8:D163,4,FALSE)</f>
        <v>11047.222420603792</v>
      </c>
      <c r="L38" s="271"/>
      <c r="M38" s="272">
        <v>2.5</v>
      </c>
      <c r="N38" s="273">
        <f>K38/M38</f>
        <v>4418.8889682415165</v>
      </c>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214.948243614408</v>
      </c>
    </row>
    <row r="43" spans="1:14" ht="15.75" thickBot="1">
      <c r="B43" s="820" t="s">
        <v>953</v>
      </c>
      <c r="C43" s="821"/>
      <c r="D43" s="821"/>
      <c r="E43" s="821"/>
      <c r="F43" s="821"/>
      <c r="G43" s="821"/>
      <c r="H43" s="821"/>
      <c r="I43" s="821"/>
      <c r="J43" s="821"/>
      <c r="K43" s="821"/>
      <c r="L43" s="821"/>
      <c r="M43" s="822"/>
      <c r="N43" s="99">
        <f>SUM(N36:N42)</f>
        <v>104493.77173711505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1.4</v>
      </c>
      <c r="J59" s="287">
        <v>1</v>
      </c>
      <c r="K59" s="280">
        <f>I59*J59</f>
        <v>1.4</v>
      </c>
      <c r="L59" s="907">
        <f>'900.2'!N78</f>
        <v>1011.9029089424752</v>
      </c>
      <c r="M59" s="908"/>
      <c r="N59" s="288">
        <f>K59*L59</f>
        <v>1416.6640725194652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1416.6640725194652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20</v>
      </c>
      <c r="N70" s="297">
        <f>K70/M70</f>
        <v>5413.1</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10747.412180720399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116657.8479903549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23331.569598070982</v>
      </c>
      <c r="M83" s="856"/>
      <c r="N83" s="51"/>
    </row>
    <row r="84" spans="1:14">
      <c r="B84" s="89" t="s">
        <v>973</v>
      </c>
      <c r="C84" s="90"/>
      <c r="D84" s="90"/>
      <c r="E84" s="90"/>
      <c r="F84" s="90"/>
      <c r="G84" s="90"/>
      <c r="H84" s="90"/>
      <c r="I84" s="87"/>
      <c r="J84" s="88"/>
      <c r="K84" s="305">
        <v>0.05</v>
      </c>
      <c r="L84" s="855">
        <f>N78*K84</f>
        <v>5832.8923995177456</v>
      </c>
      <c r="M84" s="856"/>
      <c r="N84" s="51"/>
    </row>
    <row r="85" spans="1:14" ht="15.75" thickBot="1">
      <c r="B85" s="91" t="s">
        <v>974</v>
      </c>
      <c r="C85" s="92"/>
      <c r="D85" s="92"/>
      <c r="E85" s="92"/>
      <c r="F85" s="92"/>
      <c r="G85" s="92"/>
      <c r="H85" s="92"/>
      <c r="I85" s="93"/>
      <c r="J85" s="94"/>
      <c r="K85" s="306">
        <v>0.05</v>
      </c>
      <c r="L85" s="857">
        <f>N78*K85</f>
        <v>5832.8923995177456</v>
      </c>
      <c r="M85" s="858"/>
      <c r="N85" s="51"/>
    </row>
    <row r="86" spans="1:14" ht="15.75" thickBot="1">
      <c r="B86" s="820" t="s">
        <v>953</v>
      </c>
      <c r="C86" s="821"/>
      <c r="D86" s="821"/>
      <c r="E86" s="821"/>
      <c r="F86" s="821"/>
      <c r="G86" s="821"/>
      <c r="H86" s="821"/>
      <c r="I86" s="821"/>
      <c r="J86" s="821"/>
      <c r="K86" s="821"/>
      <c r="L86" s="821"/>
      <c r="M86" s="822"/>
      <c r="N86" s="52">
        <f>L83+L84+L85</f>
        <v>34997.354397106472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151655.20238746138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994</v>
      </c>
      <c r="C31" s="81" t="s">
        <v>1174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93181.597763088212</v>
      </c>
      <c r="L36" s="271"/>
      <c r="M36" s="272">
        <v>22</v>
      </c>
      <c r="N36" s="273">
        <f>K36/M36</f>
        <v>4235.5271710494644</v>
      </c>
    </row>
    <row r="37" spans="1:14">
      <c r="A37" t="s">
        <v>180</v>
      </c>
      <c r="B37" s="869" t="str">
        <f>VLOOKUP(A37,EQUIPOS!A7:D154,3,FALSE)</f>
        <v>Compresor 120 HP, con martillo.</v>
      </c>
      <c r="C37" s="870"/>
      <c r="D37" s="870"/>
      <c r="E37" s="870"/>
      <c r="F37" s="870"/>
      <c r="G37" s="870"/>
      <c r="H37" s="871"/>
      <c r="I37" s="268"/>
      <c r="J37" s="269"/>
      <c r="K37" s="270">
        <f>VLOOKUP(A37,EQUIPOS!A7:D162,4,FALSE)</f>
        <v>88509.572257013016</v>
      </c>
      <c r="L37" s="271"/>
      <c r="M37" s="272">
        <v>22</v>
      </c>
      <c r="N37" s="273">
        <f>K37/M37</f>
        <v>4023.1623753187737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24.425936774364544</v>
      </c>
    </row>
    <row r="43" spans="1:14" ht="15.75" thickBot="1">
      <c r="B43" s="820" t="s">
        <v>953</v>
      </c>
      <c r="C43" s="821"/>
      <c r="D43" s="821"/>
      <c r="E43" s="821"/>
      <c r="F43" s="821"/>
      <c r="G43" s="821"/>
      <c r="H43" s="821"/>
      <c r="I43" s="821"/>
      <c r="J43" s="821"/>
      <c r="K43" s="821"/>
      <c r="L43" s="821"/>
      <c r="M43" s="822"/>
      <c r="N43" s="99">
        <f>SUM(N36:N42)</f>
        <v>8283.1154831426029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0.42</v>
      </c>
      <c r="J59" s="287">
        <v>1</v>
      </c>
      <c r="K59" s="280">
        <f>I59*J59</f>
        <v>0.42</v>
      </c>
      <c r="L59" s="907">
        <f>'900.2'!N78</f>
        <v>1011.9029089424752</v>
      </c>
      <c r="M59" s="908"/>
      <c r="N59" s="288">
        <f>K59*L59</f>
        <v>424.99922175583953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424.99922175583953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176</v>
      </c>
      <c r="N70" s="297">
        <f>K70/M70</f>
        <v>615.125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1221.2968387182273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9929.4115436166685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1985.8823087233338</v>
      </c>
      <c r="M83" s="856"/>
      <c r="N83" s="51"/>
    </row>
    <row r="84" spans="1:14">
      <c r="B84" s="89" t="s">
        <v>973</v>
      </c>
      <c r="C84" s="90"/>
      <c r="D84" s="90"/>
      <c r="E84" s="90"/>
      <c r="F84" s="90"/>
      <c r="G84" s="90"/>
      <c r="H84" s="90"/>
      <c r="I84" s="87"/>
      <c r="J84" s="88"/>
      <c r="K84" s="305">
        <v>0.05</v>
      </c>
      <c r="L84" s="855">
        <f>N78*K84</f>
        <v>496.47057718083346</v>
      </c>
      <c r="M84" s="856"/>
      <c r="N84" s="51"/>
    </row>
    <row r="85" spans="1:14" ht="15.75" thickBot="1">
      <c r="B85" s="91" t="s">
        <v>974</v>
      </c>
      <c r="C85" s="92"/>
      <c r="D85" s="92"/>
      <c r="E85" s="92"/>
      <c r="F85" s="92"/>
      <c r="G85" s="92"/>
      <c r="H85" s="92"/>
      <c r="I85" s="93"/>
      <c r="J85" s="94"/>
      <c r="K85" s="306">
        <v>0.05</v>
      </c>
      <c r="L85" s="857">
        <f>N78*K85</f>
        <v>496.47057718083346</v>
      </c>
      <c r="M85" s="858"/>
      <c r="N85" s="51"/>
    </row>
    <row r="86" spans="1:14" ht="15.75" thickBot="1">
      <c r="B86" s="820" t="s">
        <v>953</v>
      </c>
      <c r="C86" s="821"/>
      <c r="D86" s="821"/>
      <c r="E86" s="821"/>
      <c r="F86" s="821"/>
      <c r="G86" s="821"/>
      <c r="H86" s="821"/>
      <c r="I86" s="821"/>
      <c r="J86" s="821"/>
      <c r="K86" s="821"/>
      <c r="L86" s="821"/>
      <c r="M86" s="822"/>
      <c r="N86" s="52">
        <f>L83+L84+L85</f>
        <v>2978.8234630850006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12908.235006701669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995</v>
      </c>
      <c r="C31" s="81" t="s">
        <v>1175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150</v>
      </c>
      <c r="B36" s="869" t="str">
        <f>VLOOKUP(A36,EQUIPOS!A6:D154,3,FALSE)</f>
        <v>Cargador : Potencia en el volante 125 hp, Clasificación de RPM del motor 2300.</v>
      </c>
      <c r="C36" s="870"/>
      <c r="D36" s="870"/>
      <c r="E36" s="870"/>
      <c r="F36" s="870"/>
      <c r="G36" s="870"/>
      <c r="H36" s="871"/>
      <c r="I36" s="268"/>
      <c r="J36" s="269"/>
      <c r="K36" s="270">
        <f>VLOOKUP(A36,EQUIPOS!A6:D161,4,FALSE)</f>
        <v>93181.597763088212</v>
      </c>
      <c r="L36" s="271"/>
      <c r="M36" s="272">
        <v>22</v>
      </c>
      <c r="N36" s="273">
        <f>K36/M36</f>
        <v>4235.5271710494644</v>
      </c>
    </row>
    <row r="37" spans="1:14">
      <c r="A37" t="s">
        <v>180</v>
      </c>
      <c r="B37" s="869" t="str">
        <f>VLOOKUP(A37,EQUIPOS!A7:D154,3,FALSE)</f>
        <v>Compresor 120 HP, con martillo.</v>
      </c>
      <c r="C37" s="870"/>
      <c r="D37" s="870"/>
      <c r="E37" s="870"/>
      <c r="F37" s="870"/>
      <c r="G37" s="870"/>
      <c r="H37" s="871"/>
      <c r="I37" s="268"/>
      <c r="J37" s="269"/>
      <c r="K37" s="270">
        <f>VLOOKUP(A37,EQUIPOS!A7:D162,4,FALSE)</f>
        <v>88509.572257013016</v>
      </c>
      <c r="L37" s="271"/>
      <c r="M37" s="272">
        <v>22</v>
      </c>
      <c r="N37" s="273">
        <f>K37/M37</f>
        <v>4023.1623753187737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24.425936774364544</v>
      </c>
    </row>
    <row r="43" spans="1:14" ht="15.75" thickBot="1">
      <c r="B43" s="820" t="s">
        <v>953</v>
      </c>
      <c r="C43" s="821"/>
      <c r="D43" s="821"/>
      <c r="E43" s="821"/>
      <c r="F43" s="821"/>
      <c r="G43" s="821"/>
      <c r="H43" s="821"/>
      <c r="I43" s="821"/>
      <c r="J43" s="821"/>
      <c r="K43" s="821"/>
      <c r="L43" s="821"/>
      <c r="M43" s="822"/>
      <c r="N43" s="99">
        <f>SUM(N36:N42)</f>
        <v>8283.1154831426029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0.21</v>
      </c>
      <c r="J59" s="287">
        <v>1</v>
      </c>
      <c r="K59" s="280">
        <f>I59*J59</f>
        <v>0.21</v>
      </c>
      <c r="L59" s="907">
        <f>'900.2'!N78</f>
        <v>1011.9029089424752</v>
      </c>
      <c r="M59" s="908"/>
      <c r="N59" s="288">
        <f>K59*L59</f>
        <v>212.49961087791976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45"/>
    </row>
    <row r="65" spans="1:15" ht="15.75" thickBot="1">
      <c r="B65" s="909" t="s">
        <v>953</v>
      </c>
      <c r="C65" s="863"/>
      <c r="D65" s="863"/>
      <c r="E65" s="863"/>
      <c r="F65" s="863"/>
      <c r="G65" s="863"/>
      <c r="H65" s="863"/>
      <c r="I65" s="863"/>
      <c r="J65" s="863"/>
      <c r="K65" s="863"/>
      <c r="L65" s="863"/>
      <c r="M65" s="864"/>
      <c r="N65" s="104">
        <f>N59+N60+N61+N62+N63</f>
        <v>212.49961087791976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176</v>
      </c>
      <c r="N70" s="297">
        <f>K70/M70</f>
        <v>615.125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1221.2968387182273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9716.9119327387489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1943.3823865477498</v>
      </c>
      <c r="M83" s="856"/>
      <c r="N83" s="51"/>
    </row>
    <row r="84" spans="1:14">
      <c r="B84" s="89" t="s">
        <v>973</v>
      </c>
      <c r="C84" s="90"/>
      <c r="D84" s="90"/>
      <c r="E84" s="90"/>
      <c r="F84" s="90"/>
      <c r="G84" s="90"/>
      <c r="H84" s="90"/>
      <c r="I84" s="87"/>
      <c r="J84" s="88"/>
      <c r="K84" s="305">
        <v>0.05</v>
      </c>
      <c r="L84" s="855">
        <f>N78*K84</f>
        <v>485.84559663693744</v>
      </c>
      <c r="M84" s="856"/>
      <c r="N84" s="51"/>
    </row>
    <row r="85" spans="1:14" ht="15.75" thickBot="1">
      <c r="B85" s="91" t="s">
        <v>974</v>
      </c>
      <c r="C85" s="92"/>
      <c r="D85" s="92"/>
      <c r="E85" s="92"/>
      <c r="F85" s="92"/>
      <c r="G85" s="92"/>
      <c r="H85" s="92"/>
      <c r="I85" s="93"/>
      <c r="J85" s="94"/>
      <c r="K85" s="306">
        <v>0.05</v>
      </c>
      <c r="L85" s="857">
        <f>N78*K85</f>
        <v>485.84559663693744</v>
      </c>
      <c r="M85" s="858"/>
      <c r="N85" s="51"/>
    </row>
    <row r="86" spans="1:14" ht="15.75" thickBot="1">
      <c r="B86" s="820" t="s">
        <v>953</v>
      </c>
      <c r="C86" s="821"/>
      <c r="D86" s="821"/>
      <c r="E86" s="821"/>
      <c r="F86" s="821"/>
      <c r="G86" s="821"/>
      <c r="H86" s="821"/>
      <c r="I86" s="821"/>
      <c r="J86" s="821"/>
      <c r="K86" s="821"/>
      <c r="L86" s="821"/>
      <c r="M86" s="822"/>
      <c r="N86" s="52">
        <f>L83+L84+L85</f>
        <v>2915.0735798216247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12631.985512560374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996</v>
      </c>
      <c r="C31" s="81" t="s">
        <v>1176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180</v>
      </c>
      <c r="B36" s="869" t="str">
        <f>VLOOKUP(A36,EQUIPOS!A6:D154,3,FALSE)</f>
        <v>Compresor 120 HP, con martillo.</v>
      </c>
      <c r="C36" s="870"/>
      <c r="D36" s="870"/>
      <c r="E36" s="870"/>
      <c r="F36" s="870"/>
      <c r="G36" s="870"/>
      <c r="H36" s="871"/>
      <c r="I36" s="268"/>
      <c r="J36" s="269"/>
      <c r="K36" s="270">
        <f>VLOOKUP(A36,EQUIPOS!A6:D161,4,FALSE)</f>
        <v>88509.572257013016</v>
      </c>
      <c r="L36" s="271"/>
      <c r="M36" s="272">
        <v>20</v>
      </c>
      <c r="N36" s="273">
        <f>K36/M36</f>
        <v>4425.4786128506512</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67.663750000000007</v>
      </c>
    </row>
    <row r="43" spans="1:14" ht="15.75" thickBot="1">
      <c r="B43" s="820" t="s">
        <v>953</v>
      </c>
      <c r="C43" s="821"/>
      <c r="D43" s="821"/>
      <c r="E43" s="821"/>
      <c r="F43" s="821"/>
      <c r="G43" s="821"/>
      <c r="H43" s="821"/>
      <c r="I43" s="821"/>
      <c r="J43" s="821"/>
      <c r="K43" s="821"/>
      <c r="L43" s="821"/>
      <c r="M43" s="822"/>
      <c r="N43" s="99">
        <f>SUM(N36:N42)</f>
        <v>4493.1423628506509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0.08</v>
      </c>
      <c r="J59" s="287">
        <v>1</v>
      </c>
      <c r="K59" s="280">
        <f>I59*J59</f>
        <v>0.08</v>
      </c>
      <c r="L59" s="907">
        <f>'900.2'!N78</f>
        <v>1011.9029089424752</v>
      </c>
      <c r="M59" s="908"/>
      <c r="N59" s="288">
        <f>K59*L59</f>
        <v>80.952232715398011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80.952232715398011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160</v>
      </c>
      <c r="N70" s="297">
        <f>K70/M70</f>
        <v>676.63750000000005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676.63750000000005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5250.7320955660489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1050.1464191132097</v>
      </c>
      <c r="M83" s="856"/>
      <c r="N83" s="51"/>
    </row>
    <row r="84" spans="1:14">
      <c r="B84" s="89" t="s">
        <v>973</v>
      </c>
      <c r="C84" s="90"/>
      <c r="D84" s="90"/>
      <c r="E84" s="90"/>
      <c r="F84" s="90"/>
      <c r="G84" s="90"/>
      <c r="H84" s="90"/>
      <c r="I84" s="87"/>
      <c r="J84" s="88"/>
      <c r="K84" s="305">
        <v>0.05</v>
      </c>
      <c r="L84" s="855">
        <f>N78*K84</f>
        <v>262.53660477830243</v>
      </c>
      <c r="M84" s="856"/>
      <c r="N84" s="51"/>
    </row>
    <row r="85" spans="1:14" ht="15.75" thickBot="1">
      <c r="B85" s="91" t="s">
        <v>974</v>
      </c>
      <c r="C85" s="92"/>
      <c r="D85" s="92"/>
      <c r="E85" s="92"/>
      <c r="F85" s="92"/>
      <c r="G85" s="92"/>
      <c r="H85" s="92"/>
      <c r="I85" s="93"/>
      <c r="J85" s="94"/>
      <c r="K85" s="306">
        <v>0.05</v>
      </c>
      <c r="L85" s="857">
        <f>N78*K85</f>
        <v>262.53660477830243</v>
      </c>
      <c r="M85" s="858"/>
      <c r="N85" s="51"/>
    </row>
    <row r="86" spans="1:14" ht="15.75" thickBot="1">
      <c r="B86" s="820" t="s">
        <v>953</v>
      </c>
      <c r="C86" s="821"/>
      <c r="D86" s="821"/>
      <c r="E86" s="821"/>
      <c r="F86" s="821"/>
      <c r="G86" s="821"/>
      <c r="H86" s="821"/>
      <c r="I86" s="821"/>
      <c r="J86" s="821"/>
      <c r="K86" s="821"/>
      <c r="L86" s="821"/>
      <c r="M86" s="822"/>
      <c r="N86" s="52">
        <f>L83+L84+L85</f>
        <v>1575.2196286698147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6825.9517242358634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997</v>
      </c>
      <c r="C31" s="81" t="s">
        <v>1177</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195</v>
      </c>
      <c r="B36" s="869" t="str">
        <f>VLOOKUP(A36,EQUIPOS!A6:D154,3,FALSE)</f>
        <v xml:space="preserve">Equipo de oxicorte, Capacidad de corte: hasta 6´´ (152mm) </v>
      </c>
      <c r="C36" s="870"/>
      <c r="D36" s="870"/>
      <c r="E36" s="870"/>
      <c r="F36" s="870"/>
      <c r="G36" s="870"/>
      <c r="H36" s="871"/>
      <c r="I36" s="268"/>
      <c r="J36" s="269"/>
      <c r="K36" s="270">
        <f>VLOOKUP(A36,EQUIPOS!A6:D161,4,FALSE)</f>
        <v>11047.222420603792</v>
      </c>
      <c r="L36" s="271"/>
      <c r="M36" s="272">
        <v>321</v>
      </c>
      <c r="N36" s="273">
        <f>K36/M36</f>
        <v>34.415023117145772</v>
      </c>
    </row>
    <row r="37" spans="1:14">
      <c r="A37" t="s">
        <v>248</v>
      </c>
      <c r="B37" s="869" t="str">
        <f>VLOOKUP(A37,EQUIPOS!A7:D154,3,FALSE)</f>
        <v>Grúa telescópica de 50 Ton.</v>
      </c>
      <c r="C37" s="870"/>
      <c r="D37" s="870"/>
      <c r="E37" s="870"/>
      <c r="F37" s="870"/>
      <c r="G37" s="870"/>
      <c r="H37" s="871"/>
      <c r="I37" s="268"/>
      <c r="J37" s="269"/>
      <c r="K37" s="270">
        <f>VLOOKUP(A37,EQUIPOS!A7:D162,4,FALSE)</f>
        <v>341942.2058501796</v>
      </c>
      <c r="L37" s="271"/>
      <c r="M37" s="272">
        <v>321</v>
      </c>
      <c r="N37" s="273">
        <f>K37/M37</f>
        <v>1065.2405166672261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16.863239875389407</v>
      </c>
    </row>
    <row r="43" spans="1:14" ht="15.75" thickBot="1">
      <c r="B43" s="820" t="s">
        <v>953</v>
      </c>
      <c r="C43" s="821"/>
      <c r="D43" s="821"/>
      <c r="E43" s="821"/>
      <c r="F43" s="821"/>
      <c r="G43" s="821"/>
      <c r="H43" s="821"/>
      <c r="I43" s="821"/>
      <c r="J43" s="821"/>
      <c r="K43" s="821"/>
      <c r="L43" s="821"/>
      <c r="M43" s="822"/>
      <c r="N43" s="99">
        <f>SUM(N36:N42)</f>
        <v>1116.5187796597611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1222</v>
      </c>
      <c r="B59" s="46" t="str">
        <f>VLOOKUP(A59,TRANSPORTE!A5:D117,3,FALSE)</f>
        <v>Transporte de acero</v>
      </c>
      <c r="C59" s="318"/>
      <c r="D59" s="318"/>
      <c r="E59" s="318"/>
      <c r="F59" s="318"/>
      <c r="G59" s="318"/>
      <c r="H59" s="312" t="str">
        <f>VLOOKUP(A59,TRANSPORTE!A6:D120,2,FALSE)</f>
        <v>tkm</v>
      </c>
      <c r="I59" s="280">
        <v>1</v>
      </c>
      <c r="J59" s="287">
        <v>1</v>
      </c>
      <c r="K59" s="280">
        <f>I59*J59</f>
        <v>1</v>
      </c>
      <c r="L59" s="907">
        <f>VLOOKUP(A59,TRANSPORTE!A5:D120,4,FALSE)</f>
        <v>0.31849969490835883</v>
      </c>
      <c r="M59" s="908"/>
      <c r="N59" s="288">
        <f>K59*L59</f>
        <v>0.31849969490835883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0.31849969490835883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19</v>
      </c>
      <c r="B70" s="49" t="str">
        <f>VLOOKUP(A70,'MANO DE OBRA'!A8:D68,3,FALSE)</f>
        <v>Obrero (8)</v>
      </c>
      <c r="C70" s="47"/>
      <c r="D70" s="47"/>
      <c r="E70" s="47"/>
      <c r="F70" s="47"/>
      <c r="G70" s="47"/>
      <c r="H70" s="47"/>
      <c r="I70" s="293">
        <f>K70/J70*100</f>
        <v>234080.00000000003</v>
      </c>
      <c r="J70" s="294">
        <v>185</v>
      </c>
      <c r="K70" s="295">
        <f>VLOOKUP(A70,'MANO DE OBRA'!A8:D99,4,FALSE)</f>
        <v>433048</v>
      </c>
      <c r="L70" s="50"/>
      <c r="M70" s="296">
        <v>2568</v>
      </c>
      <c r="N70" s="297">
        <f>K70/M70</f>
        <v>168.63239875389408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168.63239875389408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1285.4696781085634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257.09393562171266</v>
      </c>
      <c r="M83" s="856"/>
      <c r="N83" s="51"/>
    </row>
    <row r="84" spans="1:14">
      <c r="B84" s="89" t="s">
        <v>973</v>
      </c>
      <c r="C84" s="90"/>
      <c r="D84" s="90"/>
      <c r="E84" s="90"/>
      <c r="F84" s="90"/>
      <c r="G84" s="90"/>
      <c r="H84" s="90"/>
      <c r="I84" s="87"/>
      <c r="J84" s="88"/>
      <c r="K84" s="305">
        <v>0.05</v>
      </c>
      <c r="L84" s="855">
        <f>N78*K84</f>
        <v>64.273483905428165</v>
      </c>
      <c r="M84" s="856"/>
      <c r="N84" s="51"/>
    </row>
    <row r="85" spans="1:14" ht="15.75" thickBot="1">
      <c r="B85" s="91" t="s">
        <v>974</v>
      </c>
      <c r="C85" s="92"/>
      <c r="D85" s="92"/>
      <c r="E85" s="92"/>
      <c r="F85" s="92"/>
      <c r="G85" s="92"/>
      <c r="H85" s="92"/>
      <c r="I85" s="93"/>
      <c r="J85" s="94"/>
      <c r="K85" s="306">
        <v>0.05</v>
      </c>
      <c r="L85" s="857">
        <f>N78*K85</f>
        <v>64.273483905428165</v>
      </c>
      <c r="M85" s="858"/>
      <c r="N85" s="51"/>
    </row>
    <row r="86" spans="1:14" ht="15.75" thickBot="1">
      <c r="B86" s="820" t="s">
        <v>953</v>
      </c>
      <c r="C86" s="821"/>
      <c r="D86" s="821"/>
      <c r="E86" s="821"/>
      <c r="F86" s="821"/>
      <c r="G86" s="821"/>
      <c r="H86" s="821"/>
      <c r="I86" s="821"/>
      <c r="J86" s="821"/>
      <c r="K86" s="821"/>
      <c r="L86" s="821"/>
      <c r="M86" s="822"/>
      <c r="N86" s="52">
        <f>L83+L84+L85</f>
        <v>385.64090343256902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1671.1105815411324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999</v>
      </c>
      <c r="C31" s="81" t="s">
        <v>1178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273</v>
      </c>
      <c r="B36" s="869" t="str">
        <f>VLOOKUP(A36,EQUIPOS!A6:D154,3,FALSE)</f>
        <v>Motosierra, 93.6 cm3 - 7.1 HP, 45-90 cm - 7.9 kg</v>
      </c>
      <c r="C36" s="870"/>
      <c r="D36" s="870"/>
      <c r="E36" s="870"/>
      <c r="F36" s="870"/>
      <c r="G36" s="870"/>
      <c r="H36" s="871"/>
      <c r="I36" s="268"/>
      <c r="J36" s="269"/>
      <c r="K36" s="270">
        <f>VLOOKUP(A36,EQUIPOS!A6:D161,4,FALSE)</f>
        <v>5261.7517567472978</v>
      </c>
      <c r="L36" s="271"/>
      <c r="M36" s="272">
        <v>3</v>
      </c>
      <c r="N36" s="273">
        <f>K36/M36</f>
        <v>1753.9172522490992</v>
      </c>
    </row>
    <row r="37" spans="1:14">
      <c r="A37" s="206" t="s">
        <v>312</v>
      </c>
      <c r="B37" s="869" t="str">
        <f>VLOOKUP(A37,EQUIPOS!A7:D154,3,FALSE)</f>
        <v>Retroexcavadora sobre oruga, potencia 138 HP, balde de 1,5 m3.</v>
      </c>
      <c r="C37" s="870"/>
      <c r="D37" s="870"/>
      <c r="E37" s="870"/>
      <c r="F37" s="870"/>
      <c r="G37" s="870"/>
      <c r="H37" s="871"/>
      <c r="I37" s="268"/>
      <c r="J37" s="269"/>
      <c r="K37" s="270">
        <f>VLOOKUP(A37,EQUIPOS!A7:D162,4,FALSE)</f>
        <v>161140.26405613479</v>
      </c>
      <c r="L37" s="271"/>
      <c r="M37" s="272">
        <v>3</v>
      </c>
      <c r="N37" s="273">
        <f>K37/M37</f>
        <v>53713.421352044934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673.35467419668339</v>
      </c>
    </row>
    <row r="43" spans="1:14" ht="15.75" thickBot="1">
      <c r="B43" s="820" t="s">
        <v>953</v>
      </c>
      <c r="C43" s="821"/>
      <c r="D43" s="821"/>
      <c r="E43" s="821"/>
      <c r="F43" s="821"/>
      <c r="G43" s="821"/>
      <c r="H43" s="821"/>
      <c r="I43" s="821"/>
      <c r="J43" s="821"/>
      <c r="K43" s="821"/>
      <c r="L43" s="821"/>
      <c r="M43" s="822"/>
      <c r="N43" s="99">
        <f>SUM(N36:N42)</f>
        <v>56140.693278490719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6</v>
      </c>
      <c r="J59" s="287">
        <v>1</v>
      </c>
      <c r="K59" s="280">
        <f>I59*J59</f>
        <v>6</v>
      </c>
      <c r="L59" s="907">
        <f>VLOOKUP(A59,TRANSPORTE!A5:D94,4,FALSE)</f>
        <v>1010.5980903546691</v>
      </c>
      <c r="M59" s="908"/>
      <c r="N59" s="288">
        <f>K59*L59</f>
        <v>6063.5885421280145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6063.5885421280145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v>
      </c>
      <c r="N70" s="297">
        <f>K70/M70</f>
        <v>4445.260150600333</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24</v>
      </c>
      <c r="N71" s="297">
        <f>K71/M71</f>
        <v>9021.8333333333339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13467.093483933666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75671.375304552406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15134.275060910482</v>
      </c>
      <c r="M83" s="856"/>
      <c r="N83" s="51"/>
    </row>
    <row r="84" spans="1:14">
      <c r="B84" s="89" t="s">
        <v>973</v>
      </c>
      <c r="C84" s="90"/>
      <c r="D84" s="90"/>
      <c r="E84" s="90"/>
      <c r="F84" s="90"/>
      <c r="G84" s="90"/>
      <c r="H84" s="90"/>
      <c r="I84" s="87"/>
      <c r="J84" s="88"/>
      <c r="K84" s="305">
        <v>0.05</v>
      </c>
      <c r="L84" s="855">
        <f>N78*K84</f>
        <v>3783.5687652276206</v>
      </c>
      <c r="M84" s="856"/>
      <c r="N84" s="51"/>
    </row>
    <row r="85" spans="1:14" ht="15.75" thickBot="1">
      <c r="B85" s="91" t="s">
        <v>974</v>
      </c>
      <c r="C85" s="92"/>
      <c r="D85" s="92"/>
      <c r="E85" s="92"/>
      <c r="F85" s="92"/>
      <c r="G85" s="92"/>
      <c r="H85" s="92"/>
      <c r="I85" s="93"/>
      <c r="J85" s="94"/>
      <c r="K85" s="306">
        <v>0.05</v>
      </c>
      <c r="L85" s="857">
        <f>N78*K85</f>
        <v>3783.5687652276206</v>
      </c>
      <c r="M85" s="858"/>
      <c r="N85" s="51"/>
    </row>
    <row r="86" spans="1:14" ht="15.75" thickBot="1">
      <c r="B86" s="820" t="s">
        <v>953</v>
      </c>
      <c r="C86" s="821"/>
      <c r="D86" s="821"/>
      <c r="E86" s="821"/>
      <c r="F86" s="821"/>
      <c r="G86" s="821"/>
      <c r="H86" s="821"/>
      <c r="I86" s="821"/>
      <c r="J86" s="821"/>
      <c r="K86" s="821"/>
      <c r="L86" s="821"/>
      <c r="M86" s="822"/>
      <c r="N86" s="52">
        <f>L83+L84+L85</f>
        <v>22701.412591365723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98372.787895918125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7.7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1000</v>
      </c>
      <c r="C31" s="81" t="s">
        <v>2229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195</v>
      </c>
      <c r="B36" s="869" t="str">
        <f>VLOOKUP(A36,EQUIPOS!A6:D154,3,FALSE)</f>
        <v xml:space="preserve">Equipo de oxicorte, Capacidad de corte: hasta 6´´ (152mm) </v>
      </c>
      <c r="C36" s="870"/>
      <c r="D36" s="870"/>
      <c r="E36" s="870"/>
      <c r="F36" s="870"/>
      <c r="G36" s="870"/>
      <c r="H36" s="871"/>
      <c r="I36" s="268"/>
      <c r="J36" s="269"/>
      <c r="K36" s="270">
        <f>VLOOKUP(A36,EQUIPOS!A6:D161,4,FALSE)</f>
        <v>11047.222420603792</v>
      </c>
      <c r="L36" s="271"/>
      <c r="M36" s="272">
        <v>4</v>
      </c>
      <c r="N36" s="273">
        <f>K36/M36</f>
        <v>2761.8056051509479</v>
      </c>
    </row>
    <row r="37" spans="1:14">
      <c r="A37" s="108" t="s">
        <v>248</v>
      </c>
      <c r="B37" s="869" t="str">
        <f>VLOOKUP(A37,EQUIPOS!A7:D154,3,FALSE)</f>
        <v>Grúa telescópica de 50 Ton.</v>
      </c>
      <c r="C37" s="870"/>
      <c r="D37" s="870"/>
      <c r="E37" s="870"/>
      <c r="F37" s="870"/>
      <c r="G37" s="870"/>
      <c r="H37" s="871"/>
      <c r="I37" s="268"/>
      <c r="J37" s="269"/>
      <c r="K37" s="270">
        <f>VLOOKUP(A37,EQUIPOS!A7:D162,4,FALSE)</f>
        <v>341942.2058501796</v>
      </c>
      <c r="L37" s="271"/>
      <c r="M37" s="272">
        <v>4</v>
      </c>
      <c r="N37" s="273">
        <f>K37/M37</f>
        <v>85485.5514625449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1010.0320112950249</v>
      </c>
    </row>
    <row r="43" spans="1:14" ht="15.75" thickBot="1">
      <c r="B43" s="820" t="s">
        <v>953</v>
      </c>
      <c r="C43" s="821"/>
      <c r="D43" s="821"/>
      <c r="E43" s="821"/>
      <c r="F43" s="821"/>
      <c r="G43" s="821"/>
      <c r="H43" s="821"/>
      <c r="I43" s="821"/>
      <c r="J43" s="821"/>
      <c r="K43" s="821"/>
      <c r="L43" s="821"/>
      <c r="M43" s="822"/>
      <c r="N43" s="99">
        <f>SUM(N36:N42)</f>
        <v>89257.389078990876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s="206" t="s">
        <v>1325</v>
      </c>
      <c r="B59" s="46" t="str">
        <f>VLOOKUP(A59,TRANSPORTE!A5:D117,3,FALSE)</f>
        <v xml:space="preserve">Transporte de estructuras metálicas </v>
      </c>
      <c r="C59" s="318"/>
      <c r="D59" s="318"/>
      <c r="E59" s="318"/>
      <c r="F59" s="318"/>
      <c r="G59" s="318"/>
      <c r="H59" s="312" t="str">
        <f>VLOOKUP(A59,TRANSPORTE!A6:D120,2,FALSE)</f>
        <v>kgk</v>
      </c>
      <c r="I59" s="280">
        <v>1</v>
      </c>
      <c r="J59" s="287">
        <v>1</v>
      </c>
      <c r="K59" s="280">
        <f>I59*J59</f>
        <v>1</v>
      </c>
      <c r="L59" s="907">
        <f>VLOOKUP(A59,TRANSPORTE!A5:D117,4,FALSE)</f>
        <v>0.45229801055906294</v>
      </c>
      <c r="M59" s="908"/>
      <c r="N59" s="288">
        <f>K59*L59</f>
        <v>0.45229801055906294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0.45229801055906294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v>
      </c>
      <c r="N70" s="297">
        <f>K70/M70</f>
        <v>3333.9451129502495</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32</v>
      </c>
      <c r="N71" s="297">
        <f>K71/M71</f>
        <v>6766.375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10100.320112950249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99358.161489951686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19871.632297990338</v>
      </c>
      <c r="M83" s="856"/>
      <c r="N83" s="51"/>
    </row>
    <row r="84" spans="1:14">
      <c r="B84" s="89" t="s">
        <v>973</v>
      </c>
      <c r="C84" s="90"/>
      <c r="D84" s="90"/>
      <c r="E84" s="90"/>
      <c r="F84" s="90"/>
      <c r="G84" s="90"/>
      <c r="H84" s="90"/>
      <c r="I84" s="87"/>
      <c r="J84" s="88"/>
      <c r="K84" s="305">
        <v>0.05</v>
      </c>
      <c r="L84" s="855">
        <f>N78*K84</f>
        <v>4967.9080744975845</v>
      </c>
      <c r="M84" s="856"/>
      <c r="N84" s="51"/>
    </row>
    <row r="85" spans="1:14" ht="15.75" thickBot="1">
      <c r="B85" s="91" t="s">
        <v>974</v>
      </c>
      <c r="C85" s="92"/>
      <c r="D85" s="92"/>
      <c r="E85" s="92"/>
      <c r="F85" s="92"/>
      <c r="G85" s="92"/>
      <c r="H85" s="92"/>
      <c r="I85" s="93"/>
      <c r="J85" s="94"/>
      <c r="K85" s="306">
        <v>0.05</v>
      </c>
      <c r="L85" s="857">
        <f>N78*K85</f>
        <v>4967.9080744975845</v>
      </c>
      <c r="M85" s="858"/>
      <c r="N85" s="51"/>
    </row>
    <row r="86" spans="1:14" ht="15.75" thickBot="1">
      <c r="B86" s="820" t="s">
        <v>953</v>
      </c>
      <c r="C86" s="821"/>
      <c r="D86" s="821"/>
      <c r="E86" s="821"/>
      <c r="F86" s="821"/>
      <c r="G86" s="821"/>
      <c r="H86" s="821"/>
      <c r="I86" s="821"/>
      <c r="J86" s="821"/>
      <c r="K86" s="821"/>
      <c r="L86" s="821"/>
      <c r="M86" s="822"/>
      <c r="N86" s="52">
        <f>L83+L84+L85</f>
        <v>29807.448446985505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129165.6099369372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1001</v>
      </c>
      <c r="C31" s="81" t="s">
        <v>1180</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307</v>
      </c>
      <c r="B36" s="869" t="str">
        <f>VLOOKUP(A36,EQUIPOS!A6:D154,3,FALSE)</f>
        <v>Retroexcavadora, Potencia en el Volante 78 HP 2200 RPM</v>
      </c>
      <c r="C36" s="870"/>
      <c r="D36" s="870"/>
      <c r="E36" s="870"/>
      <c r="F36" s="870"/>
      <c r="G36" s="870"/>
      <c r="H36" s="871"/>
      <c r="I36" s="268"/>
      <c r="J36" s="269"/>
      <c r="K36" s="270">
        <f>VLOOKUP(A36,EQUIPOS!A6:D161,4,FALSE)</f>
        <v>122565.52442638588</v>
      </c>
      <c r="L36" s="271"/>
      <c r="M36" s="272">
        <v>5</v>
      </c>
      <c r="N36" s="273">
        <f>K36/M36</f>
        <v>24513.104885277175</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107.474121807204</v>
      </c>
    </row>
    <row r="43" spans="1:14" ht="15.75" thickBot="1">
      <c r="B43" s="820" t="s">
        <v>953</v>
      </c>
      <c r="C43" s="821"/>
      <c r="D43" s="821"/>
      <c r="E43" s="821"/>
      <c r="F43" s="821"/>
      <c r="G43" s="821"/>
      <c r="H43" s="821"/>
      <c r="I43" s="821"/>
      <c r="J43" s="821"/>
      <c r="K43" s="821"/>
      <c r="L43" s="821"/>
      <c r="M43" s="822"/>
      <c r="N43" s="99">
        <f>SUM(N36:N42)</f>
        <v>24620.57900708438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0.70199999999999996</v>
      </c>
      <c r="J59" s="287">
        <v>1</v>
      </c>
      <c r="K59" s="280">
        <f>I59*J59</f>
        <v>0.70199999999999996</v>
      </c>
      <c r="L59" s="907">
        <f>VLOOKUP(A59,TRANSPORTE!A5:D94,4,FALSE)</f>
        <v>1010.5980903546691</v>
      </c>
      <c r="M59" s="908"/>
      <c r="N59" s="288">
        <f>K59*L59</f>
        <v>709.43985942897768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709.43985942897768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v>
      </c>
      <c r="N70" s="297">
        <f>K70/M70</f>
        <v>2667.1560903601994</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40</v>
      </c>
      <c r="N71" s="297">
        <f>K71/M71</f>
        <v>2706.55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5373.7060903601996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30703.724956873557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6140.7449913747114</v>
      </c>
      <c r="M83" s="856"/>
      <c r="N83" s="51"/>
    </row>
    <row r="84" spans="1:14">
      <c r="B84" s="89" t="s">
        <v>973</v>
      </c>
      <c r="C84" s="90"/>
      <c r="D84" s="90"/>
      <c r="E84" s="90"/>
      <c r="F84" s="90"/>
      <c r="G84" s="90"/>
      <c r="H84" s="90"/>
      <c r="I84" s="87"/>
      <c r="J84" s="88"/>
      <c r="K84" s="305">
        <v>0.05</v>
      </c>
      <c r="L84" s="855">
        <f>N78*K84</f>
        <v>1535.1862478436778</v>
      </c>
      <c r="M84" s="856"/>
      <c r="N84" s="51"/>
    </row>
    <row r="85" spans="1:14" ht="15.75" thickBot="1">
      <c r="B85" s="91" t="s">
        <v>974</v>
      </c>
      <c r="C85" s="92"/>
      <c r="D85" s="92"/>
      <c r="E85" s="92"/>
      <c r="F85" s="92"/>
      <c r="G85" s="92"/>
      <c r="H85" s="92"/>
      <c r="I85" s="93"/>
      <c r="J85" s="94"/>
      <c r="K85" s="306">
        <v>0.05</v>
      </c>
      <c r="L85" s="857">
        <f>N78*K85</f>
        <v>1535.1862478436778</v>
      </c>
      <c r="M85" s="858"/>
      <c r="N85" s="51"/>
    </row>
    <row r="86" spans="1:14" ht="15.75" thickBot="1">
      <c r="B86" s="820" t="s">
        <v>953</v>
      </c>
      <c r="C86" s="821"/>
      <c r="D86" s="821"/>
      <c r="E86" s="821"/>
      <c r="F86" s="821"/>
      <c r="G86" s="821"/>
      <c r="H86" s="821"/>
      <c r="I86" s="821"/>
      <c r="J86" s="821"/>
      <c r="K86" s="821"/>
      <c r="L86" s="821"/>
      <c r="M86" s="822"/>
      <c r="N86" s="52">
        <f>L83+L84+L85</f>
        <v>9211.1174870620671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39914.842443935624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1002</v>
      </c>
      <c r="C31" s="81" t="s">
        <v>1181</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307</v>
      </c>
      <c r="B36" s="869" t="str">
        <f>VLOOKUP(A36,EQUIPOS!A6:D154,3,FALSE)</f>
        <v>Retroexcavadora, Potencia en el Volante 78 HP 2200 RPM</v>
      </c>
      <c r="C36" s="870"/>
      <c r="D36" s="870"/>
      <c r="E36" s="870"/>
      <c r="F36" s="870"/>
      <c r="G36" s="870"/>
      <c r="H36" s="871"/>
      <c r="I36" s="268"/>
      <c r="J36" s="269"/>
      <c r="K36" s="270">
        <f>VLOOKUP(A36,EQUIPOS!A6:D161,4,FALSE)</f>
        <v>122565.52442638588</v>
      </c>
      <c r="L36" s="271"/>
      <c r="M36" s="272">
        <v>4</v>
      </c>
      <c r="N36" s="273">
        <f>K36/M36</f>
        <v>30641.381106596469</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67.663750000000007</v>
      </c>
    </row>
    <row r="43" spans="1:14" ht="15.75" thickBot="1">
      <c r="B43" s="820" t="s">
        <v>953</v>
      </c>
      <c r="C43" s="821"/>
      <c r="D43" s="821"/>
      <c r="E43" s="821"/>
      <c r="F43" s="821"/>
      <c r="G43" s="821"/>
      <c r="H43" s="821"/>
      <c r="I43" s="821"/>
      <c r="J43" s="821"/>
      <c r="K43" s="821"/>
      <c r="L43" s="821"/>
      <c r="M43" s="822"/>
      <c r="N43" s="99">
        <f>SUM(N36:N42)</f>
        <v>30709.044856596469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3.03</v>
      </c>
      <c r="J59" s="287">
        <v>1</v>
      </c>
      <c r="K59" s="280">
        <f>I59*J59</f>
        <v>3.03</v>
      </c>
      <c r="L59" s="907">
        <f>VLOOKUP(A59,TRANSPORTE!A5:D94,4,FALSE)</f>
        <v>1010.5980903546691</v>
      </c>
      <c r="M59" s="908"/>
      <c r="N59" s="288">
        <f>K59*L59</f>
        <v>3062.1122137746474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3062.1122137746474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32</v>
      </c>
      <c r="N70" s="297">
        <f>K70/M70</f>
        <v>3383.1875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3383.1875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37154.344570371119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7430.8689140742244</v>
      </c>
      <c r="M83" s="856"/>
      <c r="N83" s="51"/>
    </row>
    <row r="84" spans="1:14">
      <c r="B84" s="89" t="s">
        <v>973</v>
      </c>
      <c r="C84" s="90"/>
      <c r="D84" s="90"/>
      <c r="E84" s="90"/>
      <c r="F84" s="90"/>
      <c r="G84" s="90"/>
      <c r="H84" s="90"/>
      <c r="I84" s="87"/>
      <c r="J84" s="88"/>
      <c r="K84" s="305">
        <v>0.05</v>
      </c>
      <c r="L84" s="855">
        <f>N78*K84</f>
        <v>1857.7172285185561</v>
      </c>
      <c r="M84" s="856"/>
      <c r="N84" s="51"/>
    </row>
    <row r="85" spans="1:14" ht="15.75" thickBot="1">
      <c r="B85" s="91" t="s">
        <v>974</v>
      </c>
      <c r="C85" s="92"/>
      <c r="D85" s="92"/>
      <c r="E85" s="92"/>
      <c r="F85" s="92"/>
      <c r="G85" s="92"/>
      <c r="H85" s="92"/>
      <c r="I85" s="93"/>
      <c r="J85" s="94"/>
      <c r="K85" s="306">
        <v>0.05</v>
      </c>
      <c r="L85" s="857">
        <f>N78*K85</f>
        <v>1857.7172285185561</v>
      </c>
      <c r="M85" s="858"/>
      <c r="N85" s="51"/>
    </row>
    <row r="86" spans="1:14" ht="15.75" thickBot="1">
      <c r="B86" s="820" t="s">
        <v>953</v>
      </c>
      <c r="C86" s="821"/>
      <c r="D86" s="821"/>
      <c r="E86" s="821"/>
      <c r="F86" s="821"/>
      <c r="G86" s="821"/>
      <c r="H86" s="821"/>
      <c r="I86" s="821"/>
      <c r="J86" s="821"/>
      <c r="K86" s="821"/>
      <c r="L86" s="821"/>
      <c r="M86" s="822"/>
      <c r="N86" s="52">
        <f>L83+L84+L85</f>
        <v>11146.303371111335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48300.647941482457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1003</v>
      </c>
      <c r="C31" s="81" t="s">
        <v>1182</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c r="B36" s="869"/>
      <c r="C36" s="870"/>
      <c r="D36" s="870"/>
      <c r="E36" s="870"/>
      <c r="F36" s="870"/>
      <c r="G36" s="870"/>
      <c r="H36" s="871"/>
      <c r="I36" s="268"/>
      <c r="J36" s="269"/>
      <c r="K36" s="270"/>
      <c r="L36" s="271"/>
      <c r="M36" s="272"/>
      <c r="N36" s="273"/>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144.34933333333333</v>
      </c>
    </row>
    <row r="43" spans="1:14" ht="15.75" thickBot="1">
      <c r="B43" s="820" t="s">
        <v>953</v>
      </c>
      <c r="C43" s="821"/>
      <c r="D43" s="821"/>
      <c r="E43" s="821"/>
      <c r="F43" s="821"/>
      <c r="G43" s="821"/>
      <c r="H43" s="821"/>
      <c r="I43" s="821"/>
      <c r="J43" s="821"/>
      <c r="K43" s="821"/>
      <c r="L43" s="821"/>
      <c r="M43" s="822"/>
      <c r="N43" s="99">
        <f>SUM(N36:N42)</f>
        <v>144.34933333333333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06" t="s">
        <v>961</v>
      </c>
      <c r="M58" s="885"/>
      <c r="N58" s="76" t="s">
        <v>951</v>
      </c>
    </row>
    <row r="59" spans="2:14">
      <c r="B59" s="46"/>
      <c r="C59" s="318"/>
      <c r="D59" s="318"/>
      <c r="E59" s="318"/>
      <c r="F59" s="318"/>
      <c r="G59" s="318"/>
      <c r="H59" s="312"/>
      <c r="I59" s="280"/>
      <c r="J59" s="287"/>
      <c r="K59" s="280"/>
      <c r="L59" s="907"/>
      <c r="M59" s="908"/>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150</v>
      </c>
      <c r="N70" s="297">
        <f>K70/M70</f>
        <v>1443.4933333333333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1443.4933333333333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317.56853333333333</v>
      </c>
      <c r="M83" s="856"/>
      <c r="N83" s="51"/>
    </row>
    <row r="84" spans="1:14">
      <c r="B84" s="89" t="s">
        <v>973</v>
      </c>
      <c r="C84" s="90"/>
      <c r="D84" s="90"/>
      <c r="E84" s="90"/>
      <c r="F84" s="90"/>
      <c r="G84" s="90"/>
      <c r="H84" s="90"/>
      <c r="I84" s="87"/>
      <c r="J84" s="88"/>
      <c r="K84" s="305">
        <v>0.05</v>
      </c>
      <c r="L84" s="855">
        <f>N78*K84</f>
        <v>79.392133333333334</v>
      </c>
      <c r="M84" s="856"/>
      <c r="N84" s="51"/>
    </row>
    <row r="85" spans="1:14" ht="15.75" thickBot="1">
      <c r="B85" s="91" t="s">
        <v>974</v>
      </c>
      <c r="C85" s="92"/>
      <c r="D85" s="92"/>
      <c r="E85" s="92"/>
      <c r="F85" s="92"/>
      <c r="G85" s="92"/>
      <c r="H85" s="92"/>
      <c r="I85" s="93"/>
      <c r="J85" s="94"/>
      <c r="K85" s="306">
        <v>0.05</v>
      </c>
      <c r="L85" s="857">
        <f>N78*K85</f>
        <v>79.392133333333334</v>
      </c>
      <c r="M85" s="858"/>
      <c r="N85" s="51"/>
    </row>
    <row r="86" spans="1:14" ht="15.75" thickBot="1">
      <c r="B86" s="820" t="s">
        <v>953</v>
      </c>
      <c r="C86" s="821"/>
      <c r="D86" s="821"/>
      <c r="E86" s="821"/>
      <c r="F86" s="821"/>
      <c r="G86" s="821"/>
      <c r="H86" s="821"/>
      <c r="I86" s="821"/>
      <c r="J86" s="821"/>
      <c r="K86" s="821"/>
      <c r="L86" s="821"/>
      <c r="M86" s="822"/>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1004</v>
      </c>
      <c r="C31" s="81" t="s">
        <v>2019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310</v>
      </c>
      <c r="B36" s="869" t="str">
        <f>VLOOKUP(A36,EQUIPOS!A6:D154,3,FALSE)</f>
        <v>Retroexcavadora A25C</v>
      </c>
      <c r="C36" s="870"/>
      <c r="D36" s="870"/>
      <c r="E36" s="870"/>
      <c r="F36" s="870"/>
      <c r="G36" s="870"/>
      <c r="H36" s="871"/>
      <c r="I36" s="268"/>
      <c r="J36" s="269"/>
      <c r="K36" s="270">
        <f>VLOOKUP(A36,EQUIPOS!A6:D163,4,FALSE)</f>
        <v>122097.94732889754</v>
      </c>
      <c r="L36" s="271"/>
      <c r="M36" s="272">
        <v>3</v>
      </c>
      <c r="N36" s="273">
        <f>K36/M36</f>
        <v>40699.315776299183</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90.218333333333348</v>
      </c>
    </row>
    <row r="43" spans="1:14" ht="15.75" thickBot="1">
      <c r="B43" s="820" t="s">
        <v>953</v>
      </c>
      <c r="C43" s="821"/>
      <c r="D43" s="821"/>
      <c r="E43" s="821"/>
      <c r="F43" s="821"/>
      <c r="G43" s="821"/>
      <c r="H43" s="821"/>
      <c r="I43" s="821"/>
      <c r="J43" s="821"/>
      <c r="K43" s="821"/>
      <c r="L43" s="821"/>
      <c r="M43" s="822"/>
      <c r="N43" s="99">
        <f>SUM(N36:N42)</f>
        <v>40789.534109632514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07">
        <f>VLOOKUP(A59,TRANSPORTE!A6:D117,4,FALSE)</f>
        <v>1010.5980903546691</v>
      </c>
      <c r="M59" s="908"/>
      <c r="N59" s="288">
        <f>K59*L59</f>
        <v>1718.0167536029376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1718.0167536029376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24</v>
      </c>
      <c r="N70" s="297">
        <f>K70/M70</f>
        <v>9021.8333333333339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9021.8333333333339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51529.38419656879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10305.876839313758</v>
      </c>
      <c r="M83" s="856"/>
      <c r="N83" s="51"/>
    </row>
    <row r="84" spans="1:14">
      <c r="B84" s="89" t="s">
        <v>973</v>
      </c>
      <c r="C84" s="90"/>
      <c r="D84" s="90"/>
      <c r="E84" s="90"/>
      <c r="F84" s="90"/>
      <c r="G84" s="90"/>
      <c r="H84" s="90"/>
      <c r="I84" s="87"/>
      <c r="J84" s="88"/>
      <c r="K84" s="305">
        <v>0.05</v>
      </c>
      <c r="L84" s="855">
        <f>N78*K84</f>
        <v>2576.4692098284395</v>
      </c>
      <c r="M84" s="856"/>
      <c r="N84" s="51"/>
    </row>
    <row r="85" spans="1:14" ht="15.75" thickBot="1">
      <c r="B85" s="91" t="s">
        <v>974</v>
      </c>
      <c r="C85" s="92"/>
      <c r="D85" s="92"/>
      <c r="E85" s="92"/>
      <c r="F85" s="92"/>
      <c r="G85" s="92"/>
      <c r="H85" s="92"/>
      <c r="I85" s="93"/>
      <c r="J85" s="94"/>
      <c r="K85" s="306">
        <v>0.05</v>
      </c>
      <c r="L85" s="857">
        <f>N78*K85</f>
        <v>2576.4692098284395</v>
      </c>
      <c r="M85" s="858"/>
      <c r="N85" s="51"/>
    </row>
    <row r="86" spans="1:14" ht="15.75" thickBot="1">
      <c r="B86" s="820" t="s">
        <v>953</v>
      </c>
      <c r="C86" s="821"/>
      <c r="D86" s="821"/>
      <c r="E86" s="821"/>
      <c r="F86" s="821"/>
      <c r="G86" s="821"/>
      <c r="H86" s="821"/>
      <c r="I86" s="821"/>
      <c r="J86" s="821"/>
      <c r="K86" s="821"/>
      <c r="L86" s="821"/>
      <c r="M86" s="822"/>
      <c r="N86" s="52">
        <f>L83+L84+L85</f>
        <v>15458.815258970637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66988.199455539434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1005</v>
      </c>
      <c r="C31" s="81" t="s">
        <v>1184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310</v>
      </c>
      <c r="B36" s="869" t="str">
        <f>VLOOKUP(A36,EQUIPOS!A6:D154,3,FALSE)</f>
        <v>Retroexcavadora A25C</v>
      </c>
      <c r="C36" s="870"/>
      <c r="D36" s="870"/>
      <c r="E36" s="870"/>
      <c r="F36" s="870"/>
      <c r="G36" s="870"/>
      <c r="H36" s="871"/>
      <c r="I36" s="268"/>
      <c r="J36" s="269"/>
      <c r="K36" s="270">
        <f>VLOOKUP(A36,EQUIPOS!A6:D163,4,FALSE)</f>
        <v>122097.94732889754</v>
      </c>
      <c r="L36" s="271"/>
      <c r="M36" s="272">
        <v>3</v>
      </c>
      <c r="N36" s="273">
        <f>K36/M36</f>
        <v>40699.315776299183</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90.218333333333348</v>
      </c>
    </row>
    <row r="43" spans="1:14" ht="15.75" thickBot="1">
      <c r="B43" s="820" t="s">
        <v>953</v>
      </c>
      <c r="C43" s="821"/>
      <c r="D43" s="821"/>
      <c r="E43" s="821"/>
      <c r="F43" s="821"/>
      <c r="G43" s="821"/>
      <c r="H43" s="821"/>
      <c r="I43" s="821"/>
      <c r="J43" s="821"/>
      <c r="K43" s="821"/>
      <c r="L43" s="821"/>
      <c r="M43" s="822"/>
      <c r="N43" s="99">
        <f>SUM(N36:N42)</f>
        <v>40789.534109632514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07">
        <f>VLOOKUP(A59,TRANSPORTE!A6:D117,4,FALSE)</f>
        <v>1010.5980903546691</v>
      </c>
      <c r="M59" s="908"/>
      <c r="N59" s="288">
        <f>K59*L59</f>
        <v>1718.0167536029376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1718.0167536029376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24</v>
      </c>
      <c r="N70" s="297">
        <f>K70/M70</f>
        <v>9021.8333333333339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9021.8333333333339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51529.38419656879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10305.876839313758</v>
      </c>
      <c r="M83" s="856"/>
      <c r="N83" s="51"/>
    </row>
    <row r="84" spans="1:14">
      <c r="B84" s="89" t="s">
        <v>973</v>
      </c>
      <c r="C84" s="90"/>
      <c r="D84" s="90"/>
      <c r="E84" s="90"/>
      <c r="F84" s="90"/>
      <c r="G84" s="90"/>
      <c r="H84" s="90"/>
      <c r="I84" s="87"/>
      <c r="J84" s="88"/>
      <c r="K84" s="305">
        <v>0.05</v>
      </c>
      <c r="L84" s="855">
        <f>N78*K84</f>
        <v>2576.4692098284395</v>
      </c>
      <c r="M84" s="856"/>
      <c r="N84" s="51"/>
    </row>
    <row r="85" spans="1:14" ht="15.75" thickBot="1">
      <c r="B85" s="91" t="s">
        <v>974</v>
      </c>
      <c r="C85" s="92"/>
      <c r="D85" s="92"/>
      <c r="E85" s="92"/>
      <c r="F85" s="92"/>
      <c r="G85" s="92"/>
      <c r="H85" s="92"/>
      <c r="I85" s="93"/>
      <c r="J85" s="94"/>
      <c r="K85" s="306">
        <v>0.05</v>
      </c>
      <c r="L85" s="857">
        <f>N78*K85</f>
        <v>2576.4692098284395</v>
      </c>
      <c r="M85" s="858"/>
      <c r="N85" s="51"/>
    </row>
    <row r="86" spans="1:14" ht="15.75" thickBot="1">
      <c r="B86" s="820" t="s">
        <v>953</v>
      </c>
      <c r="C86" s="821"/>
      <c r="D86" s="821"/>
      <c r="E86" s="821"/>
      <c r="F86" s="821"/>
      <c r="G86" s="821"/>
      <c r="H86" s="821"/>
      <c r="I86" s="821"/>
      <c r="J86" s="821"/>
      <c r="K86" s="821"/>
      <c r="L86" s="821"/>
      <c r="M86" s="822"/>
      <c r="N86" s="52">
        <f>L83+L84+L85</f>
        <v>15458.815258970637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66988.199455539434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1006</v>
      </c>
      <c r="C31" s="81" t="s">
        <v>1185</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161140.26405613479</v>
      </c>
      <c r="L36" s="271"/>
      <c r="M36" s="272">
        <v>45</v>
      </c>
      <c r="N36" s="273">
        <f>K36/M36</f>
        <v>3580.8947568029953</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1.5036388888888887</v>
      </c>
    </row>
    <row r="43" spans="1:14" ht="15.75" thickBot="1">
      <c r="B43" s="820" t="s">
        <v>953</v>
      </c>
      <c r="C43" s="821"/>
      <c r="D43" s="821"/>
      <c r="E43" s="821"/>
      <c r="F43" s="821"/>
      <c r="G43" s="821"/>
      <c r="H43" s="821"/>
      <c r="I43" s="821"/>
      <c r="J43" s="821"/>
      <c r="K43" s="821"/>
      <c r="L43" s="821"/>
      <c r="M43" s="822"/>
      <c r="N43" s="99">
        <f>SUM(N36:N42)</f>
        <v>3582.3983956918842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1325</v>
      </c>
      <c r="B59" s="46" t="str">
        <f>VLOOKUP(A59,TRANSPORTE!A6:D117,3,FALSE)</f>
        <v xml:space="preserve">Transporte de estructuras metálicas </v>
      </c>
      <c r="C59" s="318"/>
      <c r="D59" s="318"/>
      <c r="E59" s="318"/>
      <c r="F59" s="318"/>
      <c r="G59" s="318"/>
      <c r="H59" s="312" t="s">
        <v>339</v>
      </c>
      <c r="I59" s="280">
        <v>35.700000000000003</v>
      </c>
      <c r="J59" s="287">
        <v>1</v>
      </c>
      <c r="K59" s="280">
        <f>I59*J59</f>
        <v>35.700000000000003</v>
      </c>
      <c r="L59" s="907">
        <f>VLOOKUP(A59,TRANSPORTE!A6:D117,4,FALSE)</f>
        <v>0.45229801055906294</v>
      </c>
      <c r="M59" s="908"/>
      <c r="N59" s="288">
        <f>K59*L59</f>
        <v>16.147038976958548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16.147038976958548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360</v>
      </c>
      <c r="N70" s="297">
        <f>K70/M70</f>
        <v>150.36388888888888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150.36388888888888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3748.9093235577316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749.7818647115464</v>
      </c>
      <c r="M83" s="856"/>
      <c r="N83" s="51"/>
    </row>
    <row r="84" spans="1:14">
      <c r="B84" s="89" t="s">
        <v>973</v>
      </c>
      <c r="C84" s="90"/>
      <c r="D84" s="90"/>
      <c r="E84" s="90"/>
      <c r="F84" s="90"/>
      <c r="G84" s="90"/>
      <c r="H84" s="90"/>
      <c r="I84" s="87"/>
      <c r="J84" s="88"/>
      <c r="K84" s="305">
        <v>0.05</v>
      </c>
      <c r="L84" s="855">
        <f>N78*K84</f>
        <v>187.4454661778866</v>
      </c>
      <c r="M84" s="856"/>
      <c r="N84" s="51"/>
    </row>
    <row r="85" spans="1:14" ht="15.75" thickBot="1">
      <c r="B85" s="91" t="s">
        <v>974</v>
      </c>
      <c r="C85" s="92"/>
      <c r="D85" s="92"/>
      <c r="E85" s="92"/>
      <c r="F85" s="92"/>
      <c r="G85" s="92"/>
      <c r="H85" s="92"/>
      <c r="I85" s="93"/>
      <c r="J85" s="94"/>
      <c r="K85" s="306">
        <v>0.05</v>
      </c>
      <c r="L85" s="857">
        <f>N78*K85</f>
        <v>187.4454661778866</v>
      </c>
      <c r="M85" s="858"/>
      <c r="N85" s="51"/>
    </row>
    <row r="86" spans="1:14" ht="15.75" thickBot="1">
      <c r="B86" s="820" t="s">
        <v>953</v>
      </c>
      <c r="C86" s="821"/>
      <c r="D86" s="821"/>
      <c r="E86" s="821"/>
      <c r="F86" s="821"/>
      <c r="G86" s="821"/>
      <c r="H86" s="821"/>
      <c r="I86" s="821"/>
      <c r="J86" s="821"/>
      <c r="K86" s="821"/>
      <c r="L86" s="821"/>
      <c r="M86" s="822"/>
      <c r="N86" s="52">
        <f>L83+L84+L85</f>
        <v>1124.6727970673196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4873.5821206250512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1007</v>
      </c>
      <c r="C31" s="81" t="s">
        <v>1186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c r="B36" s="869"/>
      <c r="C36" s="870"/>
      <c r="D36" s="870"/>
      <c r="E36" s="870"/>
      <c r="F36" s="870"/>
      <c r="G36" s="870"/>
      <c r="H36" s="871"/>
      <c r="I36" s="268"/>
      <c r="J36" s="269"/>
      <c r="K36" s="270"/>
      <c r="L36" s="271"/>
      <c r="M36" s="272"/>
      <c r="N36" s="273"/>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0.1</v>
      </c>
      <c r="M42" s="882"/>
      <c r="N42" s="105">
        <f>N76*L42</f>
        <v>60.145555555555553</v>
      </c>
    </row>
    <row r="43" spans="1:14" ht="15.75" thickBot="1">
      <c r="B43" s="820" t="s">
        <v>953</v>
      </c>
      <c r="C43" s="821"/>
      <c r="D43" s="821"/>
      <c r="E43" s="821"/>
      <c r="F43" s="821"/>
      <c r="G43" s="821"/>
      <c r="H43" s="821"/>
      <c r="I43" s="821"/>
      <c r="J43" s="821"/>
      <c r="K43" s="821"/>
      <c r="L43" s="821"/>
      <c r="M43" s="822"/>
      <c r="N43" s="99">
        <f>SUM(N36:N42)</f>
        <v>60.145555555555553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1325</v>
      </c>
      <c r="B59" s="46" t="str">
        <f>VLOOKUP(A59,TRANSPORTE!A6:D117,3,FALSE)</f>
        <v xml:space="preserve">Transporte de estructuras metálicas </v>
      </c>
      <c r="C59" s="318"/>
      <c r="D59" s="318"/>
      <c r="E59" s="318"/>
      <c r="F59" s="318"/>
      <c r="G59" s="318"/>
      <c r="H59" s="312" t="s">
        <v>339</v>
      </c>
      <c r="I59" s="280">
        <v>10.25</v>
      </c>
      <c r="J59" s="287">
        <v>1</v>
      </c>
      <c r="K59" s="280">
        <f>I59*J59</f>
        <v>10.25</v>
      </c>
      <c r="L59" s="907">
        <f>VLOOKUP(A59,TRANSPORTE!A6:D117,4,FALSE)</f>
        <v>0.45229801055906294</v>
      </c>
      <c r="M59" s="908"/>
      <c r="N59" s="288">
        <f>K59*L59</f>
        <v>4.6360546082303955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4.6360546082303955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360</v>
      </c>
      <c r="N70" s="297">
        <f>K70/M70</f>
        <v>601.45555555555552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601.45555555555552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666.23716571934142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133.24743314386828</v>
      </c>
      <c r="M83" s="856"/>
      <c r="N83" s="51"/>
    </row>
    <row r="84" spans="1:14">
      <c r="B84" s="89" t="s">
        <v>973</v>
      </c>
      <c r="C84" s="90"/>
      <c r="D84" s="90"/>
      <c r="E84" s="90"/>
      <c r="F84" s="90"/>
      <c r="G84" s="90"/>
      <c r="H84" s="90"/>
      <c r="I84" s="87"/>
      <c r="J84" s="88"/>
      <c r="K84" s="305">
        <v>0.05</v>
      </c>
      <c r="L84" s="855">
        <f>N78*K84</f>
        <v>33.31185828596707</v>
      </c>
      <c r="M84" s="856"/>
      <c r="N84" s="51"/>
    </row>
    <row r="85" spans="1:14" ht="15.75" thickBot="1">
      <c r="B85" s="91" t="s">
        <v>974</v>
      </c>
      <c r="C85" s="92"/>
      <c r="D85" s="92"/>
      <c r="E85" s="92"/>
      <c r="F85" s="92"/>
      <c r="G85" s="92"/>
      <c r="H85" s="92"/>
      <c r="I85" s="93"/>
      <c r="J85" s="94"/>
      <c r="K85" s="306">
        <v>0.05</v>
      </c>
      <c r="L85" s="857">
        <f>N78*K85</f>
        <v>33.31185828596707</v>
      </c>
      <c r="M85" s="858"/>
      <c r="N85" s="51"/>
    </row>
    <row r="86" spans="1:14" ht="15.75" thickBot="1">
      <c r="B86" s="820" t="s">
        <v>953</v>
      </c>
      <c r="C86" s="821"/>
      <c r="D86" s="821"/>
      <c r="E86" s="821"/>
      <c r="F86" s="821"/>
      <c r="G86" s="821"/>
      <c r="H86" s="821"/>
      <c r="I86" s="821"/>
      <c r="J86" s="821"/>
      <c r="K86" s="821"/>
      <c r="L86" s="821"/>
      <c r="M86" s="822"/>
      <c r="N86" s="52">
        <f>L83+L84+L85</f>
        <v>199.87114971580243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866.10831543514382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1008</v>
      </c>
      <c r="C31" s="81" t="s">
        <v>1187</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161140.26405613479</v>
      </c>
      <c r="L36" s="271"/>
      <c r="M36" s="272">
        <v>45</v>
      </c>
      <c r="N36" s="273">
        <f>K36/M36</f>
        <v>3580.8947568029953</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1.5036388888888887</v>
      </c>
    </row>
    <row r="43" spans="1:14" ht="15.75" thickBot="1">
      <c r="B43" s="820" t="s">
        <v>953</v>
      </c>
      <c r="C43" s="821"/>
      <c r="D43" s="821"/>
      <c r="E43" s="821"/>
      <c r="F43" s="821"/>
      <c r="G43" s="821"/>
      <c r="H43" s="821"/>
      <c r="I43" s="821"/>
      <c r="J43" s="821"/>
      <c r="K43" s="821"/>
      <c r="L43" s="821"/>
      <c r="M43" s="822"/>
      <c r="N43" s="99">
        <f>SUM(N36:N42)</f>
        <v>3582.3983956918842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1412</v>
      </c>
      <c r="B59" s="46" t="str">
        <f>VLOOKUP(A59,TRANSPORTE!A6:D117,3,FALSE)</f>
        <v>Transporte de barrera de seguridad</v>
      </c>
      <c r="C59" s="318"/>
      <c r="D59" s="318"/>
      <c r="E59" s="318"/>
      <c r="F59" s="318"/>
      <c r="G59" s="318"/>
      <c r="H59" s="312" t="s">
        <v>339</v>
      </c>
      <c r="I59" s="280">
        <v>0.81049499999999997</v>
      </c>
      <c r="J59" s="287">
        <v>1</v>
      </c>
      <c r="K59" s="280">
        <f>I59*J59</f>
        <v>0.81049499999999997</v>
      </c>
      <c r="L59" s="907">
        <f>VLOOKUP(A59,TRANSPORTE!A6:D117,4,FALSE)</f>
        <v>1293.3393852351142</v>
      </c>
      <c r="M59" s="908"/>
      <c r="N59" s="288">
        <f>K59*L59</f>
        <v>1048.2451050361337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1048.2451050361337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360</v>
      </c>
      <c r="N70" s="297">
        <f>K70/M70</f>
        <v>150.36388888888888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150.36388888888888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4781.0073896169069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956.20147792338139</v>
      </c>
      <c r="M83" s="856"/>
      <c r="N83" s="51"/>
    </row>
    <row r="84" spans="1:14">
      <c r="B84" s="89" t="s">
        <v>973</v>
      </c>
      <c r="C84" s="90"/>
      <c r="D84" s="90"/>
      <c r="E84" s="90"/>
      <c r="F84" s="90"/>
      <c r="G84" s="90"/>
      <c r="H84" s="90"/>
      <c r="I84" s="87"/>
      <c r="J84" s="88"/>
      <c r="K84" s="305">
        <v>0.05</v>
      </c>
      <c r="L84" s="855">
        <f>N78*K84</f>
        <v>239.05036948084535</v>
      </c>
      <c r="M84" s="856"/>
      <c r="N84" s="51"/>
    </row>
    <row r="85" spans="1:14" ht="15.75" thickBot="1">
      <c r="B85" s="91" t="s">
        <v>974</v>
      </c>
      <c r="C85" s="92"/>
      <c r="D85" s="92"/>
      <c r="E85" s="92"/>
      <c r="F85" s="92"/>
      <c r="G85" s="92"/>
      <c r="H85" s="92"/>
      <c r="I85" s="93"/>
      <c r="J85" s="94"/>
      <c r="K85" s="306">
        <v>0.05</v>
      </c>
      <c r="L85" s="857">
        <f>N78*K85</f>
        <v>239.05036948084535</v>
      </c>
      <c r="M85" s="858"/>
      <c r="N85" s="51"/>
    </row>
    <row r="86" spans="1:14" ht="15.75" thickBot="1">
      <c r="B86" s="820" t="s">
        <v>953</v>
      </c>
      <c r="C86" s="821"/>
      <c r="D86" s="821"/>
      <c r="E86" s="821"/>
      <c r="F86" s="821"/>
      <c r="G86" s="821"/>
      <c r="H86" s="821"/>
      <c r="I86" s="821"/>
      <c r="J86" s="821"/>
      <c r="K86" s="821"/>
      <c r="L86" s="821"/>
      <c r="M86" s="822"/>
      <c r="N86" s="52">
        <f>L83+L84+L85</f>
        <v>1434.3022168850721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6215.309606501979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1425</v>
      </c>
      <c r="C31" s="81" t="s">
        <v>1413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VLOOKUP(A36,EQUIPOS!A5:D154,4,FALSE)</f>
        <v>128228.32590592488</v>
      </c>
      <c r="L36" s="271"/>
      <c r="M36" s="272">
        <v>0.625</v>
      </c>
      <c r="N36" s="273">
        <f>K36/M36</f>
        <v>205165.32144947982</v>
      </c>
    </row>
    <row r="37" spans="1:14">
      <c r="A37" s="108" t="s">
        <v>241</v>
      </c>
      <c r="B37" s="869" t="str">
        <f>VLOOKUP(A37,EQUIPOS!A7:D154,3,FALSE)</f>
        <v>Grúa (capacidad 15 ton)</v>
      </c>
      <c r="C37" s="870"/>
      <c r="D37" s="870"/>
      <c r="E37" s="870"/>
      <c r="F37" s="870"/>
      <c r="G37" s="870"/>
      <c r="H37" s="871"/>
      <c r="I37" s="268"/>
      <c r="J37" s="269"/>
      <c r="K37" s="270">
        <f>VLOOKUP(A37,EQUIPOS!A6:D154,4,FALSE)</f>
        <v>133932.92722426582</v>
      </c>
      <c r="L37" s="271"/>
      <c r="M37" s="272">
        <v>0.625</v>
      </c>
      <c r="N37" s="273">
        <f>K37/M37</f>
        <v>214292.68355882532</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2706.55</v>
      </c>
    </row>
    <row r="43" spans="1:14" ht="15.75" thickBot="1">
      <c r="B43" s="820" t="s">
        <v>953</v>
      </c>
      <c r="C43" s="821"/>
      <c r="D43" s="821"/>
      <c r="E43" s="821"/>
      <c r="F43" s="821"/>
      <c r="G43" s="821"/>
      <c r="H43" s="821"/>
      <c r="I43" s="821"/>
      <c r="J43" s="821"/>
      <c r="K43" s="821"/>
      <c r="L43" s="821"/>
      <c r="M43" s="822"/>
      <c r="N43" s="395">
        <f>SUM(N36:N42)</f>
        <v>422164.55500830512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10288.121734090271</v>
      </c>
      <c r="N49" s="273">
        <f>K49*M49</f>
        <v>10288.121734090271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2437.7700080707341</v>
      </c>
      <c r="N50" s="273">
        <f>K50*M50</f>
        <v>2437.7700080707341</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46638.222782705678</v>
      </c>
      <c r="N51" s="273">
        <f>K51*M51</f>
        <v>93276.445565411355</v>
      </c>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116649.72952673082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5</v>
      </c>
      <c r="N70" s="396">
        <f>K70/M70</f>
        <v>54131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592945.28453503596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118589.05690700719</v>
      </c>
      <c r="M83" s="856"/>
      <c r="N83" s="51"/>
    </row>
    <row r="84" spans="1:14">
      <c r="B84" s="89" t="s">
        <v>973</v>
      </c>
      <c r="C84" s="90"/>
      <c r="D84" s="90"/>
      <c r="E84" s="90"/>
      <c r="F84" s="90"/>
      <c r="G84" s="90"/>
      <c r="H84" s="90"/>
      <c r="I84" s="87"/>
      <c r="J84" s="88"/>
      <c r="K84" s="305">
        <v>0.05</v>
      </c>
      <c r="L84" s="855">
        <f>N78*K84</f>
        <v>29647.264226751799</v>
      </c>
      <c r="M84" s="856"/>
      <c r="N84" s="51"/>
    </row>
    <row r="85" spans="1:14" ht="15.75" thickBot="1">
      <c r="B85" s="91" t="s">
        <v>974</v>
      </c>
      <c r="C85" s="92"/>
      <c r="D85" s="92"/>
      <c r="E85" s="92"/>
      <c r="F85" s="92"/>
      <c r="G85" s="92"/>
      <c r="H85" s="92"/>
      <c r="I85" s="93"/>
      <c r="J85" s="94"/>
      <c r="K85" s="306">
        <v>0.05</v>
      </c>
      <c r="L85" s="857">
        <f>N78*K85</f>
        <v>29647.264226751799</v>
      </c>
      <c r="M85" s="858"/>
      <c r="N85" s="51"/>
    </row>
    <row r="86" spans="1:14" ht="15.75" thickBot="1">
      <c r="B86" s="820" t="s">
        <v>953</v>
      </c>
      <c r="C86" s="821"/>
      <c r="D86" s="821"/>
      <c r="E86" s="821"/>
      <c r="F86" s="821"/>
      <c r="G86" s="821"/>
      <c r="H86" s="821"/>
      <c r="I86" s="821"/>
      <c r="J86" s="821"/>
      <c r="K86" s="821"/>
      <c r="L86" s="821"/>
      <c r="M86" s="822"/>
      <c r="N86" s="52">
        <f>L83+L84+L85</f>
        <v>177883.5853605108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770828.8698955467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1426</v>
      </c>
      <c r="C31" s="81" t="s">
        <v>1417</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128228.32590592488</v>
      </c>
      <c r="L36" s="271"/>
      <c r="M36" s="272">
        <v>0.5</v>
      </c>
      <c r="N36" s="273">
        <f>K36/M36</f>
        <v>256456.65181184976</v>
      </c>
    </row>
    <row r="37" spans="1:14">
      <c r="A37" s="108" t="s">
        <v>241</v>
      </c>
      <c r="B37" s="869" t="str">
        <f>VLOOKUP(A37,EQUIPOS!A7:D154,3,FALSE)</f>
        <v>Grúa (capacidad 15 ton)</v>
      </c>
      <c r="C37" s="870"/>
      <c r="D37" s="870"/>
      <c r="E37" s="870"/>
      <c r="F37" s="870"/>
      <c r="G37" s="870"/>
      <c r="H37" s="871"/>
      <c r="I37" s="268"/>
      <c r="J37" s="269"/>
      <c r="K37" s="270">
        <f>VLOOKUP(A37,EQUIPOS!A7:D164,4,FALSE)</f>
        <v>133932.92722426582</v>
      </c>
      <c r="L37" s="271"/>
      <c r="M37" s="272">
        <v>0.5</v>
      </c>
      <c r="N37" s="273">
        <f>K37/M37</f>
        <v>267865.85444853164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3383.1875</v>
      </c>
    </row>
    <row r="43" spans="1:14" ht="15.75" thickBot="1">
      <c r="B43" s="820" t="s">
        <v>953</v>
      </c>
      <c r="C43" s="821"/>
      <c r="D43" s="821"/>
      <c r="E43" s="821"/>
      <c r="F43" s="821"/>
      <c r="G43" s="821"/>
      <c r="H43" s="821"/>
      <c r="I43" s="821"/>
      <c r="J43" s="821"/>
      <c r="K43" s="821"/>
      <c r="L43" s="821"/>
      <c r="M43" s="822"/>
      <c r="N43" s="395">
        <f>SUM(N36:N42)</f>
        <v>527705.69376038143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10288.121734090271</v>
      </c>
      <c r="N49" s="273">
        <f>K49*M49</f>
        <v>10288.121734090271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2437.7700080707341</v>
      </c>
      <c r="N50" s="273">
        <f>K50*M50</f>
        <v>2437.7700080707341</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46638.222782705678</v>
      </c>
      <c r="N51" s="273">
        <f>K51*M51</f>
        <v>93276.445565411355</v>
      </c>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116649.72952673082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4</v>
      </c>
      <c r="N70" s="396">
        <f>K70/M70</f>
        <v>67663.75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67663.75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712019.17328711227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142403.83465742247</v>
      </c>
      <c r="M83" s="856"/>
      <c r="N83" s="51"/>
    </row>
    <row r="84" spans="1:14">
      <c r="B84" s="89" t="s">
        <v>973</v>
      </c>
      <c r="C84" s="90"/>
      <c r="D84" s="90"/>
      <c r="E84" s="90"/>
      <c r="F84" s="90"/>
      <c r="G84" s="90"/>
      <c r="H84" s="90"/>
      <c r="I84" s="87"/>
      <c r="J84" s="88"/>
      <c r="K84" s="305">
        <v>0.05</v>
      </c>
      <c r="L84" s="855">
        <f>N78*K84</f>
        <v>35600.958664355618</v>
      </c>
      <c r="M84" s="856"/>
      <c r="N84" s="51"/>
    </row>
    <row r="85" spans="1:14" ht="15.75" thickBot="1">
      <c r="B85" s="91" t="s">
        <v>974</v>
      </c>
      <c r="C85" s="92"/>
      <c r="D85" s="92"/>
      <c r="E85" s="92"/>
      <c r="F85" s="92"/>
      <c r="G85" s="92"/>
      <c r="H85" s="92"/>
      <c r="I85" s="93"/>
      <c r="J85" s="94"/>
      <c r="K85" s="306">
        <v>0.05</v>
      </c>
      <c r="L85" s="857">
        <f>N78*K85</f>
        <v>35600.958664355618</v>
      </c>
      <c r="M85" s="858"/>
      <c r="N85" s="51"/>
    </row>
    <row r="86" spans="1:14" ht="15.75" thickBot="1">
      <c r="B86" s="820" t="s">
        <v>953</v>
      </c>
      <c r="C86" s="821"/>
      <c r="D86" s="821"/>
      <c r="E86" s="821"/>
      <c r="F86" s="821"/>
      <c r="G86" s="821"/>
      <c r="H86" s="821"/>
      <c r="I86" s="821"/>
      <c r="J86" s="821"/>
      <c r="K86" s="821"/>
      <c r="L86" s="821"/>
      <c r="M86" s="822"/>
      <c r="N86" s="52">
        <f>L83+L84+L85</f>
        <v>213605.75198613372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925624.92527324602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1427</v>
      </c>
      <c r="C31" s="81" t="s">
        <v>1418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128228.32590592488</v>
      </c>
      <c r="L36" s="271"/>
      <c r="M36" s="272">
        <v>0.4375</v>
      </c>
      <c r="N36" s="273">
        <f>K36/M36</f>
        <v>293093.31635639974</v>
      </c>
    </row>
    <row r="37" spans="1:14">
      <c r="A37" s="108" t="s">
        <v>241</v>
      </c>
      <c r="B37" s="869" t="str">
        <f>VLOOKUP(A37,EQUIPOS!A7:D154,3,FALSE)</f>
        <v>Grúa (capacidad 15 ton)</v>
      </c>
      <c r="C37" s="870"/>
      <c r="D37" s="870"/>
      <c r="E37" s="870"/>
      <c r="F37" s="870"/>
      <c r="G37" s="870"/>
      <c r="H37" s="871"/>
      <c r="I37" s="268"/>
      <c r="J37" s="269"/>
      <c r="K37" s="270">
        <f>VLOOKUP(A37,EQUIPOS!A7:D164,4,FALSE)</f>
        <v>133932.92722426582</v>
      </c>
      <c r="L37" s="271"/>
      <c r="M37" s="272">
        <v>0.4375</v>
      </c>
      <c r="N37" s="273">
        <f>K37/M37</f>
        <v>306132.40508403617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3866.5</v>
      </c>
    </row>
    <row r="43" spans="1:14" ht="15.75" thickBot="1">
      <c r="B43" s="820" t="s">
        <v>953</v>
      </c>
      <c r="C43" s="821"/>
      <c r="D43" s="821"/>
      <c r="E43" s="821"/>
      <c r="F43" s="821"/>
      <c r="G43" s="821"/>
      <c r="H43" s="821"/>
      <c r="I43" s="821"/>
      <c r="J43" s="821"/>
      <c r="K43" s="821"/>
      <c r="L43" s="821"/>
      <c r="M43" s="822"/>
      <c r="N43" s="395">
        <f>SUM(N36:N42)</f>
        <v>603092.22144043585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10288.121734090271</v>
      </c>
      <c r="N49" s="273">
        <f>K49*M49</f>
        <v>10288.121734090271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2437.7700080707341</v>
      </c>
      <c r="N50" s="273">
        <f>K50*M50</f>
        <v>2437.7700080707341</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46638.222782705678</v>
      </c>
      <c r="N51" s="273">
        <f>K51*M51</f>
        <v>93276.445565411355</v>
      </c>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116649.72952673082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3.5</v>
      </c>
      <c r="N70" s="396">
        <f>K70/M70</f>
        <v>77330</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77330</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797071.95096716669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159414.39019343336</v>
      </c>
      <c r="M83" s="856"/>
      <c r="N83" s="51"/>
    </row>
    <row r="84" spans="1:14">
      <c r="B84" s="89" t="s">
        <v>973</v>
      </c>
      <c r="C84" s="90"/>
      <c r="D84" s="90"/>
      <c r="E84" s="90"/>
      <c r="F84" s="90"/>
      <c r="G84" s="90"/>
      <c r="H84" s="90"/>
      <c r="I84" s="87"/>
      <c r="J84" s="88"/>
      <c r="K84" s="305">
        <v>0.05</v>
      </c>
      <c r="L84" s="855">
        <f>N78*K84</f>
        <v>39853.597548358339</v>
      </c>
      <c r="M84" s="856"/>
      <c r="N84" s="51"/>
    </row>
    <row r="85" spans="1:14" ht="15.75" thickBot="1">
      <c r="B85" s="91" t="s">
        <v>974</v>
      </c>
      <c r="C85" s="92"/>
      <c r="D85" s="92"/>
      <c r="E85" s="92"/>
      <c r="F85" s="92"/>
      <c r="G85" s="92"/>
      <c r="H85" s="92"/>
      <c r="I85" s="93"/>
      <c r="J85" s="94"/>
      <c r="K85" s="306">
        <v>0.05</v>
      </c>
      <c r="L85" s="857">
        <f>N78*K85</f>
        <v>39853.597548358339</v>
      </c>
      <c r="M85" s="858"/>
      <c r="N85" s="51"/>
    </row>
    <row r="86" spans="1:14" ht="15.75" thickBot="1">
      <c r="B86" s="820" t="s">
        <v>953</v>
      </c>
      <c r="C86" s="821"/>
      <c r="D86" s="821"/>
      <c r="E86" s="821"/>
      <c r="F86" s="821"/>
      <c r="G86" s="821"/>
      <c r="H86" s="821"/>
      <c r="I86" s="821"/>
      <c r="J86" s="821"/>
      <c r="K86" s="821"/>
      <c r="L86" s="821"/>
      <c r="M86" s="822"/>
      <c r="N86" s="52">
        <f>L83+L84+L85</f>
        <v>239121.58529015005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1036193.5362573167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1428</v>
      </c>
      <c r="C31" s="81" t="s">
        <v>1419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128228.32590592488</v>
      </c>
      <c r="L36" s="271"/>
      <c r="M36" s="272">
        <v>0.875</v>
      </c>
      <c r="N36" s="273">
        <f>K36/M36</f>
        <v>146546.65817819987</v>
      </c>
    </row>
    <row r="37" spans="1:14">
      <c r="A37" s="108" t="s">
        <v>241</v>
      </c>
      <c r="B37" s="869" t="str">
        <f>VLOOKUP(A37,EQUIPOS!A7:D154,3,FALSE)</f>
        <v>Grúa (capacidad 15 ton)</v>
      </c>
      <c r="C37" s="870"/>
      <c r="D37" s="870"/>
      <c r="E37" s="870"/>
      <c r="F37" s="870"/>
      <c r="G37" s="870"/>
      <c r="H37" s="871"/>
      <c r="I37" s="268"/>
      <c r="J37" s="269"/>
      <c r="K37" s="270">
        <f>VLOOKUP(A37,EQUIPOS!A7:D164,4,FALSE)</f>
        <v>133932.92722426582</v>
      </c>
      <c r="L37" s="271"/>
      <c r="M37" s="272">
        <v>0.875</v>
      </c>
      <c r="N37" s="273">
        <f>K37/M37</f>
        <v>153066.20254201809</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1546.6000000000001</v>
      </c>
    </row>
    <row r="43" spans="1:14" ht="15.75" thickBot="1">
      <c r="B43" s="820" t="s">
        <v>953</v>
      </c>
      <c r="C43" s="821"/>
      <c r="D43" s="821"/>
      <c r="E43" s="821"/>
      <c r="F43" s="821"/>
      <c r="G43" s="821"/>
      <c r="H43" s="821"/>
      <c r="I43" s="821"/>
      <c r="J43" s="821"/>
      <c r="K43" s="821"/>
      <c r="L43" s="821"/>
      <c r="M43" s="822"/>
      <c r="N43" s="395">
        <f>SUM(N36:N42)</f>
        <v>301159.4607202179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10288.121734090271</v>
      </c>
      <c r="N49" s="273">
        <f>K49*M49</f>
        <v>10288.121734090271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2437.7700080707341</v>
      </c>
      <c r="N50" s="273">
        <f>K50*M50</f>
        <v>2437.7700080707341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23373.28396131947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7</v>
      </c>
      <c r="N70" s="396">
        <f>K70/M70</f>
        <v>30932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30932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355464.74468153738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71092.948936307483</v>
      </c>
      <c r="M83" s="856"/>
      <c r="N83" s="51"/>
    </row>
    <row r="84" spans="1:14">
      <c r="B84" s="89" t="s">
        <v>973</v>
      </c>
      <c r="C84" s="90"/>
      <c r="D84" s="90"/>
      <c r="E84" s="90"/>
      <c r="F84" s="90"/>
      <c r="G84" s="90"/>
      <c r="H84" s="90"/>
      <c r="I84" s="87"/>
      <c r="J84" s="88"/>
      <c r="K84" s="305">
        <v>0.05</v>
      </c>
      <c r="L84" s="855">
        <f>N78*K84</f>
        <v>17773.237234076871</v>
      </c>
      <c r="M84" s="856"/>
      <c r="N84" s="51"/>
    </row>
    <row r="85" spans="1:14" ht="15.75" thickBot="1">
      <c r="B85" s="91" t="s">
        <v>974</v>
      </c>
      <c r="C85" s="92"/>
      <c r="D85" s="92"/>
      <c r="E85" s="92"/>
      <c r="F85" s="92"/>
      <c r="G85" s="92"/>
      <c r="H85" s="92"/>
      <c r="I85" s="93"/>
      <c r="J85" s="94"/>
      <c r="K85" s="306">
        <v>0.05</v>
      </c>
      <c r="L85" s="857">
        <f>N78*K85</f>
        <v>17773.237234076871</v>
      </c>
      <c r="M85" s="858"/>
      <c r="N85" s="51"/>
    </row>
    <row r="86" spans="1:14" ht="15.75" thickBot="1">
      <c r="B86" s="820" t="s">
        <v>953</v>
      </c>
      <c r="C86" s="821"/>
      <c r="D86" s="821"/>
      <c r="E86" s="821"/>
      <c r="F86" s="821"/>
      <c r="G86" s="821"/>
      <c r="H86" s="821"/>
      <c r="I86" s="821"/>
      <c r="J86" s="821"/>
      <c r="K86" s="821"/>
      <c r="L86" s="821"/>
      <c r="M86" s="822"/>
      <c r="N86" s="52">
        <f>L83+L84+L85</f>
        <v>106639.42340446121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462104.16808599862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1429</v>
      </c>
      <c r="C31" s="81" t="s">
        <v>1420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128228.32590592488</v>
      </c>
      <c r="L36" s="271"/>
      <c r="M36" s="272">
        <v>0.75</v>
      </c>
      <c r="N36" s="273">
        <f>K36/M36</f>
        <v>170971.10120789983</v>
      </c>
    </row>
    <row r="37" spans="1:14">
      <c r="A37" s="108" t="s">
        <v>241</v>
      </c>
      <c r="B37" s="869" t="str">
        <f>VLOOKUP(A37,EQUIPOS!A7:D154,3,FALSE)</f>
        <v>Grúa (capacidad 15 ton)</v>
      </c>
      <c r="C37" s="870"/>
      <c r="D37" s="870"/>
      <c r="E37" s="870"/>
      <c r="F37" s="870"/>
      <c r="G37" s="870"/>
      <c r="H37" s="871"/>
      <c r="I37" s="268"/>
      <c r="J37" s="269"/>
      <c r="K37" s="270">
        <f>VLOOKUP(A37,EQUIPOS!A7:D164,4,FALSE)</f>
        <v>133932.92722426582</v>
      </c>
      <c r="L37" s="271"/>
      <c r="M37" s="272">
        <v>0.75</v>
      </c>
      <c r="N37" s="273">
        <f>K37/M37</f>
        <v>178577.23629902108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1804.3666666666668</v>
      </c>
    </row>
    <row r="43" spans="1:14" ht="15.75" thickBot="1">
      <c r="B43" s="820" t="s">
        <v>953</v>
      </c>
      <c r="C43" s="821"/>
      <c r="D43" s="821"/>
      <c r="E43" s="821"/>
      <c r="F43" s="821"/>
      <c r="G43" s="821"/>
      <c r="H43" s="821"/>
      <c r="I43" s="821"/>
      <c r="J43" s="821"/>
      <c r="K43" s="821"/>
      <c r="L43" s="821"/>
      <c r="M43" s="822"/>
      <c r="N43" s="395">
        <f>SUM(N36:N42)</f>
        <v>351352.70417358755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10288.121734090271</v>
      </c>
      <c r="N49" s="273">
        <f>K49*M49</f>
        <v>10288.121734090271</v>
      </c>
    </row>
    <row r="50" spans="1:14">
      <c r="A50" s="207"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2437.7700080707341</v>
      </c>
      <c r="N50" s="273">
        <f>K50*M50</f>
        <v>2437.7700080707341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23373.28396131947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3"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6</v>
      </c>
      <c r="N70" s="396">
        <f>K70/M70</f>
        <v>36087.333333333336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36087.333333333336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410813.32146824035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82162.664293648078</v>
      </c>
      <c r="M83" s="856"/>
      <c r="N83" s="51"/>
    </row>
    <row r="84" spans="1:14">
      <c r="B84" s="89" t="s">
        <v>973</v>
      </c>
      <c r="C84" s="90"/>
      <c r="D84" s="90"/>
      <c r="E84" s="90"/>
      <c r="F84" s="90"/>
      <c r="G84" s="90"/>
      <c r="H84" s="90"/>
      <c r="I84" s="87"/>
      <c r="J84" s="88"/>
      <c r="K84" s="305">
        <v>0.05</v>
      </c>
      <c r="L84" s="855">
        <f>N78*K84</f>
        <v>20540.66607341202</v>
      </c>
      <c r="M84" s="856"/>
      <c r="N84" s="51"/>
    </row>
    <row r="85" spans="1:14" ht="15.75" thickBot="1">
      <c r="B85" s="91" t="s">
        <v>974</v>
      </c>
      <c r="C85" s="92"/>
      <c r="D85" s="92"/>
      <c r="E85" s="92"/>
      <c r="F85" s="92"/>
      <c r="G85" s="92"/>
      <c r="H85" s="92"/>
      <c r="I85" s="93"/>
      <c r="J85" s="94"/>
      <c r="K85" s="306">
        <v>0.05</v>
      </c>
      <c r="L85" s="857">
        <f>N78*K85</f>
        <v>20540.66607341202</v>
      </c>
      <c r="M85" s="858"/>
      <c r="N85" s="51"/>
    </row>
    <row r="86" spans="1:14" ht="15.75" thickBot="1">
      <c r="B86" s="820" t="s">
        <v>953</v>
      </c>
      <c r="C86" s="821"/>
      <c r="D86" s="821"/>
      <c r="E86" s="821"/>
      <c r="F86" s="821"/>
      <c r="G86" s="821"/>
      <c r="H86" s="821"/>
      <c r="I86" s="821"/>
      <c r="J86" s="821"/>
      <c r="K86" s="821"/>
      <c r="L86" s="821"/>
      <c r="M86" s="822"/>
      <c r="N86" s="52">
        <f>L83+L84+L85</f>
        <v>123243.99644047212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534057.31790871243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1430</v>
      </c>
      <c r="C31" s="81" t="s">
        <v>1421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146</v>
      </c>
      <c r="B36" s="869" t="str">
        <f>VLOOKUP(A36,EQUIPOS!A6:D154,3,FALSE)</f>
        <v>Camabaja</v>
      </c>
      <c r="C36" s="870"/>
      <c r="D36" s="870"/>
      <c r="E36" s="870"/>
      <c r="F36" s="870"/>
      <c r="G36" s="870"/>
      <c r="H36" s="871"/>
      <c r="I36" s="268"/>
      <c r="J36" s="269"/>
      <c r="K36" s="270">
        <f>VLOOKUP(A36,EQUIPOS!A6:D163,4,FALSE)</f>
        <v>128228.32590592488</v>
      </c>
      <c r="L36" s="271"/>
      <c r="M36" s="272">
        <v>0.6875</v>
      </c>
      <c r="N36" s="273">
        <f>K36/M36</f>
        <v>186513.9285904362</v>
      </c>
    </row>
    <row r="37" spans="1:14">
      <c r="A37" s="108" t="s">
        <v>241</v>
      </c>
      <c r="B37" s="869" t="str">
        <f>VLOOKUP(A37,EQUIPOS!A7:D154,3,FALSE)</f>
        <v>Grúa (capacidad 15 ton)</v>
      </c>
      <c r="C37" s="870"/>
      <c r="D37" s="870"/>
      <c r="E37" s="870"/>
      <c r="F37" s="870"/>
      <c r="G37" s="870"/>
      <c r="H37" s="871"/>
      <c r="I37" s="268"/>
      <c r="J37" s="269"/>
      <c r="K37" s="270">
        <f>VLOOKUP(A37,EQUIPOS!A7:D164,4,FALSE)</f>
        <v>133932.92722426582</v>
      </c>
      <c r="L37" s="271"/>
      <c r="M37" s="272">
        <v>0.6875</v>
      </c>
      <c r="N37" s="273">
        <f>K37/M37</f>
        <v>194811.53050802302</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1968.4</v>
      </c>
    </row>
    <row r="43" spans="1:14" ht="15.75" thickBot="1">
      <c r="B43" s="820" t="s">
        <v>953</v>
      </c>
      <c r="C43" s="821"/>
      <c r="D43" s="821"/>
      <c r="E43" s="821"/>
      <c r="F43" s="821"/>
      <c r="G43" s="821"/>
      <c r="H43" s="821"/>
      <c r="I43" s="821"/>
      <c r="J43" s="821"/>
      <c r="K43" s="821"/>
      <c r="L43" s="821"/>
      <c r="M43" s="822"/>
      <c r="N43" s="395">
        <f>SUM(N36:N42)</f>
        <v>383293.85909845924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10288.121734090271</v>
      </c>
      <c r="N49" s="273">
        <f>K49*M49</f>
        <v>10288.121734090271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2437.7700080707341</v>
      </c>
      <c r="N50" s="273">
        <f>K50*M50</f>
        <v>2437.7700080707341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23373.28396131947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5.5</v>
      </c>
      <c r="N70" s="396">
        <f>K70/M70</f>
        <v>39368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39368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446035.14305977873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89207.028611955757</v>
      </c>
      <c r="M83" s="856"/>
      <c r="N83" s="51"/>
    </row>
    <row r="84" spans="1:14">
      <c r="B84" s="89" t="s">
        <v>973</v>
      </c>
      <c r="C84" s="90"/>
      <c r="D84" s="90"/>
      <c r="E84" s="90"/>
      <c r="F84" s="90"/>
      <c r="G84" s="90"/>
      <c r="H84" s="90"/>
      <c r="I84" s="87"/>
      <c r="J84" s="88"/>
      <c r="K84" s="305">
        <v>0.05</v>
      </c>
      <c r="L84" s="855">
        <f>N78*K84</f>
        <v>22301.757152988939</v>
      </c>
      <c r="M84" s="856"/>
      <c r="N84" s="51"/>
    </row>
    <row r="85" spans="1:14" ht="15.75" thickBot="1">
      <c r="B85" s="91" t="s">
        <v>974</v>
      </c>
      <c r="C85" s="92"/>
      <c r="D85" s="92"/>
      <c r="E85" s="92"/>
      <c r="F85" s="92"/>
      <c r="G85" s="92"/>
      <c r="H85" s="92"/>
      <c r="I85" s="93"/>
      <c r="J85" s="94"/>
      <c r="K85" s="306">
        <v>0.05</v>
      </c>
      <c r="L85" s="857">
        <f>N78*K85</f>
        <v>22301.757152988939</v>
      </c>
      <c r="M85" s="858"/>
      <c r="N85" s="51"/>
    </row>
    <row r="86" spans="1:14" ht="15.75" thickBot="1">
      <c r="B86" s="820" t="s">
        <v>953</v>
      </c>
      <c r="C86" s="821"/>
      <c r="D86" s="821"/>
      <c r="E86" s="821"/>
      <c r="F86" s="821"/>
      <c r="G86" s="821"/>
      <c r="H86" s="821"/>
      <c r="I86" s="821"/>
      <c r="J86" s="821"/>
      <c r="K86" s="821"/>
      <c r="L86" s="821"/>
      <c r="M86" s="822"/>
      <c r="N86" s="52">
        <f>L83+L84+L85</f>
        <v>133810.54291793364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579845.68597771239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1431</v>
      </c>
      <c r="C31" s="81" t="s">
        <v>1422</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52" t="s">
        <v>241</v>
      </c>
      <c r="B36" s="869" t="str">
        <f>VLOOKUP(A36,EQUIPOS!A6:D154,3,FALSE)</f>
        <v>Grúa (capacidad 15 ton)</v>
      </c>
      <c r="C36" s="870"/>
      <c r="D36" s="870"/>
      <c r="E36" s="870"/>
      <c r="F36" s="870"/>
      <c r="G36" s="870"/>
      <c r="H36" s="871"/>
      <c r="I36" s="268"/>
      <c r="J36" s="269"/>
      <c r="K36" s="270">
        <f>VLOOKUP(A36,EQUIPOS!A6:D163,4,FALSE)</f>
        <v>133932.92722426582</v>
      </c>
      <c r="L36" s="271"/>
      <c r="M36" s="397">
        <v>1.125</v>
      </c>
      <c r="N36" s="273">
        <f>K36/M36</f>
        <v>119051.49086601406</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1202.9111111111113</v>
      </c>
    </row>
    <row r="43" spans="1:14" ht="15.75" thickBot="1">
      <c r="B43" s="820" t="s">
        <v>953</v>
      </c>
      <c r="C43" s="821"/>
      <c r="D43" s="821"/>
      <c r="E43" s="821"/>
      <c r="F43" s="821"/>
      <c r="G43" s="821"/>
      <c r="H43" s="821"/>
      <c r="I43" s="821"/>
      <c r="J43" s="821"/>
      <c r="K43" s="821"/>
      <c r="L43" s="821"/>
      <c r="M43" s="822"/>
      <c r="N43" s="395">
        <f>SUM(N36:N42)</f>
        <v>120254.40197712518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49" t="s">
        <v>428</v>
      </c>
      <c r="B48" s="43" t="str">
        <f>VLOOKUP(A48,MATERIALES!A4:D373,3,FALSE)</f>
        <v>Costal de fibra o fique</v>
      </c>
      <c r="C48" s="282"/>
      <c r="D48" s="282"/>
      <c r="E48" s="282"/>
      <c r="F48" s="282"/>
      <c r="G48" s="282"/>
      <c r="H48" s="282"/>
      <c r="I48" s="269"/>
      <c r="J48" s="225" t="str">
        <f>VLOOKUP(A48,MATERIALES!A4:D373,2,FALSE)</f>
        <v>u</v>
      </c>
      <c r="K48" s="462">
        <v>10</v>
      </c>
      <c r="L48" s="268"/>
      <c r="M48" s="284">
        <f>VLOOKUP(A48,MATERIALES!A5:D373,4,FALSE)</f>
        <v>1064.7392219158464</v>
      </c>
      <c r="N48" s="273">
        <f>K48*M48</f>
        <v>10647.392219158464</v>
      </c>
    </row>
    <row r="49" spans="1:14">
      <c r="A49" s="149" t="s">
        <v>589</v>
      </c>
      <c r="B49" s="43" t="str">
        <f>VLOOKUP(A49,MATERIALES!A5:D373,3,FALSE)</f>
        <v>Nutrientes (para remoción de especies vegetales) (dap, triple 15 o similar) (ítem 201.9)</v>
      </c>
      <c r="C49" s="282"/>
      <c r="D49" s="282"/>
      <c r="E49" s="282"/>
      <c r="F49" s="282"/>
      <c r="G49" s="282"/>
      <c r="H49" s="282"/>
      <c r="I49" s="269"/>
      <c r="J49" s="225" t="str">
        <f>VLOOKUP(A49,MATERIALES!A5:D373,2,FALSE)</f>
        <v>kg</v>
      </c>
      <c r="K49" s="462">
        <v>1</v>
      </c>
      <c r="L49" s="268"/>
      <c r="M49" s="284">
        <f>VLOOKUP(A49,MATERIALES!A6:D373,4,FALSE)</f>
        <v>2437.7700080707341</v>
      </c>
      <c r="N49" s="273">
        <f>K49*M49</f>
        <v>2437.7700080707341</v>
      </c>
    </row>
    <row r="50" spans="1:14">
      <c r="A50" s="150" t="s">
        <v>412</v>
      </c>
      <c r="B50" s="43" t="str">
        <f>VLOOKUP(A50,MATERIALES!A6:D373,3,FALSE)</f>
        <v>Cicatrizante (para remoción de especies vegetales)</v>
      </c>
      <c r="C50" s="282"/>
      <c r="D50" s="282"/>
      <c r="E50" s="282"/>
      <c r="F50" s="282"/>
      <c r="G50" s="282"/>
      <c r="H50" s="282"/>
      <c r="I50" s="269"/>
      <c r="J50" s="225" t="str">
        <f>VLOOKUP(A50,MATERIALES!A6:D373,2,FALSE)</f>
        <v>kg</v>
      </c>
      <c r="K50" s="462">
        <v>1</v>
      </c>
      <c r="L50" s="268"/>
      <c r="M50" s="284">
        <f>VLOOKUP(A50,MATERIALES!A6:D373,4,FALSE)</f>
        <v>10288.121734090271</v>
      </c>
      <c r="N50" s="273">
        <f>K50*M50</f>
        <v>10288.121734090271</v>
      </c>
    </row>
    <row r="51" spans="1:14">
      <c r="B51" s="43"/>
      <c r="C51" s="282"/>
      <c r="D51" s="282"/>
      <c r="E51" s="282"/>
      <c r="F51" s="282"/>
      <c r="G51" s="282"/>
      <c r="H51" s="282"/>
      <c r="I51" s="269"/>
      <c r="J51" s="225"/>
      <c r="K51" s="398"/>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23373.28396131947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8"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397">
        <v>9</v>
      </c>
      <c r="N70" s="396">
        <f>K70/M70</f>
        <v>24058.222222222223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24058.222222222223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167685.90816066688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33537.181632133375</v>
      </c>
      <c r="M83" s="856"/>
      <c r="N83" s="51"/>
    </row>
    <row r="84" spans="1:14">
      <c r="B84" s="89" t="s">
        <v>973</v>
      </c>
      <c r="C84" s="90"/>
      <c r="D84" s="90"/>
      <c r="E84" s="90"/>
      <c r="F84" s="90"/>
      <c r="G84" s="90"/>
      <c r="H84" s="90"/>
      <c r="I84" s="87"/>
      <c r="J84" s="88"/>
      <c r="K84" s="305">
        <v>0.05</v>
      </c>
      <c r="L84" s="855">
        <f>N78*K84</f>
        <v>8384.2954080333438</v>
      </c>
      <c r="M84" s="856"/>
      <c r="N84" s="51"/>
    </row>
    <row r="85" spans="1:14" ht="15.75" thickBot="1">
      <c r="B85" s="91" t="s">
        <v>974</v>
      </c>
      <c r="C85" s="92"/>
      <c r="D85" s="92"/>
      <c r="E85" s="92"/>
      <c r="F85" s="92"/>
      <c r="G85" s="92"/>
      <c r="H85" s="92"/>
      <c r="I85" s="93"/>
      <c r="J85" s="94"/>
      <c r="K85" s="306">
        <v>0.05</v>
      </c>
      <c r="L85" s="857">
        <f>N78*K85</f>
        <v>8384.2954080333438</v>
      </c>
      <c r="M85" s="858"/>
      <c r="N85" s="51"/>
    </row>
    <row r="86" spans="1:14" ht="15.75" thickBot="1">
      <c r="B86" s="820" t="s">
        <v>953</v>
      </c>
      <c r="C86" s="821"/>
      <c r="D86" s="821"/>
      <c r="E86" s="821"/>
      <c r="F86" s="821"/>
      <c r="G86" s="821"/>
      <c r="H86" s="821"/>
      <c r="I86" s="821"/>
      <c r="J86" s="821"/>
      <c r="K86" s="821"/>
      <c r="L86" s="821"/>
      <c r="M86" s="822"/>
      <c r="N86" s="52">
        <f>L83+L84+L85</f>
        <v>50305.772448200063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217991.68060886694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1432</v>
      </c>
      <c r="C31" s="81" t="s">
        <v>1423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55" t="s">
        <v>241</v>
      </c>
      <c r="B36" s="869" t="str">
        <f>VLOOKUP(A36,EQUIPOS!A6:D154,3,FALSE)</f>
        <v>Grúa (capacidad 15 ton)</v>
      </c>
      <c r="C36" s="870"/>
      <c r="D36" s="870"/>
      <c r="E36" s="870"/>
      <c r="F36" s="870"/>
      <c r="G36" s="870"/>
      <c r="H36" s="871"/>
      <c r="I36" s="268"/>
      <c r="J36" s="269"/>
      <c r="K36" s="270">
        <f>VLOOKUP(A36,EQUIPOS!A6:D163,4,FALSE)</f>
        <v>133932.92722426582</v>
      </c>
      <c r="L36" s="271"/>
      <c r="M36" s="463">
        <v>1</v>
      </c>
      <c r="N36" s="273">
        <f>K36/M36</f>
        <v>133932.92722426582</v>
      </c>
    </row>
    <row r="37" spans="1:14">
      <c r="A37" s="155" t="s">
        <v>373</v>
      </c>
      <c r="B37" s="869" t="str">
        <f>VLOOKUP(A37,EQUIPOS!A7:D154,3,FALSE)</f>
        <v>Volqueta 6 m3</v>
      </c>
      <c r="C37" s="870"/>
      <c r="D37" s="870"/>
      <c r="E37" s="870"/>
      <c r="F37" s="870"/>
      <c r="G37" s="870"/>
      <c r="H37" s="871"/>
      <c r="I37" s="268"/>
      <c r="J37" s="269"/>
      <c r="K37" s="270">
        <f>VLOOKUP(A37,EQUIPOS!A7:D164,4,FALSE)</f>
        <v>66785.591990203364</v>
      </c>
      <c r="L37" s="271"/>
      <c r="M37" s="464">
        <v>1</v>
      </c>
      <c r="N37" s="273">
        <f>K37/M37</f>
        <v>66785.591990203364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1353.2750000000001</v>
      </c>
    </row>
    <row r="43" spans="1:14" ht="15.75" thickBot="1">
      <c r="B43" s="820" t="s">
        <v>953</v>
      </c>
      <c r="C43" s="821"/>
      <c r="D43" s="821"/>
      <c r="E43" s="821"/>
      <c r="F43" s="821"/>
      <c r="G43" s="821"/>
      <c r="H43" s="821"/>
      <c r="I43" s="821"/>
      <c r="J43" s="821"/>
      <c r="K43" s="821"/>
      <c r="L43" s="821"/>
      <c r="M43" s="822"/>
      <c r="N43" s="395">
        <f>SUM(N36:N42)</f>
        <v>202071.79421446918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4" t="s">
        <v>428</v>
      </c>
      <c r="B48" s="43" t="str">
        <f>VLOOKUP(A48,MATERIALES!A4:D373,3,FALSE)</f>
        <v>Costal de fibra o fique</v>
      </c>
      <c r="C48" s="282"/>
      <c r="D48" s="282"/>
      <c r="E48" s="282"/>
      <c r="F48" s="282"/>
      <c r="G48" s="282"/>
      <c r="H48" s="282"/>
      <c r="I48" s="269"/>
      <c r="J48" s="225" t="str">
        <f>VLOOKUP(A48,MATERIALES!A4:D385,2,FALSE)</f>
        <v>u</v>
      </c>
      <c r="K48" s="462">
        <v>10</v>
      </c>
      <c r="L48" s="268"/>
      <c r="M48" s="284">
        <f>VLOOKUP(A48,MATERIALES!A5:D373,4,FALSE)</f>
        <v>1064.7392219158464</v>
      </c>
      <c r="N48" s="273">
        <f>K48*M48</f>
        <v>10647.392219158464</v>
      </c>
    </row>
    <row r="49" spans="1:14">
      <c r="A49" s="151" t="s">
        <v>589</v>
      </c>
      <c r="B49" s="43" t="str">
        <f>VLOOKUP(A49,MATERIALES!A5:D373,3,FALSE)</f>
        <v>Nutrientes (para remoción de especies vegetales) (dap, triple 15 o similar) (ítem 201.9)</v>
      </c>
      <c r="C49" s="282"/>
      <c r="D49" s="282"/>
      <c r="E49" s="282"/>
      <c r="F49" s="282"/>
      <c r="G49" s="282"/>
      <c r="H49" s="282"/>
      <c r="I49" s="269"/>
      <c r="J49" s="225" t="str">
        <f>VLOOKUP(A49,MATERIALES!A5:D386,2,FALSE)</f>
        <v>kg</v>
      </c>
      <c r="K49" s="462">
        <v>1</v>
      </c>
      <c r="L49" s="268"/>
      <c r="M49" s="284">
        <f>VLOOKUP(A49,MATERIALES!A6:D373,4,FALSE)</f>
        <v>2437.7700080707341</v>
      </c>
      <c r="N49" s="273">
        <f>K49*M49</f>
        <v>2437.7700080707341</v>
      </c>
    </row>
    <row r="50" spans="1:14">
      <c r="A50" s="154" t="s">
        <v>412</v>
      </c>
      <c r="B50" s="43" t="str">
        <f>VLOOKUP(A50,MATERIALES!A6:D373,3,FALSE)</f>
        <v>Cicatrizante (para remoción de especies vegetales)</v>
      </c>
      <c r="C50" s="282"/>
      <c r="D50" s="282"/>
      <c r="E50" s="282"/>
      <c r="F50" s="282"/>
      <c r="G50" s="282"/>
      <c r="H50" s="282"/>
      <c r="I50" s="269"/>
      <c r="J50" s="225" t="str">
        <f>VLOOKUP(A50,MATERIALES!A6:D387,2,FALSE)</f>
        <v>kg</v>
      </c>
      <c r="K50" s="462">
        <v>1</v>
      </c>
      <c r="L50" s="268"/>
      <c r="M50" s="284">
        <f>VLOOKUP(A50,MATERIALES!A6:D373,4,FALSE)</f>
        <v>10288.121734090271</v>
      </c>
      <c r="N50" s="273">
        <f>K50*M50</f>
        <v>10288.121734090271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23373.28396131947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53"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8</v>
      </c>
      <c r="N70" s="396">
        <f>K70/M70</f>
        <v>27065.5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27065.5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252510.57817578866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50502.115635157737</v>
      </c>
      <c r="M83" s="856"/>
      <c r="N83" s="51"/>
    </row>
    <row r="84" spans="1:14">
      <c r="B84" s="89" t="s">
        <v>973</v>
      </c>
      <c r="C84" s="90"/>
      <c r="D84" s="90"/>
      <c r="E84" s="90"/>
      <c r="F84" s="90"/>
      <c r="G84" s="90"/>
      <c r="H84" s="90"/>
      <c r="I84" s="87"/>
      <c r="J84" s="88"/>
      <c r="K84" s="305">
        <v>0.05</v>
      </c>
      <c r="L84" s="855">
        <f>N78*K84</f>
        <v>12625.528908789434</v>
      </c>
      <c r="M84" s="856"/>
      <c r="N84" s="51"/>
    </row>
    <row r="85" spans="1:14" ht="15.75" thickBot="1">
      <c r="B85" s="91" t="s">
        <v>974</v>
      </c>
      <c r="C85" s="92"/>
      <c r="D85" s="92"/>
      <c r="E85" s="92"/>
      <c r="F85" s="92"/>
      <c r="G85" s="92"/>
      <c r="H85" s="92"/>
      <c r="I85" s="93"/>
      <c r="J85" s="94"/>
      <c r="K85" s="306">
        <v>0.05</v>
      </c>
      <c r="L85" s="857">
        <f>N78*K85</f>
        <v>12625.528908789434</v>
      </c>
      <c r="M85" s="858"/>
      <c r="N85" s="51"/>
    </row>
    <row r="86" spans="1:14" ht="15.75" thickBot="1">
      <c r="B86" s="820" t="s">
        <v>953</v>
      </c>
      <c r="C86" s="821"/>
      <c r="D86" s="821"/>
      <c r="E86" s="821"/>
      <c r="F86" s="821"/>
      <c r="G86" s="821"/>
      <c r="H86" s="821"/>
      <c r="I86" s="821"/>
      <c r="J86" s="821"/>
      <c r="K86" s="821"/>
      <c r="L86" s="821"/>
      <c r="M86" s="822"/>
      <c r="N86" s="52">
        <f>L83+L84+L85</f>
        <v>75753.173452736606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328263.75162852526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1433</v>
      </c>
      <c r="C31" s="81" t="s">
        <v>1424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8"/>
      <c r="J36" s="269"/>
      <c r="K36" s="270">
        <f>VLOOKUP(A36,EQUIPOS!A6:D163,4,FALSE)</f>
        <v>133932.92722426582</v>
      </c>
      <c r="L36" s="271"/>
      <c r="M36" s="272">
        <v>0.9375</v>
      </c>
      <c r="N36" s="273">
        <f>K36/M36</f>
        <v>142861.78903921688</v>
      </c>
    </row>
    <row r="37" spans="1:14">
      <c r="A37" s="144" t="s">
        <v>373</v>
      </c>
      <c r="B37" s="869" t="str">
        <f>VLOOKUP(A37,EQUIPOS!A7:D154,3,FALSE)</f>
        <v>Volqueta 6 m3</v>
      </c>
      <c r="C37" s="870"/>
      <c r="D37" s="870"/>
      <c r="E37" s="870"/>
      <c r="F37" s="870"/>
      <c r="G37" s="870"/>
      <c r="H37" s="871"/>
      <c r="I37" s="268"/>
      <c r="J37" s="269"/>
      <c r="K37" s="270">
        <f>VLOOKUP(A37,EQUIPOS!A7:D164,4,FALSE)</f>
        <v>66785.591990203364</v>
      </c>
      <c r="L37" s="271"/>
      <c r="M37" s="272">
        <v>0.9375</v>
      </c>
      <c r="N37" s="273">
        <f>K37/M37</f>
        <v>71237.964789550257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1443.4933333333333</v>
      </c>
    </row>
    <row r="43" spans="1:14" ht="15.75" thickBot="1">
      <c r="B43" s="820" t="s">
        <v>953</v>
      </c>
      <c r="C43" s="821"/>
      <c r="D43" s="821"/>
      <c r="E43" s="821"/>
      <c r="F43" s="821"/>
      <c r="G43" s="821"/>
      <c r="H43" s="821"/>
      <c r="I43" s="821"/>
      <c r="J43" s="821"/>
      <c r="K43" s="821"/>
      <c r="L43" s="821"/>
      <c r="M43" s="822"/>
      <c r="N43" s="395">
        <f>SUM(N36:N42)</f>
        <v>215543.24716210048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10288.121734090271</v>
      </c>
      <c r="N49" s="273">
        <f>K49*M49</f>
        <v>10288.121734090271</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2437.7700080707341</v>
      </c>
      <c r="N50" s="273">
        <f>K50*M50</f>
        <v>2437.7700080707341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23373.28396131947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56"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399">
        <v>7.5</v>
      </c>
      <c r="N70" s="396">
        <f>K70/M70</f>
        <v>28869.866666666665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28869.866666666665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267786.39779008663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53557.279558017326</v>
      </c>
      <c r="M83" s="856"/>
      <c r="N83" s="51"/>
    </row>
    <row r="84" spans="1:14">
      <c r="B84" s="89" t="s">
        <v>973</v>
      </c>
      <c r="C84" s="90"/>
      <c r="D84" s="90"/>
      <c r="E84" s="90"/>
      <c r="F84" s="90"/>
      <c r="G84" s="90"/>
      <c r="H84" s="90"/>
      <c r="I84" s="87"/>
      <c r="J84" s="88"/>
      <c r="K84" s="305">
        <v>0.05</v>
      </c>
      <c r="L84" s="855">
        <f>N78*K84</f>
        <v>13389.319889504332</v>
      </c>
      <c r="M84" s="856"/>
      <c r="N84" s="51"/>
    </row>
    <row r="85" spans="1:14" ht="15.75" thickBot="1">
      <c r="B85" s="91" t="s">
        <v>974</v>
      </c>
      <c r="C85" s="92"/>
      <c r="D85" s="92"/>
      <c r="E85" s="92"/>
      <c r="F85" s="92"/>
      <c r="G85" s="92"/>
      <c r="H85" s="92"/>
      <c r="I85" s="93"/>
      <c r="J85" s="94"/>
      <c r="K85" s="306">
        <v>0.05</v>
      </c>
      <c r="L85" s="857">
        <f>N78*K85</f>
        <v>13389.319889504332</v>
      </c>
      <c r="M85" s="858"/>
      <c r="N85" s="51"/>
    </row>
    <row r="86" spans="1:14" ht="15.75" thickBot="1">
      <c r="B86" s="820" t="s">
        <v>953</v>
      </c>
      <c r="C86" s="821"/>
      <c r="D86" s="821"/>
      <c r="E86" s="821"/>
      <c r="F86" s="821"/>
      <c r="G86" s="821"/>
      <c r="H86" s="821"/>
      <c r="I86" s="821"/>
      <c r="J86" s="821"/>
      <c r="K86" s="821"/>
      <c r="L86" s="821"/>
      <c r="M86" s="822"/>
      <c r="N86" s="52">
        <f>L83+L84+L85</f>
        <v>80335.919337025989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348122.31712711265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1434</v>
      </c>
      <c r="C31" s="81" t="s">
        <v>1414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8"/>
      <c r="J36" s="269"/>
      <c r="K36" s="270">
        <f>VLOOKUP(A36,EQUIPOS!A6:D163,4,FALSE)</f>
        <v>133932.92722426582</v>
      </c>
      <c r="L36" s="271"/>
      <c r="M36" s="272">
        <v>1.5</v>
      </c>
      <c r="N36" s="273">
        <f>K36/M36</f>
        <v>89288.618149510541</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902.18333333333339</v>
      </c>
    </row>
    <row r="43" spans="1:14" ht="15.75" thickBot="1">
      <c r="B43" s="820" t="s">
        <v>953</v>
      </c>
      <c r="C43" s="821"/>
      <c r="D43" s="821"/>
      <c r="E43" s="821"/>
      <c r="F43" s="821"/>
      <c r="G43" s="821"/>
      <c r="H43" s="821"/>
      <c r="I43" s="821"/>
      <c r="J43" s="821"/>
      <c r="K43" s="821"/>
      <c r="L43" s="821"/>
      <c r="M43" s="822"/>
      <c r="N43" s="395">
        <f>SUM(N36:N42)</f>
        <v>90190.801482843875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10288.121734090271</v>
      </c>
      <c r="N49" s="273">
        <f>K49*M49</f>
        <v>10288.121734090271</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2437.7700080707341</v>
      </c>
      <c r="N50" s="273">
        <f>K50*M50</f>
        <v>2437.7700080707341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23373.28396131947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12</v>
      </c>
      <c r="N70" s="396">
        <f>K70/M70</f>
        <v>18043.666666666668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18043.666666666668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131607.75211083001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26321.550422166005</v>
      </c>
      <c r="M83" s="856"/>
      <c r="N83" s="51"/>
    </row>
    <row r="84" spans="1:14">
      <c r="B84" s="89" t="s">
        <v>973</v>
      </c>
      <c r="C84" s="90"/>
      <c r="D84" s="90"/>
      <c r="E84" s="90"/>
      <c r="F84" s="90"/>
      <c r="G84" s="90"/>
      <c r="H84" s="90"/>
      <c r="I84" s="87"/>
      <c r="J84" s="88"/>
      <c r="K84" s="305">
        <v>0.05</v>
      </c>
      <c r="L84" s="855">
        <f>N78*K84</f>
        <v>6580.3876055415012</v>
      </c>
      <c r="M84" s="856"/>
      <c r="N84" s="51"/>
    </row>
    <row r="85" spans="1:14" ht="15.75" thickBot="1">
      <c r="B85" s="91" t="s">
        <v>974</v>
      </c>
      <c r="C85" s="92"/>
      <c r="D85" s="92"/>
      <c r="E85" s="92"/>
      <c r="F85" s="92"/>
      <c r="G85" s="92"/>
      <c r="H85" s="92"/>
      <c r="I85" s="93"/>
      <c r="J85" s="94"/>
      <c r="K85" s="306">
        <v>0.05</v>
      </c>
      <c r="L85" s="857">
        <f>N78*K85</f>
        <v>6580.3876055415012</v>
      </c>
      <c r="M85" s="858"/>
      <c r="N85" s="51"/>
    </row>
    <row r="86" spans="1:14" ht="15.75" thickBot="1">
      <c r="B86" s="820" t="s">
        <v>953</v>
      </c>
      <c r="C86" s="821"/>
      <c r="D86" s="821"/>
      <c r="E86" s="821"/>
      <c r="F86" s="821"/>
      <c r="G86" s="821"/>
      <c r="H86" s="821"/>
      <c r="I86" s="821"/>
      <c r="J86" s="821"/>
      <c r="K86" s="821"/>
      <c r="L86" s="821"/>
      <c r="M86" s="822"/>
      <c r="N86" s="52">
        <f>L83+L84+L85</f>
        <v>39482.325633249005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171090.07774407903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1435</v>
      </c>
      <c r="C31" s="81" t="s">
        <v>1415</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8"/>
      <c r="J36" s="269"/>
      <c r="K36" s="270">
        <f>VLOOKUP(A36,EQUIPOS!A6:D163,4,FALSE)</f>
        <v>133932.92722426582</v>
      </c>
      <c r="L36" s="271"/>
      <c r="M36" s="272">
        <v>1.375</v>
      </c>
      <c r="N36" s="273">
        <f>K36/M36</f>
        <v>97405.765254011509</v>
      </c>
    </row>
    <row r="37" spans="1:14">
      <c r="A37" s="144" t="s">
        <v>373</v>
      </c>
      <c r="B37" s="869" t="str">
        <f>VLOOKUP(A37,EQUIPOS!A7:D154,3,FALSE)</f>
        <v>Volqueta 6 m3</v>
      </c>
      <c r="C37" s="870"/>
      <c r="D37" s="870"/>
      <c r="E37" s="870"/>
      <c r="F37" s="870"/>
      <c r="G37" s="870"/>
      <c r="H37" s="871"/>
      <c r="I37" s="268"/>
      <c r="J37" s="269"/>
      <c r="K37" s="270">
        <f>VLOOKUP(A37,EQUIPOS!A7:D164,4,FALSE)</f>
        <v>66785.591990203364</v>
      </c>
      <c r="L37" s="271"/>
      <c r="M37" s="272">
        <v>1.375</v>
      </c>
      <c r="N37" s="273">
        <f>K37/M37</f>
        <v>48571.339629238813</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984.2</v>
      </c>
    </row>
    <row r="43" spans="1:14" ht="15.75" thickBot="1">
      <c r="B43" s="820" t="s">
        <v>953</v>
      </c>
      <c r="C43" s="821"/>
      <c r="D43" s="821"/>
      <c r="E43" s="821"/>
      <c r="F43" s="821"/>
      <c r="G43" s="821"/>
      <c r="H43" s="821"/>
      <c r="I43" s="821"/>
      <c r="J43" s="821"/>
      <c r="K43" s="821"/>
      <c r="L43" s="821"/>
      <c r="M43" s="822"/>
      <c r="N43" s="395">
        <f>SUM(N36:N42)</f>
        <v>146961.30488325033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10288.121734090271</v>
      </c>
      <c r="N49" s="273">
        <f>K49*M49</f>
        <v>10288.121734090271</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2437.7700080707341</v>
      </c>
      <c r="N50" s="273">
        <f>K50*M50</f>
        <v>2437.7700080707341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23373.28396131947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11</v>
      </c>
      <c r="N70" s="396">
        <f>K70/M70</f>
        <v>19684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19684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190018.58884456981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38003.717768913964</v>
      </c>
      <c r="M83" s="856"/>
      <c r="N83" s="51"/>
    </row>
    <row r="84" spans="1:14">
      <c r="B84" s="89" t="s">
        <v>973</v>
      </c>
      <c r="C84" s="90"/>
      <c r="D84" s="90"/>
      <c r="E84" s="90"/>
      <c r="F84" s="90"/>
      <c r="G84" s="90"/>
      <c r="H84" s="90"/>
      <c r="I84" s="87"/>
      <c r="J84" s="88"/>
      <c r="K84" s="305">
        <v>0.05</v>
      </c>
      <c r="L84" s="855">
        <f>N78*K84</f>
        <v>9500.9294422284911</v>
      </c>
      <c r="M84" s="856"/>
      <c r="N84" s="51"/>
    </row>
    <row r="85" spans="1:14" ht="15.75" thickBot="1">
      <c r="B85" s="91" t="s">
        <v>974</v>
      </c>
      <c r="C85" s="92"/>
      <c r="D85" s="92"/>
      <c r="E85" s="92"/>
      <c r="F85" s="92"/>
      <c r="G85" s="92"/>
      <c r="H85" s="92"/>
      <c r="I85" s="93"/>
      <c r="J85" s="94"/>
      <c r="K85" s="306">
        <v>0.05</v>
      </c>
      <c r="L85" s="857">
        <f>N78*K85</f>
        <v>9500.9294422284911</v>
      </c>
      <c r="M85" s="858"/>
      <c r="N85" s="51"/>
    </row>
    <row r="86" spans="1:14" ht="15.75" thickBot="1">
      <c r="B86" s="820" t="s">
        <v>953</v>
      </c>
      <c r="C86" s="821"/>
      <c r="D86" s="821"/>
      <c r="E86" s="821"/>
      <c r="F86" s="821"/>
      <c r="G86" s="821"/>
      <c r="H86" s="821"/>
      <c r="I86" s="821"/>
      <c r="J86" s="821"/>
      <c r="K86" s="821"/>
      <c r="L86" s="821"/>
      <c r="M86" s="822"/>
      <c r="N86" s="52">
        <f>L83+L84+L85</f>
        <v>57005.576653370939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247024.16549794073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1436</v>
      </c>
      <c r="C31" s="81" t="s">
        <v>1416</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241</v>
      </c>
      <c r="B36" s="869" t="str">
        <f>VLOOKUP(A36,EQUIPOS!A6:D154,3,FALSE)</f>
        <v>Grúa (capacidad 15 ton)</v>
      </c>
      <c r="C36" s="870"/>
      <c r="D36" s="870"/>
      <c r="E36" s="870"/>
      <c r="F36" s="870"/>
      <c r="G36" s="870"/>
      <c r="H36" s="871"/>
      <c r="I36" s="268"/>
      <c r="J36" s="269"/>
      <c r="K36" s="270">
        <f>VLOOKUP(A36,EQUIPOS!A6:D163,4,FALSE)</f>
        <v>133932.92722426582</v>
      </c>
      <c r="L36" s="271"/>
      <c r="M36" s="272">
        <v>1.3125</v>
      </c>
      <c r="N36" s="273">
        <f>K36/M36</f>
        <v>102044.13502801205</v>
      </c>
    </row>
    <row r="37" spans="1:14">
      <c r="A37" s="144" t="s">
        <v>373</v>
      </c>
      <c r="B37" s="869" t="str">
        <f>VLOOKUP(A37,EQUIPOS!A7:D154,3,FALSE)</f>
        <v>Volqueta 6 m3</v>
      </c>
      <c r="C37" s="870"/>
      <c r="D37" s="870"/>
      <c r="E37" s="870"/>
      <c r="F37" s="870"/>
      <c r="G37" s="870"/>
      <c r="H37" s="871"/>
      <c r="I37" s="268"/>
      <c r="J37" s="269"/>
      <c r="K37" s="270">
        <f>VLOOKUP(A37,EQUIPOS!A7:D164,4,FALSE)</f>
        <v>66785.591990203364</v>
      </c>
      <c r="L37" s="271"/>
      <c r="M37" s="272">
        <v>1.3125</v>
      </c>
      <c r="N37" s="273">
        <f>K37/M37</f>
        <v>50884.260563964468</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0.05</v>
      </c>
      <c r="M42" s="882"/>
      <c r="N42" s="105">
        <f>N76*L42</f>
        <v>1031.0666666666666</v>
      </c>
    </row>
    <row r="43" spans="1:14" ht="15.75" thickBot="1">
      <c r="B43" s="820" t="s">
        <v>953</v>
      </c>
      <c r="C43" s="821"/>
      <c r="D43" s="821"/>
      <c r="E43" s="821"/>
      <c r="F43" s="821"/>
      <c r="G43" s="821"/>
      <c r="H43" s="821"/>
      <c r="I43" s="821"/>
      <c r="J43" s="821"/>
      <c r="K43" s="821"/>
      <c r="L43" s="821"/>
      <c r="M43" s="822"/>
      <c r="N43" s="395">
        <f>SUM(N36:N42)</f>
        <v>153959.46225864321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1064.7392219158464</v>
      </c>
      <c r="N48" s="273">
        <f>K48*M48</f>
        <v>10647.392219158464</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10288.121734090271</v>
      </c>
      <c r="N49" s="273">
        <f>K49*M49</f>
        <v>10288.121734090271</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2437.7700080707341</v>
      </c>
      <c r="N50" s="273">
        <f>K50*M50</f>
        <v>2437.7700080707341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23373.28396131947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10.5</v>
      </c>
      <c r="N70" s="396">
        <f>K70/M70</f>
        <v>20621.333333333332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20621.333333333332</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197954.07955329603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39590.815910659207</v>
      </c>
      <c r="M83" s="856"/>
      <c r="N83" s="51"/>
    </row>
    <row r="84" spans="1:14">
      <c r="B84" s="89" t="s">
        <v>973</v>
      </c>
      <c r="C84" s="90"/>
      <c r="D84" s="90"/>
      <c r="E84" s="90"/>
      <c r="F84" s="90"/>
      <c r="G84" s="90"/>
      <c r="H84" s="90"/>
      <c r="I84" s="87"/>
      <c r="J84" s="88"/>
      <c r="K84" s="305">
        <v>0.05</v>
      </c>
      <c r="L84" s="855">
        <f>N78*K84</f>
        <v>9897.7039776648016</v>
      </c>
      <c r="M84" s="856"/>
      <c r="N84" s="51"/>
    </row>
    <row r="85" spans="1:14" ht="15.75" thickBot="1">
      <c r="B85" s="91" t="s">
        <v>974</v>
      </c>
      <c r="C85" s="92"/>
      <c r="D85" s="92"/>
      <c r="E85" s="92"/>
      <c r="F85" s="92"/>
      <c r="G85" s="92"/>
      <c r="H85" s="92"/>
      <c r="I85" s="93"/>
      <c r="J85" s="94"/>
      <c r="K85" s="306">
        <v>0.05</v>
      </c>
      <c r="L85" s="857">
        <f>N78*K85</f>
        <v>9897.7039776648016</v>
      </c>
      <c r="M85" s="858"/>
      <c r="N85" s="51"/>
    </row>
    <row r="86" spans="1:14" ht="15.75" thickBot="1">
      <c r="B86" s="820" t="s">
        <v>953</v>
      </c>
      <c r="C86" s="821"/>
      <c r="D86" s="821"/>
      <c r="E86" s="821"/>
      <c r="F86" s="821"/>
      <c r="G86" s="821"/>
      <c r="H86" s="821"/>
      <c r="I86" s="821"/>
      <c r="J86" s="821"/>
      <c r="K86" s="821"/>
      <c r="L86" s="821"/>
      <c r="M86" s="822"/>
      <c r="N86" s="52">
        <f>L83+L84+L85</f>
        <v>59386.22386598881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257340.30341928484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1009</v>
      </c>
      <c r="C31" s="81" t="s">
        <v>1188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312</v>
      </c>
      <c r="B36" s="869" t="str">
        <f>VLOOKUP(A36,EQUIPOS!A6:D154,3,FALSE)</f>
        <v>Retroexcavadora sobre oruga, potencia 138 HP, balde de 1,5 m3.</v>
      </c>
      <c r="C36" s="870"/>
      <c r="D36" s="870"/>
      <c r="E36" s="870"/>
      <c r="F36" s="870"/>
      <c r="G36" s="870"/>
      <c r="H36" s="871"/>
      <c r="I36" s="268"/>
      <c r="J36" s="269"/>
      <c r="K36" s="270">
        <f>VLOOKUP(A36,EQUIPOS!A6:D163,4,FALSE)</f>
        <v>161140.26405613479</v>
      </c>
      <c r="L36" s="271"/>
      <c r="M36" s="272">
        <v>66</v>
      </c>
      <c r="N36" s="273">
        <f>K36/M36</f>
        <v>2441.5191523656786</v>
      </c>
    </row>
    <row r="37" spans="1:14">
      <c r="A37" s="144" t="s">
        <v>129</v>
      </c>
      <c r="B37" s="869" t="str">
        <f>VLOOKUP(A37,EQUIPOS!A7:D154,3,FALSE)</f>
        <v xml:space="preserve">Buldozer, Potencia al volante de 140 HP, motor de 2200 RPM, longitud de hoja 4,80m. </v>
      </c>
      <c r="C37" s="870"/>
      <c r="D37" s="870"/>
      <c r="E37" s="870"/>
      <c r="F37" s="870"/>
      <c r="G37" s="870"/>
      <c r="H37" s="871"/>
      <c r="I37" s="268"/>
      <c r="J37" s="269"/>
      <c r="K37" s="270">
        <f>VLOOKUP(A37,EQUIPOS!A7:D164,4,FALSE)</f>
        <v>160285.41253397611</v>
      </c>
      <c r="L37" s="271"/>
      <c r="M37" s="272">
        <v>100</v>
      </c>
      <c r="N37" s="273">
        <f>K37/M37</f>
        <v>1602.8541253397611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1.0252083333333333</v>
      </c>
    </row>
    <row r="43" spans="1:14" ht="15.75" thickBot="1">
      <c r="B43" s="820" t="s">
        <v>953</v>
      </c>
      <c r="C43" s="821"/>
      <c r="D43" s="821"/>
      <c r="E43" s="821"/>
      <c r="F43" s="821"/>
      <c r="G43" s="821"/>
      <c r="H43" s="821"/>
      <c r="I43" s="821"/>
      <c r="J43" s="821"/>
      <c r="K43" s="821"/>
      <c r="L43" s="821"/>
      <c r="M43" s="822"/>
      <c r="N43" s="395">
        <f>SUM(N36:N42)</f>
        <v>4045.3984860387732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VLOOKUP(A48,MATERIALES!A5:D373,4,FALSE)</f>
        <v>3555.6006427130178</v>
      </c>
      <c r="N48" s="273">
        <f>K48*M48</f>
        <v>3555.6006427130178</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3555.6006427130178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102.52083333333333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7703.5199620851245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1540.7039924170249</v>
      </c>
      <c r="M83" s="856"/>
      <c r="N83" s="51"/>
    </row>
    <row r="84" spans="1:14">
      <c r="B84" s="89" t="s">
        <v>973</v>
      </c>
      <c r="C84" s="90"/>
      <c r="D84" s="90"/>
      <c r="E84" s="90"/>
      <c r="F84" s="90"/>
      <c r="G84" s="90"/>
      <c r="H84" s="90"/>
      <c r="I84" s="87"/>
      <c r="J84" s="88"/>
      <c r="K84" s="305">
        <v>0.05</v>
      </c>
      <c r="L84" s="855">
        <f>N78*K84</f>
        <v>385.17599810425622</v>
      </c>
      <c r="M84" s="856"/>
      <c r="N84" s="51"/>
    </row>
    <row r="85" spans="1:14" ht="15.75" thickBot="1">
      <c r="B85" s="91" t="s">
        <v>974</v>
      </c>
      <c r="C85" s="92"/>
      <c r="D85" s="92"/>
      <c r="E85" s="92"/>
      <c r="F85" s="92"/>
      <c r="G85" s="92"/>
      <c r="H85" s="92"/>
      <c r="I85" s="93"/>
      <c r="J85" s="94"/>
      <c r="K85" s="306">
        <v>0.05</v>
      </c>
      <c r="L85" s="857">
        <f>N78*K85</f>
        <v>385.17599810425622</v>
      </c>
      <c r="M85" s="858"/>
      <c r="N85" s="51"/>
    </row>
    <row r="86" spans="1:14" ht="15.75" thickBot="1">
      <c r="B86" s="820" t="s">
        <v>953</v>
      </c>
      <c r="C86" s="821"/>
      <c r="D86" s="821"/>
      <c r="E86" s="821"/>
      <c r="F86" s="821"/>
      <c r="G86" s="821"/>
      <c r="H86" s="821"/>
      <c r="I86" s="821"/>
      <c r="J86" s="821"/>
      <c r="K86" s="821"/>
      <c r="L86" s="821"/>
      <c r="M86" s="822"/>
      <c r="N86" s="52">
        <f>L83+L84+L85</f>
        <v>2311.0559886255373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10014.575950710661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1010</v>
      </c>
      <c r="C31" s="81" t="s">
        <v>1189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44" t="s">
        <v>312</v>
      </c>
      <c r="B36" s="869" t="str">
        <f>VLOOKUP(A36,EQUIPOS!A6:D154,3,FALSE)</f>
        <v>Retroexcavadora sobre oruga, potencia 138 HP, balde de 1,5 m3.</v>
      </c>
      <c r="C36" s="870"/>
      <c r="D36" s="870"/>
      <c r="E36" s="870"/>
      <c r="F36" s="870"/>
      <c r="G36" s="870"/>
      <c r="H36" s="871"/>
      <c r="I36" s="268"/>
      <c r="J36" s="269"/>
      <c r="K36" s="270">
        <f>VLOOKUP(A36,EQUIPOS!A6:D163,4,FALSE)</f>
        <v>161140.26405613479</v>
      </c>
      <c r="L36" s="271"/>
      <c r="M36" s="272">
        <v>66</v>
      </c>
      <c r="N36" s="273">
        <f>K36/M36</f>
        <v>2441.5191523656786</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1.0252083333333333</v>
      </c>
    </row>
    <row r="43" spans="1:14" ht="15.75" thickBot="1">
      <c r="B43" s="820" t="s">
        <v>953</v>
      </c>
      <c r="C43" s="821"/>
      <c r="D43" s="821"/>
      <c r="E43" s="821"/>
      <c r="F43" s="821"/>
      <c r="G43" s="821"/>
      <c r="H43" s="821"/>
      <c r="I43" s="821"/>
      <c r="J43" s="821"/>
      <c r="K43" s="821"/>
      <c r="L43" s="821"/>
      <c r="M43" s="822"/>
      <c r="N43" s="395">
        <f>SUM(N36:N42)</f>
        <v>2442.544360699012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102.52083333333333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2545.0651940323455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509.01303880646913</v>
      </c>
      <c r="M83" s="856"/>
      <c r="N83" s="51"/>
    </row>
    <row r="84" spans="1:14">
      <c r="B84" s="89" t="s">
        <v>973</v>
      </c>
      <c r="C84" s="90"/>
      <c r="D84" s="90"/>
      <c r="E84" s="90"/>
      <c r="F84" s="90"/>
      <c r="G84" s="90"/>
      <c r="H84" s="90"/>
      <c r="I84" s="87"/>
      <c r="J84" s="88"/>
      <c r="K84" s="305">
        <v>0.05</v>
      </c>
      <c r="L84" s="855">
        <f>N78*K84</f>
        <v>127.25325970161728</v>
      </c>
      <c r="M84" s="856"/>
      <c r="N84" s="51"/>
    </row>
    <row r="85" spans="1:14" ht="15.75" thickBot="1">
      <c r="B85" s="91" t="s">
        <v>974</v>
      </c>
      <c r="C85" s="92"/>
      <c r="D85" s="92"/>
      <c r="E85" s="92"/>
      <c r="F85" s="92"/>
      <c r="G85" s="92"/>
      <c r="H85" s="92"/>
      <c r="I85" s="93"/>
      <c r="J85" s="94"/>
      <c r="K85" s="306">
        <v>0.05</v>
      </c>
      <c r="L85" s="857">
        <f>N78*K85</f>
        <v>127.25325970161728</v>
      </c>
      <c r="M85" s="858"/>
      <c r="N85" s="51"/>
    </row>
    <row r="86" spans="1:14" ht="15.75" thickBot="1">
      <c r="B86" s="820" t="s">
        <v>953</v>
      </c>
      <c r="C86" s="821"/>
      <c r="D86" s="821"/>
      <c r="E86" s="821"/>
      <c r="F86" s="821"/>
      <c r="G86" s="821"/>
      <c r="H86" s="821"/>
      <c r="I86" s="821"/>
      <c r="J86" s="821"/>
      <c r="K86" s="821"/>
      <c r="L86" s="821"/>
      <c r="M86" s="822"/>
      <c r="N86" s="52">
        <f>L83+L84+L85</f>
        <v>763.51955820970363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3308.584752242049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2" zoomScale="78" zoomScaleNormal="78" workbookViewId="0">
      <selection activeCell="O58" sqref="O58"/>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1011</v>
      </c>
      <c r="C31" s="81" t="s">
        <v>1190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180</v>
      </c>
      <c r="B36" s="869" t="str">
        <f>VLOOKUP(A36,EQUIPOS!A6:D154,3,FALSE)</f>
        <v>Compresor 120 HP, con martillo.</v>
      </c>
      <c r="C36" s="870"/>
      <c r="D36" s="870"/>
      <c r="E36" s="870"/>
      <c r="F36" s="870"/>
      <c r="G36" s="870"/>
      <c r="H36" s="871"/>
      <c r="I36" s="268"/>
      <c r="J36" s="269"/>
      <c r="K36" s="270">
        <f>VLOOKUP(A36,EQUIPOS!A6:D163,4,FALSE)</f>
        <v>88509.572257013016</v>
      </c>
      <c r="L36" s="271"/>
      <c r="M36" s="272">
        <v>66</v>
      </c>
      <c r="N36" s="273">
        <f>K36/M36</f>
        <v>1341.0541251062577</v>
      </c>
    </row>
    <row r="37" spans="1:14">
      <c r="A37" s="108" t="s">
        <v>129</v>
      </c>
      <c r="B37" s="869" t="str">
        <f>VLOOKUP(A37,EQUIPOS!A7:D154,3,FALSE)</f>
        <v xml:space="preserve">Buldozer, Potencia al volante de 140 HP, motor de 2200 RPM, longitud de hoja 4,80m. </v>
      </c>
      <c r="C37" s="870"/>
      <c r="D37" s="870"/>
      <c r="E37" s="870"/>
      <c r="F37" s="870"/>
      <c r="G37" s="870"/>
      <c r="H37" s="871"/>
      <c r="I37" s="268"/>
      <c r="J37" s="269"/>
      <c r="K37" s="270">
        <f>VLOOKUP(A37,EQUIPOS!A7:D164,4,FALSE)</f>
        <v>160285.41253397611</v>
      </c>
      <c r="L37" s="271"/>
      <c r="M37" s="272">
        <v>100</v>
      </c>
      <c r="N37" s="273">
        <f>K37/M37</f>
        <v>1602.8541253397611</v>
      </c>
    </row>
    <row r="38" spans="1:14">
      <c r="A38" t="s">
        <v>312</v>
      </c>
      <c r="B38" s="869" t="str">
        <f>VLOOKUP(A38,EQUIPOS!A8:D154,3,FALSE)</f>
        <v>Retroexcavadora sobre oruga, potencia 138 HP, balde de 1,5 m3.</v>
      </c>
      <c r="C38" s="870"/>
      <c r="D38" s="870"/>
      <c r="E38" s="870"/>
      <c r="F38" s="870"/>
      <c r="G38" s="870"/>
      <c r="H38" s="871"/>
      <c r="I38" s="268"/>
      <c r="J38" s="269"/>
      <c r="K38" s="270">
        <f>VLOOKUP(A38,EQUIPOS!A8:D165,4,FALSE)</f>
        <v>161140.26405613479</v>
      </c>
      <c r="L38" s="271"/>
      <c r="M38" s="272">
        <v>66</v>
      </c>
      <c r="N38" s="273">
        <f>K38/M38</f>
        <v>2441.5191523656786</v>
      </c>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N78*L42</f>
        <v>6.0915622581215141</v>
      </c>
    </row>
    <row r="43" spans="1:14" ht="15.75" thickBot="1">
      <c r="B43" s="820" t="s">
        <v>953</v>
      </c>
      <c r="C43" s="821"/>
      <c r="D43" s="821"/>
      <c r="E43" s="821"/>
      <c r="F43" s="821"/>
      <c r="G43" s="821"/>
      <c r="H43" s="821"/>
      <c r="I43" s="821"/>
      <c r="J43" s="821"/>
      <c r="K43" s="821"/>
      <c r="L43" s="821"/>
      <c r="M43" s="822"/>
      <c r="N43" s="395">
        <f>SUM(N36:N42)</f>
        <v>5391.5189650698194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376</v>
      </c>
      <c r="B48" s="43" t="str">
        <f>VLOOKUP(A48,MATERIALES!A4:D373,3,FALSE)</f>
        <v>Anfo</v>
      </c>
      <c r="C48" s="282"/>
      <c r="D48" s="282"/>
      <c r="E48" s="282"/>
      <c r="F48" s="282"/>
      <c r="G48" s="282"/>
      <c r="H48" s="282"/>
      <c r="I48" s="269"/>
      <c r="J48" s="225" t="str">
        <f>VLOOKUP(A48,MATERIALES!A4:D385,2,FALSE)</f>
        <v>kg</v>
      </c>
      <c r="K48" s="283">
        <v>0.2</v>
      </c>
      <c r="L48" s="268"/>
      <c r="M48" s="284">
        <f>VLOOKUP(A48,MATERIALES!A5:D373,4,FALSE)</f>
        <v>4206.2810883492775</v>
      </c>
      <c r="N48" s="273">
        <f>K48*M48</f>
        <v>841.25621766985557</v>
      </c>
    </row>
    <row r="49" spans="1:14">
      <c r="A49" t="s">
        <v>424</v>
      </c>
      <c r="B49" s="43" t="str">
        <f>VLOOKUP(A49,MATERIALES!A5:D373,3,FALSE)</f>
        <v>Cordón detonante</v>
      </c>
      <c r="C49" s="282"/>
      <c r="D49" s="282"/>
      <c r="E49" s="282"/>
      <c r="F49" s="282"/>
      <c r="G49" s="282"/>
      <c r="H49" s="282"/>
      <c r="I49" s="269"/>
      <c r="J49" s="225" t="str">
        <f>VLOOKUP(A49,MATERIALES!A5:D386,2,FALSE)</f>
        <v>m</v>
      </c>
      <c r="K49" s="283">
        <v>3</v>
      </c>
      <c r="L49" s="268"/>
      <c r="M49" s="284">
        <f>VLOOKUP(A49,MATERIALES!A6:D373,4,FALSE)</f>
        <v>1610.734892261195</v>
      </c>
      <c r="N49" s="273">
        <f t="shared" ref="N49:N54" si="0">K49*M49</f>
        <v>4832.2046767835855</v>
      </c>
    </row>
    <row r="50" spans="1:14">
      <c r="A50" s="207" t="s">
        <v>453</v>
      </c>
      <c r="B50" s="43" t="str">
        <f>VLOOKUP(A50,MATERIALES!A6:D373,3,FALSE)</f>
        <v>Explosivos  75% (INDUGEL)</v>
      </c>
      <c r="C50" s="282"/>
      <c r="D50" s="282"/>
      <c r="E50" s="282"/>
      <c r="F50" s="282"/>
      <c r="G50" s="282"/>
      <c r="H50" s="282"/>
      <c r="I50" s="269"/>
      <c r="J50" s="225" t="str">
        <f>VLOOKUP(A50,MATERIALES!A6:D387,2,FALSE)</f>
        <v>lb</v>
      </c>
      <c r="K50" s="283">
        <v>0.3</v>
      </c>
      <c r="L50" s="268"/>
      <c r="M50" s="284">
        <f>VLOOKUP(A50,MATERIALES!A6:D373,4,FALSE)</f>
        <v>7259.5581613118175</v>
      </c>
      <c r="N50" s="273">
        <f t="shared" si="0"/>
        <v>2177.8674483935451</v>
      </c>
    </row>
    <row r="51" spans="1:14">
      <c r="A51" t="s">
        <v>458</v>
      </c>
      <c r="B51" s="43" t="str">
        <f>VLOOKUP(A51,MATERIALES!A6:D373,3,FALSE)</f>
        <v>Fulminantes</v>
      </c>
      <c r="C51" s="282"/>
      <c r="D51" s="282"/>
      <c r="E51" s="282"/>
      <c r="F51" s="282"/>
      <c r="G51" s="282"/>
      <c r="H51" s="282"/>
      <c r="I51" s="269"/>
      <c r="J51" s="225" t="str">
        <f>VLOOKUP(A51,MATERIALES!A6:D388,2,FALSE)</f>
        <v>u</v>
      </c>
      <c r="K51" s="283">
        <v>0.2</v>
      </c>
      <c r="L51" s="268"/>
      <c r="M51" s="284">
        <f>VLOOKUP(A51,MATERIALES!A6:D373,4,FALSE)</f>
        <v>983.71653912575039</v>
      </c>
      <c r="N51" s="273">
        <f t="shared" si="0"/>
        <v>196.74330782515008</v>
      </c>
    </row>
    <row r="52" spans="1:14">
      <c r="A52" t="s">
        <v>552</v>
      </c>
      <c r="B52" s="43" t="str">
        <f>VLOOKUP(A52,MATERIALES!A6:D373,3,FALSE)</f>
        <v>Mecha Lenta</v>
      </c>
      <c r="C52" s="282"/>
      <c r="D52" s="282"/>
      <c r="E52" s="282"/>
      <c r="F52" s="282"/>
      <c r="G52" s="282"/>
      <c r="H52" s="282"/>
      <c r="I52" s="269"/>
      <c r="J52" s="225" t="str">
        <f>VLOOKUP(A52,MATERIALES!A6:D389,2,FALSE)</f>
        <v>m</v>
      </c>
      <c r="K52" s="283">
        <v>0.5</v>
      </c>
      <c r="L52" s="268"/>
      <c r="M52" s="284">
        <f>VLOOKUP(A52,MATERIALES!A7:D373,4,FALSE)</f>
        <v>829.63653688154852</v>
      </c>
      <c r="N52" s="273">
        <f t="shared" si="0"/>
        <v>414.81826844077426</v>
      </c>
    </row>
    <row r="53" spans="1:14">
      <c r="B53" s="43"/>
      <c r="C53" s="282"/>
      <c r="D53" s="282"/>
      <c r="E53" s="282"/>
      <c r="F53" s="282"/>
      <c r="G53" s="282"/>
      <c r="H53" s="282"/>
      <c r="I53" s="269"/>
      <c r="J53" s="225"/>
      <c r="K53" s="283"/>
      <c r="L53" s="268"/>
      <c r="M53" s="284"/>
      <c r="N53" s="273"/>
    </row>
    <row r="54" spans="1:14">
      <c r="A54" t="s">
        <v>442</v>
      </c>
      <c r="B54" s="43" t="str">
        <f>VLOOKUP(A54,MATERIALES!A8:D373,3,FALSE)</f>
        <v>Derechos de explotación y/o disposición de materiales</v>
      </c>
      <c r="C54" s="282"/>
      <c r="D54" s="282"/>
      <c r="E54" s="282"/>
      <c r="F54" s="282"/>
      <c r="G54" s="282"/>
      <c r="H54" s="282"/>
      <c r="I54" s="269"/>
      <c r="J54" s="225" t="str">
        <f>VLOOKUP(A54,MATERIALES!A8:D391,2,FALSE)</f>
        <v>m3</v>
      </c>
      <c r="K54" s="283">
        <v>1</v>
      </c>
      <c r="L54" s="268"/>
      <c r="M54" s="284">
        <f>VLOOKUP(A54,MATERIALES!A9:D374,4,FALSE)</f>
        <v>3555.6006427130178</v>
      </c>
      <c r="N54" s="273">
        <f t="shared" si="0"/>
        <v>3555.6006427130178</v>
      </c>
    </row>
    <row r="55" spans="1:14" ht="15.75" thickBot="1">
      <c r="B55" s="902"/>
      <c r="C55" s="903"/>
      <c r="D55" s="903"/>
      <c r="E55" s="903"/>
      <c r="F55" s="903"/>
      <c r="G55" s="903"/>
      <c r="H55" s="903"/>
      <c r="I55" s="873"/>
      <c r="J55" s="42"/>
      <c r="K55" s="44"/>
      <c r="L55" s="904"/>
      <c r="M55" s="905"/>
      <c r="N55" s="45"/>
    </row>
    <row r="56" spans="1:14" ht="15.75" thickBot="1">
      <c r="B56" s="820" t="s">
        <v>953</v>
      </c>
      <c r="C56" s="821"/>
      <c r="D56" s="821"/>
      <c r="E56" s="821"/>
      <c r="F56" s="821"/>
      <c r="G56" s="821"/>
      <c r="H56" s="821"/>
      <c r="I56" s="821"/>
      <c r="J56" s="821"/>
      <c r="K56" s="821"/>
      <c r="L56" s="821"/>
      <c r="M56" s="822"/>
      <c r="N56" s="395">
        <f>SUM(N48:N55)</f>
        <v>12018.490561825927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310"/>
      <c r="C66" s="311"/>
      <c r="D66" s="311"/>
      <c r="E66" s="311"/>
      <c r="F66" s="311"/>
      <c r="G66" s="311"/>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296">
        <v>528</v>
      </c>
      <c r="N72" s="396">
        <f>K72/M72</f>
        <v>102.52083333333333</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296">
        <v>528</v>
      </c>
      <c r="N73" s="396">
        <f>K73/M73</f>
        <v>202.0572795727424</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820" t="s">
        <v>953</v>
      </c>
      <c r="C78" s="821"/>
      <c r="D78" s="821"/>
      <c r="E78" s="821"/>
      <c r="F78" s="821"/>
      <c r="G78" s="821"/>
      <c r="H78" s="821"/>
      <c r="I78" s="863"/>
      <c r="J78" s="863"/>
      <c r="K78" s="863"/>
      <c r="L78" s="863"/>
      <c r="M78" s="864"/>
      <c r="N78" s="302">
        <f>SUM(N72:N77)</f>
        <v>304.57811290607572</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17714.587639801819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3542.9175279603642</v>
      </c>
      <c r="M85" s="856"/>
      <c r="N85" s="51"/>
    </row>
    <row r="86" spans="1:14">
      <c r="B86" s="89" t="s">
        <v>973</v>
      </c>
      <c r="C86" s="90"/>
      <c r="D86" s="90"/>
      <c r="E86" s="90"/>
      <c r="F86" s="90"/>
      <c r="G86" s="90"/>
      <c r="H86" s="90"/>
      <c r="I86" s="87"/>
      <c r="J86" s="88"/>
      <c r="K86" s="305">
        <v>0.05</v>
      </c>
      <c r="L86" s="855">
        <f>N80*K86</f>
        <v>885.72938199009104</v>
      </c>
      <c r="M86" s="856"/>
      <c r="N86" s="51"/>
    </row>
    <row r="87" spans="1:14" ht="15.75" thickBot="1">
      <c r="B87" s="91" t="s">
        <v>974</v>
      </c>
      <c r="C87" s="92"/>
      <c r="D87" s="92"/>
      <c r="E87" s="92"/>
      <c r="F87" s="92"/>
      <c r="G87" s="92"/>
      <c r="H87" s="92"/>
      <c r="I87" s="93"/>
      <c r="J87" s="94"/>
      <c r="K87" s="306">
        <v>0.05</v>
      </c>
      <c r="L87" s="857">
        <f>N80*K87</f>
        <v>885.72938199009104</v>
      </c>
      <c r="M87" s="858"/>
      <c r="N87" s="51"/>
    </row>
    <row r="88" spans="1:14" ht="15.75" thickBot="1">
      <c r="B88" s="820" t="s">
        <v>953</v>
      </c>
      <c r="C88" s="821"/>
      <c r="D88" s="821"/>
      <c r="E88" s="821"/>
      <c r="F88" s="821"/>
      <c r="G88" s="821"/>
      <c r="H88" s="821"/>
      <c r="I88" s="821"/>
      <c r="J88" s="821"/>
      <c r="K88" s="821"/>
      <c r="L88" s="821"/>
      <c r="M88" s="822"/>
      <c r="N88" s="52">
        <f>L85+L86+L87</f>
        <v>5314.3762919405472</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23028.963931742364</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8" t="s">
        <v>2216</v>
      </c>
      <c r="C100" s="229"/>
      <c r="D100" s="229"/>
      <c r="E100" s="229"/>
      <c r="F100" s="229"/>
      <c r="G100" s="229"/>
      <c r="H100" s="229"/>
      <c r="I100" s="229"/>
      <c r="J100" s="229"/>
      <c r="K100" s="229"/>
      <c r="L100" s="229"/>
      <c r="M100" s="229"/>
      <c r="N100" s="230"/>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ht="15.75" thickBot="1">
      <c r="B104" s="234"/>
      <c r="C104" s="235"/>
      <c r="D104" s="235"/>
      <c r="E104" s="235"/>
      <c r="F104" s="235"/>
      <c r="G104" s="235"/>
      <c r="H104" s="235"/>
      <c r="I104" s="235"/>
      <c r="J104" s="235"/>
      <c r="K104" s="235"/>
      <c r="L104" s="235"/>
      <c r="M104" s="235"/>
      <c r="N104" s="236"/>
    </row>
    <row r="105" spans="2:14">
      <c r="B105" s="237"/>
      <c r="C105" s="238"/>
      <c r="D105" s="238"/>
      <c r="E105" s="238"/>
      <c r="F105" s="238"/>
      <c r="G105" s="238"/>
      <c r="H105" s="238"/>
      <c r="I105" s="238"/>
      <c r="J105" s="238"/>
      <c r="K105" s="238"/>
      <c r="L105" s="238"/>
      <c r="M105" s="238"/>
      <c r="N105" s="239"/>
    </row>
    <row r="106" spans="2:14">
      <c r="B106" s="223" t="s">
        <v>2217</v>
      </c>
      <c r="C106" s="31"/>
      <c r="D106" s="31"/>
      <c r="E106" s="31"/>
      <c r="F106" s="31"/>
      <c r="G106" s="31"/>
      <c r="H106" s="31"/>
      <c r="I106" s="31"/>
      <c r="J106" s="31"/>
      <c r="K106" s="31"/>
      <c r="L106" s="31"/>
      <c r="M106" s="31"/>
      <c r="N106" s="32"/>
    </row>
    <row r="107" spans="2:14" ht="15" customHeight="1">
      <c r="B107" s="823" t="s">
        <v>2218</v>
      </c>
      <c r="C107" s="824"/>
      <c r="D107" s="824"/>
      <c r="E107" s="824"/>
      <c r="F107" s="824"/>
      <c r="G107" s="824"/>
      <c r="H107" s="824"/>
      <c r="I107" s="824"/>
      <c r="J107" s="824"/>
      <c r="K107" s="824"/>
      <c r="L107" s="824"/>
      <c r="M107" s="824"/>
      <c r="N107" s="825"/>
    </row>
    <row r="108" spans="2:14" ht="15" customHeight="1">
      <c r="B108" s="823"/>
      <c r="C108" s="824"/>
      <c r="D108" s="824"/>
      <c r="E108" s="824"/>
      <c r="F108" s="824"/>
      <c r="G108" s="824"/>
      <c r="H108" s="824"/>
      <c r="I108" s="824"/>
      <c r="J108" s="824"/>
      <c r="K108" s="824"/>
      <c r="L108" s="824"/>
      <c r="M108" s="824"/>
      <c r="N108" s="825"/>
    </row>
    <row r="109" spans="2:14" ht="30" customHeight="1">
      <c r="B109" s="826" t="s">
        <v>2219</v>
      </c>
      <c r="C109" s="827"/>
      <c r="D109" s="827"/>
      <c r="E109" s="827"/>
      <c r="F109" s="827"/>
      <c r="G109" s="827"/>
      <c r="H109" s="827"/>
      <c r="I109" s="827"/>
      <c r="J109" s="827"/>
      <c r="K109" s="827"/>
      <c r="L109" s="827"/>
      <c r="M109" s="827"/>
      <c r="N109" s="828"/>
    </row>
    <row r="110" spans="2:14">
      <c r="B110" s="826"/>
      <c r="C110" s="827"/>
      <c r="D110" s="827"/>
      <c r="E110" s="827"/>
      <c r="F110" s="827"/>
      <c r="G110" s="827"/>
      <c r="H110" s="827"/>
      <c r="I110" s="827"/>
      <c r="J110" s="827"/>
      <c r="K110" s="827"/>
      <c r="L110" s="827"/>
      <c r="M110" s="827"/>
      <c r="N110" s="828"/>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223"/>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6"/>
      <c r="K120" s="886"/>
      <c r="L120" s="886"/>
      <c r="M120" s="886"/>
      <c r="N120" s="887"/>
    </row>
    <row r="121" spans="2:14" ht="15.75" thickBot="1">
      <c r="B121" s="262" t="s">
        <v>2221</v>
      </c>
      <c r="C121" s="394"/>
      <c r="D121" s="394"/>
      <c r="E121" s="57"/>
      <c r="F121" s="57"/>
      <c r="G121" s="57"/>
      <c r="H121" s="57"/>
      <c r="I121" s="57"/>
      <c r="J121" s="888"/>
      <c r="K121" s="888"/>
      <c r="L121" s="888"/>
      <c r="M121" s="888"/>
      <c r="N121" s="889"/>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1012</v>
      </c>
      <c r="C31" s="81" t="s">
        <v>1191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161140.26405613479</v>
      </c>
      <c r="L36" s="271"/>
      <c r="M36" s="272">
        <v>66</v>
      </c>
      <c r="N36" s="273">
        <f>K36/M36</f>
        <v>2441.5191523656786</v>
      </c>
    </row>
    <row r="37" spans="1:14">
      <c r="A37" s="108" t="s">
        <v>129</v>
      </c>
      <c r="B37" s="869" t="str">
        <f>VLOOKUP(A37,EQUIPOS!A7:D154,3,FALSE)</f>
        <v xml:space="preserve">Buldozer, Potencia al volante de 140 HP, motor de 2200 RPM, longitud de hoja 4,80m. </v>
      </c>
      <c r="C37" s="870"/>
      <c r="D37" s="870"/>
      <c r="E37" s="870"/>
      <c r="F37" s="870"/>
      <c r="G37" s="870"/>
      <c r="H37" s="871"/>
      <c r="I37" s="268"/>
      <c r="J37" s="269"/>
      <c r="K37" s="270">
        <f>VLOOKUP(A37,EQUIPOS!A7:D164,4,FALSE)</f>
        <v>160285.41253397611</v>
      </c>
      <c r="L37" s="271"/>
      <c r="M37" s="272">
        <v>100</v>
      </c>
      <c r="N37" s="273">
        <f>K37/M37</f>
        <v>1602.8541253397611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1.0252083333333333</v>
      </c>
    </row>
    <row r="43" spans="1:14" ht="15.75" thickBot="1">
      <c r="B43" s="820" t="s">
        <v>953</v>
      </c>
      <c r="C43" s="821"/>
      <c r="D43" s="821"/>
      <c r="E43" s="821"/>
      <c r="F43" s="821"/>
      <c r="G43" s="821"/>
      <c r="H43" s="821"/>
      <c r="I43" s="821"/>
      <c r="J43" s="821"/>
      <c r="K43" s="821"/>
      <c r="L43" s="821"/>
      <c r="M43" s="822"/>
      <c r="N43" s="395">
        <f>SUM(N36:N42)</f>
        <v>4045.3984860387732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VLOOKUP(A48,MATERIALES!A4:D395,4,FALSE)</f>
        <v>3555.6006427130178</v>
      </c>
      <c r="N48" s="273">
        <f>K48*M48</f>
        <v>3555.6006427130178</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3555.6006427130178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102.52083333333333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7703.5199620851245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1540.7039924170249</v>
      </c>
      <c r="M83" s="856"/>
      <c r="N83" s="51"/>
    </row>
    <row r="84" spans="1:14">
      <c r="B84" s="89" t="s">
        <v>973</v>
      </c>
      <c r="C84" s="90"/>
      <c r="D84" s="90"/>
      <c r="E84" s="90"/>
      <c r="F84" s="90"/>
      <c r="G84" s="90"/>
      <c r="H84" s="90"/>
      <c r="I84" s="87"/>
      <c r="J84" s="88"/>
      <c r="K84" s="305">
        <v>0.05</v>
      </c>
      <c r="L84" s="855">
        <f>N78*K84</f>
        <v>385.17599810425622</v>
      </c>
      <c r="M84" s="856"/>
      <c r="N84" s="51"/>
    </row>
    <row r="85" spans="1:14" ht="15.75" thickBot="1">
      <c r="B85" s="91" t="s">
        <v>974</v>
      </c>
      <c r="C85" s="92"/>
      <c r="D85" s="92"/>
      <c r="E85" s="92"/>
      <c r="F85" s="92"/>
      <c r="G85" s="92"/>
      <c r="H85" s="92"/>
      <c r="I85" s="93"/>
      <c r="J85" s="94"/>
      <c r="K85" s="306">
        <v>0.05</v>
      </c>
      <c r="L85" s="857">
        <f>N78*K85</f>
        <v>385.17599810425622</v>
      </c>
      <c r="M85" s="858"/>
      <c r="N85" s="51"/>
    </row>
    <row r="86" spans="1:14" ht="15.75" thickBot="1">
      <c r="B86" s="820" t="s">
        <v>953</v>
      </c>
      <c r="C86" s="821"/>
      <c r="D86" s="821"/>
      <c r="E86" s="821"/>
      <c r="F86" s="821"/>
      <c r="G86" s="821"/>
      <c r="H86" s="821"/>
      <c r="I86" s="821"/>
      <c r="J86" s="821"/>
      <c r="K86" s="821"/>
      <c r="L86" s="821"/>
      <c r="M86" s="822"/>
      <c r="N86" s="52">
        <f>L83+L84+L85</f>
        <v>2311.0559886255373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10014.575950710661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E51" sqref="E5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1013</v>
      </c>
      <c r="C31" s="81" t="s">
        <v>1192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161140.26405613479</v>
      </c>
      <c r="L36" s="271"/>
      <c r="M36" s="272">
        <v>66</v>
      </c>
      <c r="N36" s="273">
        <f>K36/M36</f>
        <v>2441.5191523656786</v>
      </c>
    </row>
    <row r="37" spans="1:14">
      <c r="A37" s="108" t="s">
        <v>180</v>
      </c>
      <c r="B37" s="869" t="str">
        <f>VLOOKUP(A37,EQUIPOS!A7:D154,3,FALSE)</f>
        <v>Compresor 120 HP, con martillo.</v>
      </c>
      <c r="C37" s="870"/>
      <c r="D37" s="870"/>
      <c r="E37" s="870"/>
      <c r="F37" s="870"/>
      <c r="G37" s="870"/>
      <c r="H37" s="871"/>
      <c r="I37" s="268"/>
      <c r="J37" s="269"/>
      <c r="K37" s="270">
        <f>VLOOKUP(A37,EQUIPOS!A7:D164,4,FALSE)</f>
        <v>88509.572257013016</v>
      </c>
      <c r="L37" s="271"/>
      <c r="M37" s="272">
        <v>66</v>
      </c>
      <c r="N37" s="273">
        <f>K37/M37</f>
        <v>1341.0541251062577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N79*L42</f>
        <v>6.0915622581215141</v>
      </c>
    </row>
    <row r="43" spans="1:14" ht="15.75" thickBot="1">
      <c r="B43" s="820" t="s">
        <v>953</v>
      </c>
      <c r="C43" s="821"/>
      <c r="D43" s="821"/>
      <c r="E43" s="821"/>
      <c r="F43" s="821"/>
      <c r="G43" s="821"/>
      <c r="H43" s="821"/>
      <c r="I43" s="821"/>
      <c r="J43" s="821"/>
      <c r="K43" s="821"/>
      <c r="L43" s="821"/>
      <c r="M43" s="822"/>
      <c r="N43" s="395">
        <f>SUM(N36:N42)</f>
        <v>3788.6648397300578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376</v>
      </c>
      <c r="B48" s="43" t="str">
        <f>VLOOKUP(A48,MATERIALES!A4:D373,3,FALSE)</f>
        <v>Anfo</v>
      </c>
      <c r="C48" s="282"/>
      <c r="D48" s="282"/>
      <c r="E48" s="282"/>
      <c r="F48" s="282"/>
      <c r="G48" s="282"/>
      <c r="H48" s="282"/>
      <c r="I48" s="269"/>
      <c r="J48" s="225" t="str">
        <f>VLOOKUP(A48,MATERIALES!A4:D373,2,FALSE)</f>
        <v>kg</v>
      </c>
      <c r="K48" s="283">
        <v>0.2</v>
      </c>
      <c r="L48" s="268"/>
      <c r="M48" s="284">
        <f>VLOOKUP(A48,MATERIALES!A4:D395,4,FALSE)</f>
        <v>4206.2810883492775</v>
      </c>
      <c r="N48" s="273">
        <f t="shared" ref="N48:N53" si="0">K48*M48</f>
        <v>841.25621766985557</v>
      </c>
    </row>
    <row r="49" spans="1:14">
      <c r="A49" t="s">
        <v>424</v>
      </c>
      <c r="B49" s="43" t="str">
        <f>VLOOKUP(A49,MATERIALES!A5:D373,3,FALSE)</f>
        <v>Cordón detonante</v>
      </c>
      <c r="C49" s="282"/>
      <c r="D49" s="282"/>
      <c r="E49" s="282"/>
      <c r="F49" s="282"/>
      <c r="G49" s="282"/>
      <c r="H49" s="282"/>
      <c r="I49" s="269"/>
      <c r="J49" s="225" t="str">
        <f>VLOOKUP(A49,MATERIALES!A5:D373,2,FALSE)</f>
        <v>m</v>
      </c>
      <c r="K49" s="283">
        <v>3</v>
      </c>
      <c r="L49" s="268"/>
      <c r="M49" s="284">
        <f>VLOOKUP(A49,MATERIALES!A5:D396,4,FALSE)</f>
        <v>1610.734892261195</v>
      </c>
      <c r="N49" s="273">
        <f t="shared" si="0"/>
        <v>4832.2046767835855</v>
      </c>
    </row>
    <row r="50" spans="1:14">
      <c r="A50" s="108" t="s">
        <v>453</v>
      </c>
      <c r="B50" s="43" t="str">
        <f>VLOOKUP(A50,MATERIALES!A6:D373,3,FALSE)</f>
        <v>Explosivos  75% (INDUGEL)</v>
      </c>
      <c r="C50" s="282"/>
      <c r="D50" s="282"/>
      <c r="E50" s="282"/>
      <c r="F50" s="282"/>
      <c r="G50" s="282"/>
      <c r="H50" s="282"/>
      <c r="I50" s="269"/>
      <c r="J50" s="225" t="str">
        <f>VLOOKUP(A50,MATERIALES!A6:D373,2,FALSE)</f>
        <v>lb</v>
      </c>
      <c r="K50" s="283">
        <v>0.3</v>
      </c>
      <c r="L50" s="268"/>
      <c r="M50" s="284">
        <f>VLOOKUP(A50,MATERIALES!A6:D397,4,FALSE)</f>
        <v>7259.5581613118175</v>
      </c>
      <c r="N50" s="273">
        <f t="shared" si="0"/>
        <v>2177.8674483935451</v>
      </c>
    </row>
    <row r="51" spans="1:14">
      <c r="A51" s="108" t="s">
        <v>458</v>
      </c>
      <c r="B51" s="43" t="str">
        <f>VLOOKUP(A51,MATERIALES!A6:D373,3,FALSE)</f>
        <v>Fulminantes</v>
      </c>
      <c r="C51" s="282"/>
      <c r="D51" s="282"/>
      <c r="E51" s="282"/>
      <c r="F51" s="282"/>
      <c r="G51" s="282"/>
      <c r="H51" s="282"/>
      <c r="I51" s="269"/>
      <c r="J51" s="225" t="str">
        <f>VLOOKUP(A51,MATERIALES!A6:D373,2,FALSE)</f>
        <v>u</v>
      </c>
      <c r="K51" s="283">
        <v>0.2</v>
      </c>
      <c r="L51" s="268"/>
      <c r="M51" s="284">
        <f>VLOOKUP(A51,MATERIALES!A6:D398,4,FALSE)</f>
        <v>983.71653912575039</v>
      </c>
      <c r="N51" s="273">
        <f t="shared" si="0"/>
        <v>196.74330782515008</v>
      </c>
    </row>
    <row r="52" spans="1:14">
      <c r="A52" t="s">
        <v>552</v>
      </c>
      <c r="B52" s="43" t="str">
        <f>VLOOKUP(A52,MATERIALES!A6:D374,3,FALSE)</f>
        <v>Mecha Lenta</v>
      </c>
      <c r="C52" s="282"/>
      <c r="D52" s="282"/>
      <c r="E52" s="282"/>
      <c r="F52" s="282"/>
      <c r="G52" s="282"/>
      <c r="H52" s="282"/>
      <c r="I52" s="269"/>
      <c r="J52" s="225" t="str">
        <f>VLOOKUP(A52,MATERIALES!A6:D374,2,FALSE)</f>
        <v>m</v>
      </c>
      <c r="K52" s="283">
        <v>0.5</v>
      </c>
      <c r="L52" s="268"/>
      <c r="M52" s="284">
        <f>VLOOKUP(A52,MATERIALES!A6:D399,4,FALSE)</f>
        <v>829.63653688154852</v>
      </c>
      <c r="N52" s="273">
        <f t="shared" si="0"/>
        <v>414.81826844077426</v>
      </c>
    </row>
    <row r="53" spans="1:14">
      <c r="B53" s="43"/>
      <c r="C53" s="282"/>
      <c r="D53" s="282"/>
      <c r="E53" s="282"/>
      <c r="F53" s="282"/>
      <c r="G53" s="282"/>
      <c r="H53" s="282"/>
      <c r="I53" s="269"/>
      <c r="J53" s="225"/>
      <c r="K53" s="283"/>
      <c r="L53" s="268"/>
      <c r="M53" s="284"/>
      <c r="N53" s="273"/>
    </row>
    <row r="54" spans="1:14" ht="15.75" thickBot="1">
      <c r="B54" s="902"/>
      <c r="C54" s="903"/>
      <c r="D54" s="903"/>
      <c r="E54" s="903"/>
      <c r="F54" s="903"/>
      <c r="G54" s="903"/>
      <c r="H54" s="903"/>
      <c r="I54" s="873"/>
      <c r="J54" s="42"/>
      <c r="K54" s="44"/>
      <c r="L54" s="904"/>
      <c r="M54" s="905"/>
      <c r="N54" s="45"/>
    </row>
    <row r="55" spans="1:14" ht="15.75" thickBot="1">
      <c r="B55" s="820" t="s">
        <v>953</v>
      </c>
      <c r="C55" s="821"/>
      <c r="D55" s="821"/>
      <c r="E55" s="821"/>
      <c r="F55" s="821"/>
      <c r="G55" s="821"/>
      <c r="H55" s="821"/>
      <c r="I55" s="821"/>
      <c r="J55" s="821"/>
      <c r="K55" s="821"/>
      <c r="L55" s="821"/>
      <c r="M55" s="822"/>
      <c r="N55" s="395">
        <f>SUM(N48:N54)</f>
        <v>8462.8899191129094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947"/>
      <c r="C65" s="948"/>
      <c r="D65" s="948"/>
      <c r="E65" s="948"/>
      <c r="F65" s="948"/>
      <c r="G65" s="949"/>
      <c r="H65" s="312"/>
      <c r="I65" s="280"/>
      <c r="J65" s="287"/>
      <c r="K65" s="280"/>
      <c r="L65" s="907"/>
      <c r="M65" s="908"/>
      <c r="N65" s="288"/>
    </row>
    <row r="66" spans="1:15">
      <c r="B66" s="46"/>
      <c r="C66" s="47"/>
      <c r="D66" s="47"/>
      <c r="E66" s="47"/>
      <c r="F66" s="47"/>
      <c r="G66" s="47"/>
      <c r="H66" s="289"/>
      <c r="I66" s="280"/>
      <c r="J66" s="280"/>
      <c r="K66" s="280"/>
      <c r="L66" s="290"/>
      <c r="M66" s="291"/>
      <c r="N66" s="292"/>
    </row>
    <row r="67" spans="1:15" ht="15.75" thickBot="1">
      <c r="B67" s="310"/>
      <c r="C67" s="311"/>
      <c r="D67" s="311"/>
      <c r="E67" s="311"/>
      <c r="F67" s="311"/>
      <c r="G67" s="311"/>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t="s">
        <v>6</v>
      </c>
      <c r="B73" s="49" t="str">
        <f>VLOOKUP(A73,'MANO DE OBRA'!A8:D68,3,FALSE)</f>
        <v xml:space="preserve">Obrero </v>
      </c>
      <c r="C73" s="47"/>
      <c r="D73" s="47"/>
      <c r="E73" s="47"/>
      <c r="F73" s="47"/>
      <c r="G73" s="47"/>
      <c r="H73" s="47"/>
      <c r="I73" s="293">
        <f>K73/J73*100</f>
        <v>29260.000000000004</v>
      </c>
      <c r="J73" s="294">
        <v>185</v>
      </c>
      <c r="K73" s="295">
        <f>VLOOKUP(A73,'MANO DE OBRA'!A8:D99,4,FALSE)</f>
        <v>54131</v>
      </c>
      <c r="L73" s="50"/>
      <c r="M73" s="296">
        <v>528</v>
      </c>
      <c r="N73" s="396">
        <f>K73/M73</f>
        <v>102.52083333333333</v>
      </c>
      <c r="O73" s="106"/>
    </row>
    <row r="74" spans="1:15">
      <c r="A74"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296">
        <v>528</v>
      </c>
      <c r="N74" s="396">
        <f>K74/M74</f>
        <v>202.0572795727424</v>
      </c>
    </row>
    <row r="75" spans="1:15">
      <c r="B75" s="49"/>
      <c r="C75" s="47"/>
      <c r="D75" s="47"/>
      <c r="E75" s="47"/>
      <c r="F75" s="47"/>
      <c r="G75" s="47"/>
      <c r="H75" s="47"/>
      <c r="I75" s="280"/>
      <c r="J75" s="298"/>
      <c r="K75" s="299"/>
      <c r="L75" s="50"/>
      <c r="M75" s="301"/>
      <c r="N75" s="297"/>
    </row>
    <row r="76" spans="1:15">
      <c r="B76" s="49"/>
      <c r="C76" s="47"/>
      <c r="D76" s="47"/>
      <c r="E76" s="47"/>
      <c r="F76" s="47"/>
      <c r="G76" s="47"/>
      <c r="H76" s="47"/>
      <c r="I76" s="280"/>
      <c r="J76" s="298"/>
      <c r="K76" s="299"/>
      <c r="L76" s="319"/>
      <c r="M76" s="301"/>
      <c r="N76" s="297"/>
    </row>
    <row r="77" spans="1:15">
      <c r="B77" s="49"/>
      <c r="C77" s="47"/>
      <c r="D77" s="47"/>
      <c r="E77" s="47"/>
      <c r="F77" s="47"/>
      <c r="G77" s="47"/>
      <c r="H77" s="47"/>
      <c r="I77" s="280"/>
      <c r="J77" s="298"/>
      <c r="K77" s="299"/>
      <c r="L77" s="319"/>
      <c r="M77" s="301"/>
      <c r="N77" s="297"/>
    </row>
    <row r="78" spans="1:15" ht="15.75" thickBot="1">
      <c r="B78" s="896"/>
      <c r="C78" s="897"/>
      <c r="D78" s="897"/>
      <c r="E78" s="897"/>
      <c r="F78" s="897"/>
      <c r="G78" s="897"/>
      <c r="H78" s="897"/>
      <c r="I78" s="126"/>
      <c r="J78" s="126"/>
      <c r="K78" s="126"/>
      <c r="L78" s="910"/>
      <c r="M78" s="910"/>
      <c r="N78" s="45"/>
    </row>
    <row r="79" spans="1:15" ht="15.75" thickBot="1">
      <c r="B79" s="909" t="s">
        <v>953</v>
      </c>
      <c r="C79" s="863"/>
      <c r="D79" s="863"/>
      <c r="E79" s="863"/>
      <c r="F79" s="863"/>
      <c r="G79" s="863"/>
      <c r="H79" s="863"/>
      <c r="I79" s="863"/>
      <c r="J79" s="863"/>
      <c r="K79" s="863"/>
      <c r="L79" s="863"/>
      <c r="M79" s="864"/>
      <c r="N79" s="302">
        <f>SUM(N73:N78)</f>
        <v>304.57811290607572</v>
      </c>
    </row>
    <row r="80" spans="1:15" ht="15.75" thickBot="1">
      <c r="B80" s="33"/>
      <c r="C80" s="34"/>
      <c r="D80" s="34"/>
      <c r="E80" s="34"/>
      <c r="F80" s="34"/>
      <c r="G80" s="34"/>
      <c r="H80" s="34"/>
      <c r="I80" s="34"/>
      <c r="J80" s="34"/>
      <c r="K80" s="34"/>
      <c r="L80" s="34"/>
      <c r="M80" s="34"/>
      <c r="N80" s="35"/>
    </row>
    <row r="81" spans="1:14" ht="15.75" thickBot="1">
      <c r="B81" s="820" t="s">
        <v>967</v>
      </c>
      <c r="C81" s="821"/>
      <c r="D81" s="821"/>
      <c r="E81" s="821"/>
      <c r="F81" s="821"/>
      <c r="G81" s="821"/>
      <c r="H81" s="821"/>
      <c r="I81" s="821"/>
      <c r="J81" s="821"/>
      <c r="K81" s="821"/>
      <c r="L81" s="821"/>
      <c r="M81" s="822"/>
      <c r="N81" s="99">
        <f>N43+N55+N68+N79</f>
        <v>12556.132871749043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5" t="s">
        <v>969</v>
      </c>
      <c r="C85" s="866"/>
      <c r="D85" s="866"/>
      <c r="E85" s="866"/>
      <c r="F85" s="866"/>
      <c r="G85" s="866"/>
      <c r="H85" s="866"/>
      <c r="I85" s="315"/>
      <c r="J85" s="335"/>
      <c r="K85" s="303" t="s">
        <v>970</v>
      </c>
      <c r="L85" s="867" t="s">
        <v>971</v>
      </c>
      <c r="M85" s="868"/>
      <c r="N85" s="304"/>
    </row>
    <row r="86" spans="1:14">
      <c r="B86" s="853" t="s">
        <v>972</v>
      </c>
      <c r="C86" s="854"/>
      <c r="D86" s="854"/>
      <c r="E86" s="854"/>
      <c r="F86" s="854"/>
      <c r="G86" s="854"/>
      <c r="H86" s="854"/>
      <c r="I86" s="87"/>
      <c r="J86" s="88"/>
      <c r="K86" s="305">
        <v>0.2</v>
      </c>
      <c r="L86" s="855">
        <f>N81*K86</f>
        <v>2511.2265743498087</v>
      </c>
      <c r="M86" s="856"/>
      <c r="N86" s="51"/>
    </row>
    <row r="87" spans="1:14">
      <c r="B87" s="89" t="s">
        <v>973</v>
      </c>
      <c r="C87" s="90"/>
      <c r="D87" s="90"/>
      <c r="E87" s="90"/>
      <c r="F87" s="90"/>
      <c r="G87" s="90"/>
      <c r="H87" s="90"/>
      <c r="I87" s="87"/>
      <c r="J87" s="88"/>
      <c r="K87" s="305">
        <v>0.05</v>
      </c>
      <c r="L87" s="855">
        <f>N81*K87</f>
        <v>627.80664358745219</v>
      </c>
      <c r="M87" s="856"/>
      <c r="N87" s="51"/>
    </row>
    <row r="88" spans="1:14" ht="15.75" thickBot="1">
      <c r="B88" s="91" t="s">
        <v>974</v>
      </c>
      <c r="C88" s="92"/>
      <c r="D88" s="92"/>
      <c r="E88" s="92"/>
      <c r="F88" s="92"/>
      <c r="G88" s="92"/>
      <c r="H88" s="92"/>
      <c r="I88" s="93"/>
      <c r="J88" s="94"/>
      <c r="K88" s="306">
        <v>0.05</v>
      </c>
      <c r="L88" s="857">
        <f>N81*K88</f>
        <v>627.80664358745219</v>
      </c>
      <c r="M88" s="858"/>
      <c r="N88" s="51"/>
    </row>
    <row r="89" spans="1:14" ht="15.75" thickBot="1">
      <c r="B89" s="820" t="s">
        <v>953</v>
      </c>
      <c r="C89" s="821"/>
      <c r="D89" s="821"/>
      <c r="E89" s="821"/>
      <c r="F89" s="821"/>
      <c r="G89" s="821"/>
      <c r="H89" s="821"/>
      <c r="I89" s="821"/>
      <c r="J89" s="821"/>
      <c r="K89" s="821"/>
      <c r="L89" s="821"/>
      <c r="M89" s="822"/>
      <c r="N89" s="52">
        <f>L86+L87+L88</f>
        <v>3766.8398615247129</v>
      </c>
    </row>
    <row r="90" spans="1:14" ht="15.75" thickBot="1">
      <c r="B90" s="33"/>
      <c r="C90" s="34"/>
      <c r="D90" s="34"/>
      <c r="E90" s="34"/>
      <c r="F90" s="34"/>
      <c r="G90" s="34"/>
      <c r="H90" s="34"/>
      <c r="I90" s="34"/>
      <c r="J90" s="34"/>
      <c r="K90" s="34"/>
      <c r="L90" s="34"/>
      <c r="M90" s="34"/>
      <c r="N90" s="35"/>
    </row>
    <row r="91" spans="1:14" ht="15.75" thickBot="1">
      <c r="A91" t="s">
        <v>2016</v>
      </c>
      <c r="B91" s="820" t="s">
        <v>975</v>
      </c>
      <c r="C91" s="821"/>
      <c r="D91" s="821"/>
      <c r="E91" s="821"/>
      <c r="F91" s="821"/>
      <c r="G91" s="821"/>
      <c r="H91" s="821"/>
      <c r="I91" s="821"/>
      <c r="J91" s="821"/>
      <c r="K91" s="821"/>
      <c r="L91" s="821"/>
      <c r="M91" s="822"/>
      <c r="N91" s="189">
        <f>N81+N89</f>
        <v>16322.972733273757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8" t="s">
        <v>2216</v>
      </c>
      <c r="C101" s="229"/>
      <c r="D101" s="229"/>
      <c r="E101" s="229"/>
      <c r="F101" s="229"/>
      <c r="G101" s="229"/>
      <c r="H101" s="229"/>
      <c r="I101" s="229"/>
      <c r="J101" s="229"/>
      <c r="K101" s="229"/>
      <c r="L101" s="229"/>
      <c r="M101" s="229"/>
      <c r="N101" s="230"/>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ht="15.75" thickBot="1">
      <c r="B105" s="234"/>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23" t="s">
        <v>2217</v>
      </c>
      <c r="C107" s="31"/>
      <c r="D107" s="31"/>
      <c r="E107" s="31"/>
      <c r="F107" s="31"/>
      <c r="G107" s="31"/>
      <c r="H107" s="31"/>
      <c r="I107" s="31"/>
      <c r="J107" s="31"/>
      <c r="K107" s="31"/>
      <c r="L107" s="31"/>
      <c r="M107" s="31"/>
      <c r="N107" s="32"/>
    </row>
    <row r="108" spans="2:14" ht="15" customHeight="1">
      <c r="B108" s="823" t="s">
        <v>2218</v>
      </c>
      <c r="C108" s="824"/>
      <c r="D108" s="824"/>
      <c r="E108" s="824"/>
      <c r="F108" s="824"/>
      <c r="G108" s="824"/>
      <c r="H108" s="824"/>
      <c r="I108" s="824"/>
      <c r="J108" s="824"/>
      <c r="K108" s="824"/>
      <c r="L108" s="824"/>
      <c r="M108" s="824"/>
      <c r="N108" s="825"/>
    </row>
    <row r="109" spans="2:14" ht="15" customHeight="1">
      <c r="B109" s="823"/>
      <c r="C109" s="824"/>
      <c r="D109" s="824"/>
      <c r="E109" s="824"/>
      <c r="F109" s="824"/>
      <c r="G109" s="824"/>
      <c r="H109" s="824"/>
      <c r="I109" s="824"/>
      <c r="J109" s="824"/>
      <c r="K109" s="824"/>
      <c r="L109" s="824"/>
      <c r="M109" s="824"/>
      <c r="N109" s="825"/>
    </row>
    <row r="110" spans="2:14" ht="32.25" customHeight="1">
      <c r="B110" s="826" t="s">
        <v>2219</v>
      </c>
      <c r="C110" s="827"/>
      <c r="D110" s="827"/>
      <c r="E110" s="827"/>
      <c r="F110" s="827"/>
      <c r="G110" s="827"/>
      <c r="H110" s="827"/>
      <c r="I110" s="827"/>
      <c r="J110" s="827"/>
      <c r="K110" s="827"/>
      <c r="L110" s="827"/>
      <c r="M110" s="827"/>
      <c r="N110" s="828"/>
    </row>
    <row r="111" spans="2:14">
      <c r="B111" s="826"/>
      <c r="C111" s="827"/>
      <c r="D111" s="827"/>
      <c r="E111" s="827"/>
      <c r="F111" s="827"/>
      <c r="G111" s="827"/>
      <c r="H111" s="827"/>
      <c r="I111" s="827"/>
      <c r="J111" s="827"/>
      <c r="K111" s="827"/>
      <c r="L111" s="827"/>
      <c r="M111" s="827"/>
      <c r="N111" s="828"/>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223"/>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6"/>
      <c r="K121" s="886"/>
      <c r="L121" s="886"/>
      <c r="M121" s="886"/>
      <c r="N121" s="887"/>
    </row>
    <row r="122" spans="2:14" ht="15.75" thickBot="1">
      <c r="B122" s="262" t="s">
        <v>2221</v>
      </c>
      <c r="C122" s="394"/>
      <c r="D122" s="394"/>
      <c r="E122" s="57"/>
      <c r="F122" s="57"/>
      <c r="G122" s="57"/>
      <c r="H122" s="57"/>
      <c r="I122" s="57"/>
      <c r="J122" s="888"/>
      <c r="K122" s="888"/>
      <c r="L122" s="888"/>
      <c r="M122" s="888"/>
      <c r="N122" s="889"/>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1014</v>
      </c>
      <c r="C31" s="81" t="s">
        <v>1193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312</v>
      </c>
      <c r="B36" s="869" t="str">
        <f>VLOOKUP(A36,EQUIPOS!A6:D154,3,FALSE)</f>
        <v>Retroexcavadora sobre oruga, potencia 138 HP, balde de 1,5 m3.</v>
      </c>
      <c r="C36" s="870"/>
      <c r="D36" s="870"/>
      <c r="E36" s="870"/>
      <c r="F36" s="870"/>
      <c r="G36" s="870"/>
      <c r="H36" s="871"/>
      <c r="I36" s="268"/>
      <c r="J36" s="269"/>
      <c r="K36" s="270">
        <f>VLOOKUP(A36,EQUIPOS!A6:D163,4,FALSE)</f>
        <v>161140.26405613479</v>
      </c>
      <c r="L36" s="271"/>
      <c r="M36" s="272">
        <v>66</v>
      </c>
      <c r="N36" s="273">
        <f>K36/M36</f>
        <v>2441.5191523656786</v>
      </c>
    </row>
    <row r="37" spans="1:14">
      <c r="A37" s="108"/>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1.0252083333333333</v>
      </c>
    </row>
    <row r="43" spans="1:14" ht="15.75" thickBot="1">
      <c r="B43" s="820" t="s">
        <v>953</v>
      </c>
      <c r="C43" s="821"/>
      <c r="D43" s="821"/>
      <c r="E43" s="821"/>
      <c r="F43" s="821"/>
      <c r="G43" s="821"/>
      <c r="H43" s="821"/>
      <c r="I43" s="821"/>
      <c r="J43" s="821"/>
      <c r="K43" s="821"/>
      <c r="L43" s="821"/>
      <c r="M43" s="822"/>
      <c r="N43" s="395">
        <f>SUM(N36:N42)</f>
        <v>2442.544360699012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102.52083333333333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2545.0651940323455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509.01303880646913</v>
      </c>
      <c r="M83" s="856"/>
      <c r="N83" s="51"/>
    </row>
    <row r="84" spans="1:14">
      <c r="B84" s="89" t="s">
        <v>973</v>
      </c>
      <c r="C84" s="90"/>
      <c r="D84" s="90"/>
      <c r="E84" s="90"/>
      <c r="F84" s="90"/>
      <c r="G84" s="90"/>
      <c r="H84" s="90"/>
      <c r="I84" s="87"/>
      <c r="J84" s="88"/>
      <c r="K84" s="305">
        <v>0.05</v>
      </c>
      <c r="L84" s="855">
        <f>N78*K84</f>
        <v>127.25325970161728</v>
      </c>
      <c r="M84" s="856"/>
      <c r="N84" s="51"/>
    </row>
    <row r="85" spans="1:14" ht="15.75" thickBot="1">
      <c r="B85" s="91" t="s">
        <v>974</v>
      </c>
      <c r="C85" s="92"/>
      <c r="D85" s="92"/>
      <c r="E85" s="92"/>
      <c r="F85" s="92"/>
      <c r="G85" s="92"/>
      <c r="H85" s="92"/>
      <c r="I85" s="93"/>
      <c r="J85" s="94"/>
      <c r="K85" s="306">
        <v>0.05</v>
      </c>
      <c r="L85" s="857">
        <f>N78*K85</f>
        <v>127.25325970161728</v>
      </c>
      <c r="M85" s="858"/>
      <c r="N85" s="51"/>
    </row>
    <row r="86" spans="1:14" ht="15.75" thickBot="1">
      <c r="B86" s="820" t="s">
        <v>953</v>
      </c>
      <c r="C86" s="821"/>
      <c r="D86" s="821"/>
      <c r="E86" s="821"/>
      <c r="F86" s="821"/>
      <c r="G86" s="821"/>
      <c r="H86" s="821"/>
      <c r="I86" s="821"/>
      <c r="J86" s="821"/>
      <c r="K86" s="821"/>
      <c r="L86" s="821"/>
      <c r="M86" s="822"/>
      <c r="N86" s="52">
        <f>L83+L84+L85</f>
        <v>763.51955820970363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3308.584752242049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1015</v>
      </c>
      <c r="C31" s="81" t="s">
        <v>1194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148</v>
      </c>
      <c r="B36" s="869" t="str">
        <f>VLOOKUP(A36,EQUIPOS!A6:D154,3,FALSE)</f>
        <v>Cargador : Potencia en el volante 110 hp, Clasificación de RPM del motor 2300.</v>
      </c>
      <c r="C36" s="870"/>
      <c r="D36" s="870"/>
      <c r="E36" s="870"/>
      <c r="F36" s="870"/>
      <c r="G36" s="870"/>
      <c r="H36" s="871"/>
      <c r="I36" s="268"/>
      <c r="J36" s="269"/>
      <c r="K36" s="270">
        <f>VLOOKUP(A36,EQUIPOS!A6:D163,4,FALSE)</f>
        <v>93181.597763088212</v>
      </c>
      <c r="L36" s="271"/>
      <c r="M36" s="272">
        <v>66</v>
      </c>
      <c r="N36" s="273">
        <f>K36/M36</f>
        <v>1411.8423903498215</v>
      </c>
    </row>
    <row r="37" spans="1:14">
      <c r="A37" s="108" t="s">
        <v>129</v>
      </c>
      <c r="B37" s="869" t="str">
        <f>VLOOKUP(A37,EQUIPOS!A7:D154,3,FALSE)</f>
        <v xml:space="preserve">Buldozer, Potencia al volante de 140 HP, motor de 2200 RPM, longitud de hoja 4,80m. </v>
      </c>
      <c r="C37" s="870"/>
      <c r="D37" s="870"/>
      <c r="E37" s="870"/>
      <c r="F37" s="870"/>
      <c r="G37" s="870"/>
      <c r="H37" s="871"/>
      <c r="I37" s="268"/>
      <c r="J37" s="269"/>
      <c r="K37" s="270">
        <f>VLOOKUP(A37,EQUIPOS!A7:D164,4,FALSE)</f>
        <v>160285.41253397611</v>
      </c>
      <c r="L37" s="271"/>
      <c r="M37" s="272">
        <v>100</v>
      </c>
      <c r="N37" s="273">
        <f>K37/M37</f>
        <v>1602.8541253397611</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5"/>
      <c r="L39" s="874"/>
      <c r="M39" s="875"/>
      <c r="N39" s="274"/>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2.0504166666666666</v>
      </c>
    </row>
    <row r="43" spans="1:14" ht="15.75" thickBot="1">
      <c r="B43" s="820" t="s">
        <v>953</v>
      </c>
      <c r="C43" s="821"/>
      <c r="D43" s="821"/>
      <c r="E43" s="821"/>
      <c r="F43" s="821"/>
      <c r="G43" s="821"/>
      <c r="H43" s="821"/>
      <c r="I43" s="821"/>
      <c r="J43" s="821"/>
      <c r="K43" s="821"/>
      <c r="L43" s="821"/>
      <c r="M43" s="822"/>
      <c r="N43" s="395">
        <f>SUM(N36:N42)</f>
        <v>3016.7469323562491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444</v>
      </c>
      <c r="B48" s="43" t="str">
        <f>VLOOKUP(A48,MATERIALES!A4:D373,3,FALSE)</f>
        <v>Disposición de material de derrumbe</v>
      </c>
      <c r="C48" s="282"/>
      <c r="D48" s="282"/>
      <c r="E48" s="282"/>
      <c r="F48" s="282"/>
      <c r="G48" s="282"/>
      <c r="H48" s="282"/>
      <c r="I48" s="269"/>
      <c r="J48" s="225" t="str">
        <f>VLOOKUP(A48,MATERIALES!A4:D373,2,FALSE)</f>
        <v>m3</v>
      </c>
      <c r="K48" s="283">
        <v>1</v>
      </c>
      <c r="L48" s="268"/>
      <c r="M48" s="284">
        <f>VLOOKUP(A48,MATERIALES!A4:D395,4,FALSE)</f>
        <v>3580.7180033029917</v>
      </c>
      <c r="N48" s="273">
        <f>K48*M48</f>
        <v>3580.7180033029917</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3580.7180033029917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528</v>
      </c>
      <c r="N70" s="396">
        <f>K70/M70</f>
        <v>205.04166666666666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205.04166666666666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6802.5066023259078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1360.5013204651816</v>
      </c>
      <c r="M83" s="856"/>
      <c r="N83" s="51"/>
    </row>
    <row r="84" spans="1:14">
      <c r="B84" s="89" t="s">
        <v>973</v>
      </c>
      <c r="C84" s="90"/>
      <c r="D84" s="90"/>
      <c r="E84" s="90"/>
      <c r="F84" s="90"/>
      <c r="G84" s="90"/>
      <c r="H84" s="90"/>
      <c r="I84" s="87"/>
      <c r="J84" s="88"/>
      <c r="K84" s="305">
        <v>0.05</v>
      </c>
      <c r="L84" s="855">
        <f>N78*K84</f>
        <v>340.1253301162954</v>
      </c>
      <c r="M84" s="856"/>
      <c r="N84" s="51"/>
    </row>
    <row r="85" spans="1:14" ht="15.75" thickBot="1">
      <c r="B85" s="91" t="s">
        <v>974</v>
      </c>
      <c r="C85" s="92"/>
      <c r="D85" s="92"/>
      <c r="E85" s="92"/>
      <c r="F85" s="92"/>
      <c r="G85" s="92"/>
      <c r="H85" s="92"/>
      <c r="I85" s="93"/>
      <c r="J85" s="94"/>
      <c r="K85" s="306">
        <v>0.05</v>
      </c>
      <c r="L85" s="857">
        <f>N78*K85</f>
        <v>340.1253301162954</v>
      </c>
      <c r="M85" s="858"/>
      <c r="N85" s="51"/>
    </row>
    <row r="86" spans="1:14" ht="15.75" thickBot="1">
      <c r="B86" s="820" t="s">
        <v>953</v>
      </c>
      <c r="C86" s="821"/>
      <c r="D86" s="821"/>
      <c r="E86" s="821"/>
      <c r="F86" s="821"/>
      <c r="G86" s="821"/>
      <c r="H86" s="821"/>
      <c r="I86" s="821"/>
      <c r="J86" s="821"/>
      <c r="K86" s="821"/>
      <c r="L86" s="821"/>
      <c r="M86" s="822"/>
      <c r="N86" s="52">
        <f>L83+L84+L85</f>
        <v>2040.7519806977723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8843.2585830236803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1016</v>
      </c>
      <c r="C31" s="81" t="s">
        <v>1195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08"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160285.41253397611</v>
      </c>
      <c r="L36" s="465"/>
      <c r="M36" s="284">
        <v>50</v>
      </c>
      <c r="N36" s="273">
        <f>K36/M36</f>
        <v>3205.7082506795223</v>
      </c>
    </row>
    <row r="37" spans="1:14">
      <c r="A37" s="108" t="s">
        <v>152</v>
      </c>
      <c r="B37" s="869" t="str">
        <f>VLOOKUP(A37,EQUIPOS!A7:D154,3,FALSE)</f>
        <v xml:space="preserve">Carrotanque de agua(1000 Galones) </v>
      </c>
      <c r="C37" s="870"/>
      <c r="D37" s="870"/>
      <c r="E37" s="870"/>
      <c r="F37" s="870"/>
      <c r="G37" s="870"/>
      <c r="H37" s="871"/>
      <c r="I37" s="268"/>
      <c r="J37" s="269"/>
      <c r="K37" s="270">
        <f>VLOOKUP(A37,EQUIPOS!A7:D164,4,FALSE)</f>
        <v>53428.467410278703</v>
      </c>
      <c r="L37" s="465"/>
      <c r="M37" s="284">
        <v>50</v>
      </c>
      <c r="N37" s="273">
        <f>K37/M37</f>
        <v>1068.569348205574</v>
      </c>
    </row>
    <row r="38" spans="1:14">
      <c r="A38" s="206" t="s">
        <v>269</v>
      </c>
      <c r="B38" s="869" t="str">
        <f>VLOOKUP(A38,EQUIPOS!A8:D154,3,FALSE)</f>
        <v>Motoniveladora  potencia 215 HP, ancho de cuchilla 4,27 m, peso 18 ton.</v>
      </c>
      <c r="C38" s="870"/>
      <c r="D38" s="870"/>
      <c r="E38" s="870"/>
      <c r="F38" s="870"/>
      <c r="G38" s="870"/>
      <c r="H38" s="871"/>
      <c r="I38" s="268"/>
      <c r="J38" s="269"/>
      <c r="K38" s="270">
        <f>VLOOKUP(A38,EQUIPOS!A8:D165,4,FALSE)</f>
        <v>118627.72615399912</v>
      </c>
      <c r="L38" s="465"/>
      <c r="M38" s="284">
        <v>50</v>
      </c>
      <c r="N38" s="273">
        <f>K38/M38</f>
        <v>2372.5545230799821</v>
      </c>
    </row>
    <row r="39" spans="1:14">
      <c r="A39" s="206" t="s">
        <v>365</v>
      </c>
      <c r="B39" s="869" t="str">
        <f>VLOOKUP(A39,EQUIPOS!A9:D154,3,FALSE)</f>
        <v xml:space="preserve">Vibrocompatador, potencia 153 HP, peso 10 Ton. </v>
      </c>
      <c r="C39" s="870"/>
      <c r="D39" s="870"/>
      <c r="E39" s="870"/>
      <c r="F39" s="870"/>
      <c r="G39" s="870"/>
      <c r="H39" s="871"/>
      <c r="I39" s="872"/>
      <c r="J39" s="873"/>
      <c r="K39" s="270">
        <f>VLOOKUP(A39,EQUIPOS!A9:D166,4,FALSE)</f>
        <v>93181.597763088212</v>
      </c>
      <c r="L39" s="950">
        <v>50</v>
      </c>
      <c r="M39" s="951"/>
      <c r="N39" s="273">
        <f>K39/L39</f>
        <v>1863.6319552617642</v>
      </c>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8510.4640772268431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400</v>
      </c>
      <c r="N70" s="396">
        <f>K70/M70</f>
        <v>266.71560903601994</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400</v>
      </c>
      <c r="N71" s="396">
        <f>K71/M71</f>
        <v>135.32749999999999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402.04310903601993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8912.5071862628629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1782.5014372525727</v>
      </c>
      <c r="M83" s="856"/>
      <c r="N83" s="51"/>
    </row>
    <row r="84" spans="1:14">
      <c r="B84" s="89" t="s">
        <v>973</v>
      </c>
      <c r="C84" s="90"/>
      <c r="D84" s="90"/>
      <c r="E84" s="90"/>
      <c r="F84" s="90"/>
      <c r="G84" s="90"/>
      <c r="H84" s="90"/>
      <c r="I84" s="87"/>
      <c r="J84" s="88"/>
      <c r="K84" s="305">
        <v>0.05</v>
      </c>
      <c r="L84" s="855">
        <f>N78*K84</f>
        <v>445.62535931314318</v>
      </c>
      <c r="M84" s="856"/>
      <c r="N84" s="51"/>
    </row>
    <row r="85" spans="1:14" ht="15.75" thickBot="1">
      <c r="B85" s="91" t="s">
        <v>974</v>
      </c>
      <c r="C85" s="92"/>
      <c r="D85" s="92"/>
      <c r="E85" s="92"/>
      <c r="F85" s="92"/>
      <c r="G85" s="92"/>
      <c r="H85" s="92"/>
      <c r="I85" s="93"/>
      <c r="J85" s="94"/>
      <c r="K85" s="306">
        <v>0.05</v>
      </c>
      <c r="L85" s="857">
        <f>N78*K85</f>
        <v>445.62535931314318</v>
      </c>
      <c r="M85" s="858"/>
      <c r="N85" s="51"/>
    </row>
    <row r="86" spans="1:14" ht="15.75" thickBot="1">
      <c r="B86" s="820" t="s">
        <v>953</v>
      </c>
      <c r="C86" s="821"/>
      <c r="D86" s="821"/>
      <c r="E86" s="821"/>
      <c r="F86" s="821"/>
      <c r="G86" s="821"/>
      <c r="H86" s="821"/>
      <c r="I86" s="821"/>
      <c r="J86" s="821"/>
      <c r="K86" s="821"/>
      <c r="L86" s="821"/>
      <c r="M86" s="822"/>
      <c r="N86" s="52">
        <f>L83+L84+L85</f>
        <v>2673.752155878859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11586.259342141722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1017</v>
      </c>
      <c r="C31" s="81" t="s">
        <v>1196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160285.41253397611</v>
      </c>
      <c r="L36" s="271"/>
      <c r="M36" s="272">
        <v>40</v>
      </c>
      <c r="N36" s="273">
        <f>K36/M36</f>
        <v>4007.1353133494026</v>
      </c>
    </row>
    <row r="37" spans="1:14">
      <c r="A37" s="113" t="s">
        <v>365</v>
      </c>
      <c r="B37" s="869" t="str">
        <f>VLOOKUP(A37,EQUIPOS!A7:D154,3,FALSE)</f>
        <v xml:space="preserve">Vibrocompatador, potencia 153 HP, peso 10 Ton. </v>
      </c>
      <c r="C37" s="870"/>
      <c r="D37" s="870"/>
      <c r="E37" s="870"/>
      <c r="F37" s="870"/>
      <c r="G37" s="870"/>
      <c r="H37" s="871"/>
      <c r="I37" s="268"/>
      <c r="J37" s="269"/>
      <c r="K37" s="270">
        <f>VLOOKUP(A37,EQUIPOS!A7:D164,4,FALSE)</f>
        <v>93181.597763088212</v>
      </c>
      <c r="L37" s="271"/>
      <c r="M37" s="272">
        <v>40</v>
      </c>
      <c r="N37" s="273">
        <f>K37/M37</f>
        <v>2329.5399440772053</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6336.6752574266084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320</v>
      </c>
      <c r="N71" s="396">
        <f>K71/M71</f>
        <v>169.15937500000001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502.55388629502494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6839.2291437216336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1367.8458287443268</v>
      </c>
      <c r="M83" s="856"/>
      <c r="N83" s="51"/>
    </row>
    <row r="84" spans="1:14">
      <c r="B84" s="89" t="s">
        <v>973</v>
      </c>
      <c r="C84" s="90"/>
      <c r="D84" s="90"/>
      <c r="E84" s="90"/>
      <c r="F84" s="90"/>
      <c r="G84" s="90"/>
      <c r="H84" s="90"/>
      <c r="I84" s="87"/>
      <c r="J84" s="88"/>
      <c r="K84" s="305">
        <v>0.05</v>
      </c>
      <c r="L84" s="855">
        <f>N78*K84</f>
        <v>341.9614571860817</v>
      </c>
      <c r="M84" s="856"/>
      <c r="N84" s="51"/>
    </row>
    <row r="85" spans="1:14" ht="15.75" thickBot="1">
      <c r="B85" s="91" t="s">
        <v>974</v>
      </c>
      <c r="C85" s="92"/>
      <c r="D85" s="92"/>
      <c r="E85" s="92"/>
      <c r="F85" s="92"/>
      <c r="G85" s="92"/>
      <c r="H85" s="92"/>
      <c r="I85" s="93"/>
      <c r="J85" s="94"/>
      <c r="K85" s="306">
        <v>0.05</v>
      </c>
      <c r="L85" s="857">
        <f>N78*K85</f>
        <v>341.9614571860817</v>
      </c>
      <c r="M85" s="858"/>
      <c r="N85" s="51"/>
    </row>
    <row r="86" spans="1:14" ht="15.75" thickBot="1">
      <c r="B86" s="820" t="s">
        <v>953</v>
      </c>
      <c r="C86" s="821"/>
      <c r="D86" s="821"/>
      <c r="E86" s="821"/>
      <c r="F86" s="821"/>
      <c r="G86" s="821"/>
      <c r="H86" s="821"/>
      <c r="I86" s="821"/>
      <c r="J86" s="821"/>
      <c r="K86" s="821"/>
      <c r="L86" s="821"/>
      <c r="M86" s="822"/>
      <c r="N86" s="52">
        <f>L83+L84+L85</f>
        <v>2051.76874311649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8890.997886838124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1018</v>
      </c>
      <c r="C31" s="81" t="s">
        <v>1197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160285.41253397611</v>
      </c>
      <c r="L36" s="271"/>
      <c r="M36" s="272">
        <v>40</v>
      </c>
      <c r="N36" s="273">
        <f>K36/M36</f>
        <v>4007.1353133494026</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4007.1353133494026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320</v>
      </c>
      <c r="N71" s="396">
        <f>K71/M71</f>
        <v>169.15937500000001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502.55388629502494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4509.6891996444274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901.93783992888552</v>
      </c>
      <c r="M83" s="856"/>
      <c r="N83" s="51"/>
    </row>
    <row r="84" spans="1:14">
      <c r="B84" s="89" t="s">
        <v>973</v>
      </c>
      <c r="C84" s="90"/>
      <c r="D84" s="90"/>
      <c r="E84" s="90"/>
      <c r="F84" s="90"/>
      <c r="G84" s="90"/>
      <c r="H84" s="90"/>
      <c r="I84" s="87"/>
      <c r="J84" s="88"/>
      <c r="K84" s="305">
        <v>0.05</v>
      </c>
      <c r="L84" s="855">
        <f>N78*K84</f>
        <v>225.48445998222138</v>
      </c>
      <c r="M84" s="856"/>
      <c r="N84" s="51"/>
    </row>
    <row r="85" spans="1:14" ht="15.75" thickBot="1">
      <c r="B85" s="91" t="s">
        <v>974</v>
      </c>
      <c r="C85" s="92"/>
      <c r="D85" s="92"/>
      <c r="E85" s="92"/>
      <c r="F85" s="92"/>
      <c r="G85" s="92"/>
      <c r="H85" s="92"/>
      <c r="I85" s="93"/>
      <c r="J85" s="94"/>
      <c r="K85" s="306">
        <v>0.05</v>
      </c>
      <c r="L85" s="857">
        <f>N78*K85</f>
        <v>225.48445998222138</v>
      </c>
      <c r="M85" s="858"/>
      <c r="N85" s="51"/>
    </row>
    <row r="86" spans="1:14" ht="15.75" thickBot="1">
      <c r="B86" s="820" t="s">
        <v>953</v>
      </c>
      <c r="C86" s="821"/>
      <c r="D86" s="821"/>
      <c r="E86" s="821"/>
      <c r="F86" s="821"/>
      <c r="G86" s="821"/>
      <c r="H86" s="821"/>
      <c r="I86" s="821"/>
      <c r="J86" s="821"/>
      <c r="K86" s="821"/>
      <c r="L86" s="821"/>
      <c r="M86" s="822"/>
      <c r="N86" s="52">
        <f>L83+L84+L85</f>
        <v>1352.9067598933282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5862.5959595377553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1441</v>
      </c>
      <c r="C31" s="81" t="s">
        <v>2230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2.1494824361440799</v>
      </c>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883</v>
      </c>
      <c r="B48" s="43" t="str">
        <f>VLOOKUP(A48,MATERIALES!A14:D378,3,FALSE)</f>
        <v>Geotextil Nt-2500 O Similar (Proveedores, Pavco, Geomatrix, Tensar, Omnes U Otros)</v>
      </c>
      <c r="C48" s="282"/>
      <c r="D48" s="282"/>
      <c r="E48" s="282"/>
      <c r="F48" s="282"/>
      <c r="G48" s="282"/>
      <c r="H48" s="282"/>
      <c r="I48" s="269"/>
      <c r="J48" s="225" t="s">
        <v>233</v>
      </c>
      <c r="K48" s="283">
        <v>1.3</v>
      </c>
      <c r="L48" s="268"/>
      <c r="M48" s="284">
        <f>VLOOKUP(A48,MATERIALES!A6:D374,4,FALSE)</f>
        <v>6464.4364171554316</v>
      </c>
      <c r="N48" s="273">
        <f>K48*M48</f>
        <v>8403.7673423020606</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8403.7673423020606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47"/>
      <c r="D59" s="47"/>
      <c r="E59" s="47"/>
      <c r="F59" s="47"/>
      <c r="G59" s="47"/>
      <c r="H59" s="289"/>
      <c r="I59" s="280"/>
      <c r="J59" s="280"/>
      <c r="K59" s="280"/>
      <c r="L59" s="907"/>
      <c r="M59" s="908"/>
      <c r="N59" s="292"/>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8620.8650683526121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1724.1730136705226</v>
      </c>
      <c r="M83" s="856"/>
      <c r="N83" s="51"/>
    </row>
    <row r="84" spans="1:14">
      <c r="B84" s="89" t="s">
        <v>973</v>
      </c>
      <c r="C84" s="90"/>
      <c r="D84" s="90"/>
      <c r="E84" s="90"/>
      <c r="F84" s="90"/>
      <c r="G84" s="90"/>
      <c r="H84" s="90"/>
      <c r="I84" s="87"/>
      <c r="J84" s="88"/>
      <c r="K84" s="305">
        <v>0.05</v>
      </c>
      <c r="L84" s="855">
        <f>N78*K84</f>
        <v>431.04325341763064</v>
      </c>
      <c r="M84" s="856"/>
      <c r="N84" s="51"/>
    </row>
    <row r="85" spans="1:14" ht="15.75" thickBot="1">
      <c r="B85" s="91" t="s">
        <v>974</v>
      </c>
      <c r="C85" s="92"/>
      <c r="D85" s="92"/>
      <c r="E85" s="92"/>
      <c r="F85" s="92"/>
      <c r="G85" s="92"/>
      <c r="H85" s="92"/>
      <c r="I85" s="93"/>
      <c r="J85" s="94"/>
      <c r="K85" s="306">
        <v>0.05</v>
      </c>
      <c r="L85" s="857">
        <f>N78*K85</f>
        <v>431.04325341763064</v>
      </c>
      <c r="M85" s="858"/>
      <c r="N85" s="51"/>
    </row>
    <row r="86" spans="1:14" ht="15.75" thickBot="1">
      <c r="B86" s="820" t="s">
        <v>953</v>
      </c>
      <c r="C86" s="821"/>
      <c r="D86" s="821"/>
      <c r="E86" s="821"/>
      <c r="F86" s="821"/>
      <c r="G86" s="821"/>
      <c r="H86" s="821"/>
      <c r="I86" s="821"/>
      <c r="J86" s="821"/>
      <c r="K86" s="821"/>
      <c r="L86" s="821"/>
      <c r="M86" s="822"/>
      <c r="N86" s="52">
        <f>L83+L84+L85</f>
        <v>2586.2595205057837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11207.124588858396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1442</v>
      </c>
      <c r="C31" s="81" t="s">
        <v>2020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0.01</v>
      </c>
      <c r="M42" s="882"/>
      <c r="N42" s="105">
        <f>N76*L42</f>
        <v>2.1494824361440799</v>
      </c>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470</v>
      </c>
      <c r="B48" s="43" t="str">
        <f>VLOOKUP(A48,MATERIALES!A4:D373,3,FALSE)</f>
        <v>Geomalla Tipo Asphalt</v>
      </c>
      <c r="C48" s="282"/>
      <c r="D48" s="282"/>
      <c r="E48" s="282"/>
      <c r="F48" s="282"/>
      <c r="G48" s="282"/>
      <c r="H48" s="282"/>
      <c r="I48" s="269"/>
      <c r="J48" s="225" t="str">
        <f>VLOOKUP(A48,MATERIALES!A4:D373,2,FALSE)</f>
        <v>m2</v>
      </c>
      <c r="K48" s="283">
        <v>1.2</v>
      </c>
      <c r="L48" s="268"/>
      <c r="M48" s="284">
        <f>VLOOKUP(A48,MATERIALES!A4:D395,4,FALSE)</f>
        <v>7119.590868383264</v>
      </c>
      <c r="N48" s="273">
        <f>K48*M48</f>
        <v>8543.5090420599172</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8543.5090420599172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47"/>
      <c r="D59" s="47"/>
      <c r="E59" s="47"/>
      <c r="F59" s="47"/>
      <c r="G59" s="47"/>
      <c r="H59" s="289"/>
      <c r="I59" s="280"/>
      <c r="J59" s="280"/>
      <c r="K59" s="280"/>
      <c r="L59" s="907"/>
      <c r="M59" s="908"/>
      <c r="N59" s="292"/>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8760.6067681104687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1752.1213536220939</v>
      </c>
      <c r="M83" s="856"/>
      <c r="N83" s="51"/>
    </row>
    <row r="84" spans="1:14">
      <c r="B84" s="89" t="s">
        <v>973</v>
      </c>
      <c r="C84" s="90"/>
      <c r="D84" s="90"/>
      <c r="E84" s="90"/>
      <c r="F84" s="90"/>
      <c r="G84" s="90"/>
      <c r="H84" s="90"/>
      <c r="I84" s="87"/>
      <c r="J84" s="88"/>
      <c r="K84" s="305">
        <v>0.05</v>
      </c>
      <c r="L84" s="855">
        <f>N78*K84</f>
        <v>438.03033840552348</v>
      </c>
      <c r="M84" s="856"/>
      <c r="N84" s="51"/>
    </row>
    <row r="85" spans="1:14" ht="15.75" thickBot="1">
      <c r="B85" s="91" t="s">
        <v>974</v>
      </c>
      <c r="C85" s="92"/>
      <c r="D85" s="92"/>
      <c r="E85" s="92"/>
      <c r="F85" s="92"/>
      <c r="G85" s="92"/>
      <c r="H85" s="92"/>
      <c r="I85" s="93"/>
      <c r="J85" s="94"/>
      <c r="K85" s="306">
        <v>0.05</v>
      </c>
      <c r="L85" s="857">
        <f>N78*K85</f>
        <v>438.03033840552348</v>
      </c>
      <c r="M85" s="858"/>
      <c r="N85" s="51"/>
    </row>
    <row r="86" spans="1:14" ht="15.75" thickBot="1">
      <c r="B86" s="820" t="s">
        <v>953</v>
      </c>
      <c r="C86" s="821"/>
      <c r="D86" s="821"/>
      <c r="E86" s="821"/>
      <c r="F86" s="821"/>
      <c r="G86" s="821"/>
      <c r="H86" s="821"/>
      <c r="I86" s="821"/>
      <c r="J86" s="821"/>
      <c r="K86" s="821"/>
      <c r="L86" s="821"/>
      <c r="M86" s="822"/>
      <c r="N86" s="52">
        <f>L83+L84+L85</f>
        <v>2628.1820304331404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11388.78879854361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1443</v>
      </c>
      <c r="C31" s="81" t="s">
        <v>1440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VLOOKUP(A36,EQUIPOS!A6:D186,3,FALSE)</f>
        <v xml:space="preserve">Buldozer, Potencia al volante de 140 HP, motor de 2200 RPM, longitud de hoja 4,80m. </v>
      </c>
      <c r="C36" s="870"/>
      <c r="D36" s="870"/>
      <c r="E36" s="870"/>
      <c r="F36" s="870"/>
      <c r="G36" s="870"/>
      <c r="H36" s="871"/>
      <c r="I36" s="268"/>
      <c r="J36" s="269"/>
      <c r="K36" s="270">
        <f>VLOOKUP(A36,EQUIPOS!A6:D186,4,FALSE)</f>
        <v>160285.41253397611</v>
      </c>
      <c r="L36" s="271"/>
      <c r="M36" s="272">
        <v>45</v>
      </c>
      <c r="N36" s="273">
        <f>K36/M36</f>
        <v>3561.8980563105802</v>
      </c>
    </row>
    <row r="37" spans="1:14">
      <c r="A37" s="113" t="s">
        <v>152</v>
      </c>
      <c r="B37" s="869" t="str">
        <f>VLOOKUP(A37,EQUIPOS!A7:D187,3,FALSE)</f>
        <v xml:space="preserve">Carrotanque de agua(1000 Galones) </v>
      </c>
      <c r="C37" s="870"/>
      <c r="D37" s="870"/>
      <c r="E37" s="870"/>
      <c r="F37" s="870"/>
      <c r="G37" s="870"/>
      <c r="H37" s="871"/>
      <c r="I37" s="268"/>
      <c r="J37" s="269"/>
      <c r="K37" s="270">
        <f>VLOOKUP(A37,EQUIPOS!A7:D187,4,FALSE)</f>
        <v>53428.467410278703</v>
      </c>
      <c r="L37" s="271"/>
      <c r="M37" s="272">
        <v>45</v>
      </c>
      <c r="N37" s="273">
        <f>K37/M37</f>
        <v>1187.2992757839711</v>
      </c>
    </row>
    <row r="38" spans="1:14">
      <c r="A38" t="s">
        <v>269</v>
      </c>
      <c r="B38" s="869" t="str">
        <f>VLOOKUP(A38,EQUIPOS!A8:D188,3,FALSE)</f>
        <v>Motoniveladora  potencia 215 HP, ancho de cuchilla 4,27 m, peso 18 ton.</v>
      </c>
      <c r="C38" s="870"/>
      <c r="D38" s="870"/>
      <c r="E38" s="870"/>
      <c r="F38" s="870"/>
      <c r="G38" s="870"/>
      <c r="H38" s="871"/>
      <c r="I38" s="268"/>
      <c r="J38" s="269"/>
      <c r="K38" s="270">
        <f>VLOOKUP(A38,EQUIPOS!A8:D188,4,FALSE)</f>
        <v>118627.72615399912</v>
      </c>
      <c r="L38" s="271"/>
      <c r="M38" s="272">
        <v>45</v>
      </c>
      <c r="N38" s="273">
        <f>K38/M38</f>
        <v>2636.1716923110916</v>
      </c>
    </row>
    <row r="39" spans="1:14">
      <c r="A39" t="s">
        <v>365</v>
      </c>
      <c r="B39" s="869" t="str">
        <f>VLOOKUP(A39,EQUIPOS!A9:D189,3,FALSE)</f>
        <v xml:space="preserve">Vibrocompatador, potencia 153 HP, peso 10 Ton. </v>
      </c>
      <c r="C39" s="870"/>
      <c r="D39" s="870"/>
      <c r="E39" s="870"/>
      <c r="F39" s="870"/>
      <c r="G39" s="870"/>
      <c r="H39" s="871"/>
      <c r="I39" s="872"/>
      <c r="J39" s="873"/>
      <c r="K39" s="270">
        <f>VLOOKUP(A39,EQUIPOS!A9:D189,4,FALSE)</f>
        <v>93181.597763088212</v>
      </c>
      <c r="L39" s="874">
        <v>45</v>
      </c>
      <c r="M39" s="875"/>
      <c r="N39" s="273">
        <f>K39/L39</f>
        <v>2070.7021725130712</v>
      </c>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11.941569089689333</v>
      </c>
    </row>
    <row r="43" spans="1:14" ht="15.75" thickBot="1">
      <c r="B43" s="820" t="s">
        <v>953</v>
      </c>
      <c r="C43" s="821"/>
      <c r="D43" s="821"/>
      <c r="E43" s="821"/>
      <c r="F43" s="821"/>
      <c r="G43" s="821"/>
      <c r="H43" s="821"/>
      <c r="I43" s="821"/>
      <c r="J43" s="821"/>
      <c r="K43" s="821"/>
      <c r="L43" s="821"/>
      <c r="M43" s="822"/>
      <c r="N43" s="395">
        <f>SUM(N36:N42)</f>
        <v>9468.0127660084036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550</v>
      </c>
      <c r="B48" s="43" t="str">
        <f>VLOOKUP(A48,MATERIALES!A4:D373,3,FALSE)</f>
        <v>Material seleccionado para Relleno</v>
      </c>
      <c r="C48" s="282"/>
      <c r="D48" s="282"/>
      <c r="E48" s="282"/>
      <c r="F48" s="282"/>
      <c r="G48" s="282"/>
      <c r="H48" s="282"/>
      <c r="I48" s="269"/>
      <c r="J48" s="225" t="str">
        <f>VLOOKUP(A48,MATERIALES!A4:D373,2,FALSE)</f>
        <v>m3</v>
      </c>
      <c r="K48" s="283">
        <v>1.25</v>
      </c>
      <c r="L48" s="268"/>
      <c r="M48" s="401">
        <f>VLOOKUP(A48,MATERIALES!A4:D395,4,FALSE)</f>
        <v>20637.940504605023</v>
      </c>
      <c r="N48" s="273">
        <f>K48*M48</f>
        <v>25797.425630756279</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25797.425630756279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1291</v>
      </c>
      <c r="B59" s="46" t="str">
        <f>VLOOKUP(A59,TRANSPORTE!A5:D104,3,FALSE)</f>
        <v>Transporte de material seleccionado para relleno</v>
      </c>
      <c r="C59" s="47"/>
      <c r="D59" s="47"/>
      <c r="E59" s="47"/>
      <c r="F59" s="47"/>
      <c r="G59" s="47"/>
      <c r="H59" s="289" t="s">
        <v>1999</v>
      </c>
      <c r="I59" s="280">
        <v>1.25</v>
      </c>
      <c r="J59" s="280">
        <v>1</v>
      </c>
      <c r="K59" s="280">
        <f>I59*J59</f>
        <v>1.25</v>
      </c>
      <c r="L59" s="907">
        <f>VLOOKUP(A59,TRANSPORTE!A5:D123,4,FALSE)</f>
        <v>1010.5980903546691</v>
      </c>
      <c r="M59" s="908"/>
      <c r="N59" s="292">
        <f>K59*L59</f>
        <v>1263.2476129433364</v>
      </c>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SUM(N59:N64)</f>
        <v>1263.2476129433364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37125.764464192485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7425.1528928384978</v>
      </c>
      <c r="M83" s="856"/>
      <c r="N83" s="51"/>
    </row>
    <row r="84" spans="1:14">
      <c r="B84" s="89" t="s">
        <v>973</v>
      </c>
      <c r="C84" s="90"/>
      <c r="D84" s="90"/>
      <c r="E84" s="90"/>
      <c r="F84" s="90"/>
      <c r="G84" s="90"/>
      <c r="H84" s="90"/>
      <c r="I84" s="87"/>
      <c r="J84" s="88"/>
      <c r="K84" s="305">
        <v>0.05</v>
      </c>
      <c r="L84" s="855">
        <f>N78*K84</f>
        <v>1856.2882232096244</v>
      </c>
      <c r="M84" s="856"/>
      <c r="N84" s="51"/>
    </row>
    <row r="85" spans="1:14" ht="15.75" thickBot="1">
      <c r="B85" s="91" t="s">
        <v>974</v>
      </c>
      <c r="C85" s="92"/>
      <c r="D85" s="92"/>
      <c r="E85" s="92"/>
      <c r="F85" s="92"/>
      <c r="G85" s="92"/>
      <c r="H85" s="92"/>
      <c r="I85" s="93"/>
      <c r="J85" s="94"/>
      <c r="K85" s="306">
        <v>0.05</v>
      </c>
      <c r="L85" s="857">
        <f>N78*K85</f>
        <v>1856.2882232096244</v>
      </c>
      <c r="M85" s="858"/>
      <c r="N85" s="51"/>
    </row>
    <row r="86" spans="1:14" ht="15.75" thickBot="1">
      <c r="B86" s="820" t="s">
        <v>953</v>
      </c>
      <c r="C86" s="821"/>
      <c r="D86" s="821"/>
      <c r="E86" s="821"/>
      <c r="F86" s="821"/>
      <c r="G86" s="821"/>
      <c r="H86" s="821"/>
      <c r="I86" s="821"/>
      <c r="J86" s="821"/>
      <c r="K86" s="821"/>
      <c r="L86" s="821"/>
      <c r="M86" s="822"/>
      <c r="N86" s="52">
        <f>L83+L84+L85</f>
        <v>11137.729339257745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ROUND((N78+N86),0)</f>
        <v>48263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1444</v>
      </c>
      <c r="C31" s="81" t="s">
        <v>1446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VLOOKUP(A36,EQUIPOS!A6:D186,3,FALSE)</f>
        <v xml:space="preserve">Buldozer, Potencia al volante de 140 HP, motor de 2200 RPM, longitud de hoja 4,80m. </v>
      </c>
      <c r="C36" s="870"/>
      <c r="D36" s="870"/>
      <c r="E36" s="870"/>
      <c r="F36" s="870"/>
      <c r="G36" s="870"/>
      <c r="H36" s="871"/>
      <c r="I36" s="268"/>
      <c r="J36" s="269"/>
      <c r="K36" s="270">
        <f>VLOOKUP(A36,EQUIPOS!A6:D186,4,FALSE)</f>
        <v>160285.41253397611</v>
      </c>
      <c r="L36" s="271"/>
      <c r="M36" s="272">
        <v>45</v>
      </c>
      <c r="N36" s="273">
        <f>K36/M36</f>
        <v>3561.8980563105802</v>
      </c>
    </row>
    <row r="37" spans="1:14">
      <c r="A37" s="113" t="s">
        <v>152</v>
      </c>
      <c r="B37" s="869" t="str">
        <f>VLOOKUP(A37,EQUIPOS!A7:D187,3,FALSE)</f>
        <v xml:space="preserve">Carrotanque de agua(1000 Galones) </v>
      </c>
      <c r="C37" s="870"/>
      <c r="D37" s="870"/>
      <c r="E37" s="870"/>
      <c r="F37" s="870"/>
      <c r="G37" s="870"/>
      <c r="H37" s="871"/>
      <c r="I37" s="268"/>
      <c r="J37" s="269"/>
      <c r="K37" s="270">
        <f>VLOOKUP(A37,EQUIPOS!A7:D187,4,FALSE)</f>
        <v>53428.467410278703</v>
      </c>
      <c r="L37" s="271"/>
      <c r="M37" s="272">
        <v>45</v>
      </c>
      <c r="N37" s="273">
        <f>K37/M37</f>
        <v>1187.2992757839711</v>
      </c>
    </row>
    <row r="38" spans="1:14">
      <c r="A38" t="s">
        <v>269</v>
      </c>
      <c r="B38" s="869" t="str">
        <f>VLOOKUP(A38,EQUIPOS!A8:D188,3,FALSE)</f>
        <v>Motoniveladora  potencia 215 HP, ancho de cuchilla 4,27 m, peso 18 ton.</v>
      </c>
      <c r="C38" s="870"/>
      <c r="D38" s="870"/>
      <c r="E38" s="870"/>
      <c r="F38" s="870"/>
      <c r="G38" s="870"/>
      <c r="H38" s="871"/>
      <c r="I38" s="268"/>
      <c r="J38" s="269"/>
      <c r="K38" s="270">
        <f>VLOOKUP(A38,EQUIPOS!A8:D188,4,FALSE)</f>
        <v>118627.72615399912</v>
      </c>
      <c r="L38" s="271"/>
      <c r="M38" s="272">
        <v>45</v>
      </c>
      <c r="N38" s="273">
        <f>K38/M38</f>
        <v>2636.1716923110916</v>
      </c>
    </row>
    <row r="39" spans="1:14">
      <c r="A39" t="s">
        <v>365</v>
      </c>
      <c r="B39" s="869" t="str">
        <f>VLOOKUP(A39,EQUIPOS!A9:D189,3,FALSE)</f>
        <v xml:space="preserve">Vibrocompatador, potencia 153 HP, peso 10 Ton. </v>
      </c>
      <c r="C39" s="870"/>
      <c r="D39" s="870"/>
      <c r="E39" s="870"/>
      <c r="F39" s="870"/>
      <c r="G39" s="870"/>
      <c r="H39" s="871"/>
      <c r="I39" s="872"/>
      <c r="J39" s="873"/>
      <c r="K39" s="270">
        <f>VLOOKUP(A39,EQUIPOS!A9:D189,4,FALSE)</f>
        <v>93181.597763088212</v>
      </c>
      <c r="L39" s="874">
        <v>45</v>
      </c>
      <c r="M39" s="875"/>
      <c r="N39" s="273">
        <f>K39/L39</f>
        <v>2070.7021725130712</v>
      </c>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11.941569089689333</v>
      </c>
    </row>
    <row r="43" spans="1:14" ht="15.75" thickBot="1">
      <c r="B43" s="820" t="s">
        <v>953</v>
      </c>
      <c r="C43" s="821"/>
      <c r="D43" s="821"/>
      <c r="E43" s="821"/>
      <c r="F43" s="821"/>
      <c r="G43" s="821"/>
      <c r="H43" s="821"/>
      <c r="I43" s="821"/>
      <c r="J43" s="821"/>
      <c r="K43" s="821"/>
      <c r="L43" s="821"/>
      <c r="M43" s="822"/>
      <c r="N43" s="395">
        <f>SUM(N36:N42)</f>
        <v>9468.0127660084036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1.25</v>
      </c>
      <c r="L48" s="268"/>
      <c r="M48" s="401">
        <f>VLOOKUP(A48,MATERIALES!A4:D395,4,FALSE)</f>
        <v>32943.031526076287</v>
      </c>
      <c r="N48" s="273">
        <f>K48*M48</f>
        <v>41178.789407595359</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41178.789407595359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07">
        <f>VLOOKUP(A59,TRANSPORTE!A5:D123,4,FALSE)</f>
        <v>1010.5980903546691</v>
      </c>
      <c r="M59" s="908"/>
      <c r="N59" s="292">
        <f>K59*L59</f>
        <v>1263.2476129433364</v>
      </c>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SUM(N59:N64)</f>
        <v>1263.2476129433364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52507.128241031562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10501.425648206314</v>
      </c>
      <c r="M83" s="856"/>
      <c r="N83" s="51"/>
    </row>
    <row r="84" spans="1:14">
      <c r="B84" s="89" t="s">
        <v>973</v>
      </c>
      <c r="C84" s="90"/>
      <c r="D84" s="90"/>
      <c r="E84" s="90"/>
      <c r="F84" s="90"/>
      <c r="G84" s="90"/>
      <c r="H84" s="90"/>
      <c r="I84" s="87"/>
      <c r="J84" s="88"/>
      <c r="K84" s="305">
        <v>0.05</v>
      </c>
      <c r="L84" s="855">
        <f>N78*K84</f>
        <v>2625.3564120515784</v>
      </c>
      <c r="M84" s="856"/>
      <c r="N84" s="51"/>
    </row>
    <row r="85" spans="1:14" ht="15.75" thickBot="1">
      <c r="B85" s="91" t="s">
        <v>974</v>
      </c>
      <c r="C85" s="92"/>
      <c r="D85" s="92"/>
      <c r="E85" s="92"/>
      <c r="F85" s="92"/>
      <c r="G85" s="92"/>
      <c r="H85" s="92"/>
      <c r="I85" s="93"/>
      <c r="J85" s="94"/>
      <c r="K85" s="306">
        <v>0.05</v>
      </c>
      <c r="L85" s="857">
        <f>N78*K85</f>
        <v>2625.3564120515784</v>
      </c>
      <c r="M85" s="858"/>
      <c r="N85" s="51"/>
    </row>
    <row r="86" spans="1:14" ht="15.75" thickBot="1">
      <c r="B86" s="820" t="s">
        <v>953</v>
      </c>
      <c r="C86" s="821"/>
      <c r="D86" s="821"/>
      <c r="E86" s="821"/>
      <c r="F86" s="821"/>
      <c r="G86" s="821"/>
      <c r="H86" s="821"/>
      <c r="I86" s="821"/>
      <c r="J86" s="821"/>
      <c r="K86" s="821"/>
      <c r="L86" s="821"/>
      <c r="M86" s="822"/>
      <c r="N86" s="52">
        <f>L83+L84+L85</f>
        <v>15752.138472309471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68259.266713341029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1445</v>
      </c>
      <c r="C31" s="81" t="s">
        <v>1447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VLOOKUP(A36,EQUIPOS!A6:D186,3,FALSE)</f>
        <v xml:space="preserve">Buldozer, Potencia al volante de 140 HP, motor de 2200 RPM, longitud de hoja 4,80m. </v>
      </c>
      <c r="C36" s="870"/>
      <c r="D36" s="870"/>
      <c r="E36" s="870"/>
      <c r="F36" s="870"/>
      <c r="G36" s="870"/>
      <c r="H36" s="871"/>
      <c r="I36" s="268"/>
      <c r="J36" s="269"/>
      <c r="K36" s="270">
        <f>VLOOKUP(A36,EQUIPOS!A6:D186,4,FALSE)</f>
        <v>160285.41253397611</v>
      </c>
      <c r="L36" s="271"/>
      <c r="M36" s="272">
        <v>45</v>
      </c>
      <c r="N36" s="273">
        <f>K36/M36</f>
        <v>3561.8980563105802</v>
      </c>
    </row>
    <row r="37" spans="1:14">
      <c r="A37" s="113" t="s">
        <v>152</v>
      </c>
      <c r="B37" s="869" t="str">
        <f>VLOOKUP(A37,EQUIPOS!A7:D187,3,FALSE)</f>
        <v xml:space="preserve">Carrotanque de agua(1000 Galones) </v>
      </c>
      <c r="C37" s="870"/>
      <c r="D37" s="870"/>
      <c r="E37" s="870"/>
      <c r="F37" s="870"/>
      <c r="G37" s="870"/>
      <c r="H37" s="871"/>
      <c r="I37" s="268"/>
      <c r="J37" s="269"/>
      <c r="K37" s="270">
        <f>VLOOKUP(A37,EQUIPOS!A7:D187,4,FALSE)</f>
        <v>53428.467410278703</v>
      </c>
      <c r="L37" s="271"/>
      <c r="M37" s="272">
        <v>45</v>
      </c>
      <c r="N37" s="273">
        <f>K37/M37</f>
        <v>1187.2992757839711</v>
      </c>
    </row>
    <row r="38" spans="1:14">
      <c r="A38" t="s">
        <v>269</v>
      </c>
      <c r="B38" s="869" t="str">
        <f>VLOOKUP(A38,EQUIPOS!A8:D188,3,FALSE)</f>
        <v>Motoniveladora  potencia 215 HP, ancho de cuchilla 4,27 m, peso 18 ton.</v>
      </c>
      <c r="C38" s="870"/>
      <c r="D38" s="870"/>
      <c r="E38" s="870"/>
      <c r="F38" s="870"/>
      <c r="G38" s="870"/>
      <c r="H38" s="871"/>
      <c r="I38" s="268"/>
      <c r="J38" s="269"/>
      <c r="K38" s="270">
        <f>VLOOKUP(A38,EQUIPOS!A8:D188,4,FALSE)</f>
        <v>118627.72615399912</v>
      </c>
      <c r="L38" s="271"/>
      <c r="M38" s="272">
        <v>45</v>
      </c>
      <c r="N38" s="273">
        <f>K38/M38</f>
        <v>2636.1716923110916</v>
      </c>
    </row>
    <row r="39" spans="1:14">
      <c r="A39" t="s">
        <v>365</v>
      </c>
      <c r="B39" s="869" t="str">
        <f>VLOOKUP(A39,EQUIPOS!A9:D189,3,FALSE)</f>
        <v xml:space="preserve">Vibrocompatador, potencia 153 HP, peso 10 Ton. </v>
      </c>
      <c r="C39" s="870"/>
      <c r="D39" s="870"/>
      <c r="E39" s="870"/>
      <c r="F39" s="870"/>
      <c r="G39" s="870"/>
      <c r="H39" s="871"/>
      <c r="I39" s="872"/>
      <c r="J39" s="873"/>
      <c r="K39" s="270">
        <f>VLOOKUP(A39,EQUIPOS!A9:D189,4,FALSE)</f>
        <v>93181.597763088212</v>
      </c>
      <c r="L39" s="874">
        <v>45</v>
      </c>
      <c r="M39" s="875"/>
      <c r="N39" s="273">
        <f>K39/L39</f>
        <v>2070.7021725130712</v>
      </c>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t="s">
        <v>952</v>
      </c>
      <c r="C42" s="870"/>
      <c r="D42" s="870"/>
      <c r="E42" s="870"/>
      <c r="F42" s="870"/>
      <c r="G42" s="870"/>
      <c r="H42" s="871"/>
      <c r="I42" s="879"/>
      <c r="J42" s="880"/>
      <c r="K42" s="41"/>
      <c r="L42" s="881">
        <v>0.02</v>
      </c>
      <c r="M42" s="882"/>
      <c r="N42" s="105">
        <f>N76*L42</f>
        <v>11.941569089689333</v>
      </c>
    </row>
    <row r="43" spans="1:14" ht="15.75" thickBot="1">
      <c r="B43" s="820" t="s">
        <v>953</v>
      </c>
      <c r="C43" s="821"/>
      <c r="D43" s="821"/>
      <c r="E43" s="821"/>
      <c r="F43" s="821"/>
      <c r="G43" s="821"/>
      <c r="H43" s="821"/>
      <c r="I43" s="821"/>
      <c r="J43" s="821"/>
      <c r="K43" s="821"/>
      <c r="L43" s="821"/>
      <c r="M43" s="822"/>
      <c r="N43" s="395">
        <f>SUM(N36:N42)</f>
        <v>9468.0127660084036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521</v>
      </c>
      <c r="B48" s="43" t="str">
        <f>VLOOKUP(A48,MATERIALES!A4:D373,3,FALSE)</f>
        <v xml:space="preserve">Material de Base </v>
      </c>
      <c r="C48" s="282"/>
      <c r="D48" s="282"/>
      <c r="E48" s="282"/>
      <c r="F48" s="282"/>
      <c r="G48" s="282"/>
      <c r="H48" s="282"/>
      <c r="I48" s="269"/>
      <c r="J48" s="225" t="str">
        <f>VLOOKUP(A48,MATERIALES!A4:D373,2,FALSE)</f>
        <v>m3</v>
      </c>
      <c r="K48" s="283">
        <v>1.25</v>
      </c>
      <c r="L48" s="268"/>
      <c r="M48" s="401">
        <f>VLOOKUP(A48,MATERIALES!A4:D395,4,FALSE)</f>
        <v>51948.626637274152</v>
      </c>
      <c r="N48" s="273">
        <f>K48*M48</f>
        <v>64935.783296592694</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64935.783296592694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07">
        <f>VLOOKUP(A59,TRANSPORTE!A5:D123,4,FALSE)</f>
        <v>1010.5980903546691</v>
      </c>
      <c r="M59" s="908"/>
      <c r="N59" s="292">
        <f>K59*L59</f>
        <v>1263.2476129433364</v>
      </c>
    </row>
    <row r="60" spans="1:14" ht="24.75" customHeight="1">
      <c r="B60" s="46"/>
      <c r="C60" s="318"/>
      <c r="D60" s="318"/>
      <c r="E60" s="318"/>
      <c r="F60" s="318"/>
      <c r="G60" s="318"/>
      <c r="H60" s="312"/>
      <c r="I60" s="400"/>
      <c r="J60" s="287"/>
      <c r="K60" s="280"/>
      <c r="L60" s="907"/>
      <c r="M60" s="908"/>
      <c r="N60" s="288"/>
    </row>
    <row r="61" spans="1:14">
      <c r="B61" s="46"/>
      <c r="C61" s="47"/>
      <c r="D61" s="47"/>
      <c r="E61" s="47"/>
      <c r="F61" s="47"/>
      <c r="G61" s="318"/>
      <c r="H61" s="312"/>
      <c r="I61" s="400"/>
      <c r="J61" s="287"/>
      <c r="K61" s="280"/>
      <c r="L61" s="907"/>
      <c r="M61" s="908"/>
      <c r="N61" s="292"/>
    </row>
    <row r="62" spans="1:14">
      <c r="B62" s="46"/>
      <c r="C62" s="47"/>
      <c r="D62" s="47"/>
      <c r="E62" s="47"/>
      <c r="F62" s="47"/>
      <c r="G62" s="47"/>
      <c r="H62" s="289"/>
      <c r="I62" s="280"/>
      <c r="J62" s="280"/>
      <c r="K62" s="280"/>
      <c r="L62" s="907"/>
      <c r="M62" s="908"/>
      <c r="N62" s="292"/>
    </row>
    <row r="63" spans="1:14">
      <c r="B63" s="46"/>
      <c r="C63" s="47"/>
      <c r="D63" s="47"/>
      <c r="E63" s="47"/>
      <c r="F63" s="47"/>
      <c r="G63" s="47"/>
      <c r="H63" s="289"/>
      <c r="I63" s="280"/>
      <c r="J63" s="280"/>
      <c r="K63" s="280"/>
      <c r="L63" s="907"/>
      <c r="M63" s="908"/>
      <c r="N63" s="292"/>
    </row>
    <row r="64" spans="1:14" ht="15.75" thickBot="1">
      <c r="B64" s="466"/>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SUM(N59:N64)</f>
        <v>1263.2476129433364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76264.122130028889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15252.824426005778</v>
      </c>
      <c r="M83" s="856"/>
      <c r="N83" s="51"/>
    </row>
    <row r="84" spans="1:14">
      <c r="B84" s="89" t="s">
        <v>973</v>
      </c>
      <c r="C84" s="90"/>
      <c r="D84" s="90"/>
      <c r="E84" s="90"/>
      <c r="F84" s="90"/>
      <c r="G84" s="90"/>
      <c r="H84" s="90"/>
      <c r="I84" s="87"/>
      <c r="J84" s="88"/>
      <c r="K84" s="305">
        <v>0.05</v>
      </c>
      <c r="L84" s="855">
        <f>N78*K84</f>
        <v>3813.2061065014445</v>
      </c>
      <c r="M84" s="856"/>
      <c r="N84" s="51"/>
    </row>
    <row r="85" spans="1:14" ht="15.75" thickBot="1">
      <c r="B85" s="91" t="s">
        <v>974</v>
      </c>
      <c r="C85" s="92"/>
      <c r="D85" s="92"/>
      <c r="E85" s="92"/>
      <c r="F85" s="92"/>
      <c r="G85" s="92"/>
      <c r="H85" s="92"/>
      <c r="I85" s="93"/>
      <c r="J85" s="94"/>
      <c r="K85" s="306">
        <v>0.05</v>
      </c>
      <c r="L85" s="857">
        <f>N78*K85</f>
        <v>3813.2061065014445</v>
      </c>
      <c r="M85" s="858"/>
      <c r="N85" s="51"/>
    </row>
    <row r="86" spans="1:14" ht="15.75" thickBot="1">
      <c r="B86" s="820" t="s">
        <v>953</v>
      </c>
      <c r="C86" s="821"/>
      <c r="D86" s="821"/>
      <c r="E86" s="821"/>
      <c r="F86" s="821"/>
      <c r="G86" s="821"/>
      <c r="H86" s="821"/>
      <c r="I86" s="821"/>
      <c r="J86" s="821"/>
      <c r="K86" s="821"/>
      <c r="L86" s="821"/>
      <c r="M86" s="822"/>
      <c r="N86" s="52">
        <f>L83+L84+L85</f>
        <v>22879.236639008668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99143.358769037557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1019</v>
      </c>
      <c r="C31" s="81" t="s">
        <v>1956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160285.41253397611</v>
      </c>
      <c r="L36" s="271"/>
      <c r="M36" s="272">
        <v>400</v>
      </c>
      <c r="N36" s="273">
        <f>K36/M36</f>
        <v>400.71353133494028</v>
      </c>
    </row>
    <row r="37" spans="1:14">
      <c r="A37" s="113" t="s">
        <v>152</v>
      </c>
      <c r="B37" s="869" t="str">
        <f>VLOOKUP(A37,EQUIPOS!A7:D154,3,FALSE)</f>
        <v xml:space="preserve">Carrotanque de agua(1000 Galones) </v>
      </c>
      <c r="C37" s="870"/>
      <c r="D37" s="870"/>
      <c r="E37" s="870"/>
      <c r="F37" s="870"/>
      <c r="G37" s="870"/>
      <c r="H37" s="871"/>
      <c r="I37" s="268"/>
      <c r="J37" s="269"/>
      <c r="K37" s="270">
        <f>VLOOKUP(A37,EQUIPOS!A7:D164,4,FALSE)</f>
        <v>53428.467410278703</v>
      </c>
      <c r="L37" s="271"/>
      <c r="M37" s="272">
        <v>200</v>
      </c>
      <c r="N37" s="273">
        <f>K37/M37</f>
        <v>267.1423370513935</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118627.72615399912</v>
      </c>
      <c r="L38" s="271"/>
      <c r="M38" s="272">
        <v>200</v>
      </c>
      <c r="N38" s="273">
        <f>K38/M38</f>
        <v>593.13863076999553</v>
      </c>
    </row>
    <row r="39" spans="1:14">
      <c r="A39" t="s">
        <v>365</v>
      </c>
      <c r="B39" s="869" t="str">
        <f>VLOOKUP(A39,EQUIPOS!A9:D155,3,FALSE)</f>
        <v xml:space="preserve">Vibrocompatador, potencia 153 HP, peso 10 Ton. </v>
      </c>
      <c r="C39" s="870"/>
      <c r="D39" s="870"/>
      <c r="E39" s="870"/>
      <c r="F39" s="870"/>
      <c r="G39" s="870"/>
      <c r="H39" s="871"/>
      <c r="I39" s="872"/>
      <c r="J39" s="873"/>
      <c r="K39" s="270">
        <f>VLOOKUP(A39,EQUIPOS!A9:D166,4,FALSE)</f>
        <v>93181.597763088212</v>
      </c>
      <c r="L39" s="874">
        <v>200</v>
      </c>
      <c r="M39" s="875"/>
      <c r="N39" s="273">
        <f>K39/L39</f>
        <v>465.90798881544106</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N76*M41</f>
        <v>2.6868530451800998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1729.5893410169504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1600</v>
      </c>
      <c r="N70" s="396">
        <f>K70/M70</f>
        <v>66.678902259004985</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1600</v>
      </c>
      <c r="N71" s="396">
        <f>K71/M71</f>
        <v>67.663749999999993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134.34265225900498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1863.9319932759554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372.78639865519108</v>
      </c>
      <c r="M83" s="856"/>
      <c r="N83" s="51"/>
    </row>
    <row r="84" spans="1:14">
      <c r="B84" s="89" t="s">
        <v>973</v>
      </c>
      <c r="C84" s="90"/>
      <c r="D84" s="90"/>
      <c r="E84" s="90"/>
      <c r="F84" s="90"/>
      <c r="G84" s="90"/>
      <c r="H84" s="90"/>
      <c r="I84" s="87"/>
      <c r="J84" s="88"/>
      <c r="K84" s="305">
        <v>0.05</v>
      </c>
      <c r="L84" s="855">
        <f>N78*K84</f>
        <v>93.19659966379777</v>
      </c>
      <c r="M84" s="856"/>
      <c r="N84" s="51"/>
    </row>
    <row r="85" spans="1:14" ht="15.75" thickBot="1">
      <c r="B85" s="91" t="s">
        <v>974</v>
      </c>
      <c r="C85" s="92"/>
      <c r="D85" s="92"/>
      <c r="E85" s="92"/>
      <c r="F85" s="92"/>
      <c r="G85" s="92"/>
      <c r="H85" s="92"/>
      <c r="I85" s="93"/>
      <c r="J85" s="94"/>
      <c r="K85" s="306">
        <v>0.05</v>
      </c>
      <c r="L85" s="857">
        <f>N78*K85</f>
        <v>93.19659966379777</v>
      </c>
      <c r="M85" s="858"/>
      <c r="N85" s="51"/>
    </row>
    <row r="86" spans="1:14" ht="15.75" thickBot="1">
      <c r="B86" s="820" t="s">
        <v>953</v>
      </c>
      <c r="C86" s="821"/>
      <c r="D86" s="821"/>
      <c r="E86" s="821"/>
      <c r="F86" s="821"/>
      <c r="G86" s="821"/>
      <c r="H86" s="821"/>
      <c r="I86" s="821"/>
      <c r="J86" s="821"/>
      <c r="K86" s="821"/>
      <c r="L86" s="821"/>
      <c r="M86" s="822"/>
      <c r="N86" s="52">
        <f>L83+L84+L85</f>
        <v>559.17959798278662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2423.111591258742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1020</v>
      </c>
      <c r="C31" s="81" t="s">
        <v>1198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2.1494824361440799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876</v>
      </c>
      <c r="B48" s="43" t="str">
        <f>VLOOKUP(A48,MATERIALES!A4:D373,3,FALSE)</f>
        <v>Geotextil T-2400 O Similar (Proveedores Lafayet, Pavco, Geomatrix, Tensar, Omnes U Otros)</v>
      </c>
      <c r="C48" s="282"/>
      <c r="D48" s="282"/>
      <c r="E48" s="282"/>
      <c r="F48" s="282"/>
      <c r="G48" s="282"/>
      <c r="H48" s="282"/>
      <c r="I48" s="269"/>
      <c r="J48" s="225" t="str">
        <f>VLOOKUP(A48,MATERIALES!A4:D373,2,FALSE)</f>
        <v>m2</v>
      </c>
      <c r="K48" s="283">
        <v>1.2</v>
      </c>
      <c r="L48" s="268"/>
      <c r="M48" s="403">
        <f>VLOOKUP(A48,MATERIALES!A4:D395,4,FALSE)</f>
        <v>8609.5345853726285</v>
      </c>
      <c r="N48" s="273">
        <f>K48*M48</f>
        <v>10331.441502447155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10331.441502447155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10548.539228497706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2109.7078456995414</v>
      </c>
      <c r="M83" s="856"/>
      <c r="N83" s="51"/>
    </row>
    <row r="84" spans="1:14">
      <c r="B84" s="89" t="s">
        <v>973</v>
      </c>
      <c r="C84" s="90"/>
      <c r="D84" s="90"/>
      <c r="E84" s="90"/>
      <c r="F84" s="90"/>
      <c r="G84" s="90"/>
      <c r="H84" s="90"/>
      <c r="I84" s="87"/>
      <c r="J84" s="88"/>
      <c r="K84" s="305">
        <v>0.05</v>
      </c>
      <c r="L84" s="855">
        <f>N78*K84</f>
        <v>527.42696142488535</v>
      </c>
      <c r="M84" s="856"/>
      <c r="N84" s="51"/>
    </row>
    <row r="85" spans="1:14" ht="15.75" thickBot="1">
      <c r="B85" s="91" t="s">
        <v>974</v>
      </c>
      <c r="C85" s="92"/>
      <c r="D85" s="92"/>
      <c r="E85" s="92"/>
      <c r="F85" s="92"/>
      <c r="G85" s="92"/>
      <c r="H85" s="92"/>
      <c r="I85" s="93"/>
      <c r="J85" s="94"/>
      <c r="K85" s="306">
        <v>0.05</v>
      </c>
      <c r="L85" s="857">
        <f>N78*K85</f>
        <v>527.42696142488535</v>
      </c>
      <c r="M85" s="858"/>
      <c r="N85" s="51"/>
    </row>
    <row r="86" spans="1:14" ht="15.75" thickBot="1">
      <c r="B86" s="820" t="s">
        <v>953</v>
      </c>
      <c r="C86" s="821"/>
      <c r="D86" s="821"/>
      <c r="E86" s="821"/>
      <c r="F86" s="821"/>
      <c r="G86" s="821"/>
      <c r="H86" s="821"/>
      <c r="I86" s="821"/>
      <c r="J86" s="821"/>
      <c r="K86" s="821"/>
      <c r="L86" s="821"/>
      <c r="M86" s="822"/>
      <c r="N86" s="52">
        <f>L83+L84+L85</f>
        <v>3164.5617685493116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13713.100997047019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1021</v>
      </c>
      <c r="C31" s="81" t="s">
        <v>1448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2.1494824361440799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889</v>
      </c>
      <c r="B48" s="43" t="str">
        <f>VLOOKUP(A48,MATERIALES!A4:D373,3,FALSE)</f>
        <v>Geotextil T-2100 O Similar (Proveedores Pavco, Lafayet, Geomatrix, Tensar, Omnes U Otros)</v>
      </c>
      <c r="C48" s="282"/>
      <c r="D48" s="282"/>
      <c r="E48" s="282"/>
      <c r="F48" s="282"/>
      <c r="G48" s="282"/>
      <c r="H48" s="282"/>
      <c r="I48" s="269"/>
      <c r="J48" s="225" t="str">
        <f>VLOOKUP(A48,MATERIALES!A4:D373,2,FALSE)</f>
        <v>m2</v>
      </c>
      <c r="K48" s="283">
        <v>1.1000000000000001</v>
      </c>
      <c r="L48" s="268"/>
      <c r="M48" s="403">
        <v>5077.6000000000004</v>
      </c>
      <c r="N48" s="273">
        <f>K48*M48</f>
        <v>5585.3600000000006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1160.4915452101106</v>
      </c>
      <c r="M83" s="856"/>
      <c r="N83" s="51"/>
    </row>
    <row r="84" spans="1:14">
      <c r="B84" s="89" t="s">
        <v>973</v>
      </c>
      <c r="C84" s="90"/>
      <c r="D84" s="90"/>
      <c r="E84" s="90"/>
      <c r="F84" s="90"/>
      <c r="G84" s="90"/>
      <c r="H84" s="90"/>
      <c r="I84" s="87"/>
      <c r="J84" s="88"/>
      <c r="K84" s="305">
        <v>0.05</v>
      </c>
      <c r="L84" s="855">
        <f>N78*K84</f>
        <v>290.12288630252766</v>
      </c>
      <c r="M84" s="856"/>
      <c r="N84" s="51"/>
    </row>
    <row r="85" spans="1:14" ht="15.75" thickBot="1">
      <c r="B85" s="91" t="s">
        <v>974</v>
      </c>
      <c r="C85" s="92"/>
      <c r="D85" s="92"/>
      <c r="E85" s="92"/>
      <c r="F85" s="92"/>
      <c r="G85" s="92"/>
      <c r="H85" s="92"/>
      <c r="I85" s="93"/>
      <c r="J85" s="94"/>
      <c r="K85" s="306">
        <v>0.05</v>
      </c>
      <c r="L85" s="857">
        <f>N78*K85</f>
        <v>290.12288630252766</v>
      </c>
      <c r="M85" s="858"/>
      <c r="N85" s="51"/>
    </row>
    <row r="86" spans="1:14" ht="15.75" thickBot="1">
      <c r="B86" s="820" t="s">
        <v>953</v>
      </c>
      <c r="C86" s="821"/>
      <c r="D86" s="821"/>
      <c r="E86" s="821"/>
      <c r="F86" s="821"/>
      <c r="G86" s="821"/>
      <c r="H86" s="821"/>
      <c r="I86" s="821"/>
      <c r="J86" s="821"/>
      <c r="K86" s="821"/>
      <c r="L86" s="821"/>
      <c r="M86" s="822"/>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1449</v>
      </c>
      <c r="C31" s="81" t="s">
        <v>1450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2.1494824361440799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466</v>
      </c>
      <c r="B48" s="43" t="str">
        <f>VLOOKUP(A48,MATERIALES!A4:D373,3,FALSE)</f>
        <v>Geomalla Biaxial Para Refuerzo Pbx-11</v>
      </c>
      <c r="C48" s="282"/>
      <c r="D48" s="282"/>
      <c r="E48" s="282"/>
      <c r="F48" s="282"/>
      <c r="G48" s="282"/>
      <c r="H48" s="282"/>
      <c r="I48" s="269"/>
      <c r="J48" s="225" t="str">
        <f>VLOOKUP(A48,MATERIALES!A4:D373,2,FALSE)</f>
        <v>m2</v>
      </c>
      <c r="K48" s="283">
        <v>1.2</v>
      </c>
      <c r="L48" s="268"/>
      <c r="M48" s="403">
        <f>VLOOKUP(A48,MATERIALES!A4:D395,4,FALSE)</f>
        <v>9760.4644473025655</v>
      </c>
      <c r="N48" s="273">
        <f>K48*M48</f>
        <v>11712.557336763079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11712.557336763079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11929.65506281363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2385.9310125627262</v>
      </c>
      <c r="M83" s="856"/>
      <c r="N83" s="51"/>
    </row>
    <row r="84" spans="1:14">
      <c r="B84" s="89" t="s">
        <v>973</v>
      </c>
      <c r="C84" s="90"/>
      <c r="D84" s="90"/>
      <c r="E84" s="90"/>
      <c r="F84" s="90"/>
      <c r="G84" s="90"/>
      <c r="H84" s="90"/>
      <c r="I84" s="87"/>
      <c r="J84" s="88"/>
      <c r="K84" s="305">
        <v>0.05</v>
      </c>
      <c r="L84" s="855">
        <f>N78*K84</f>
        <v>596.48275314068155</v>
      </c>
      <c r="M84" s="856"/>
      <c r="N84" s="51"/>
    </row>
    <row r="85" spans="1:14" ht="15.75" thickBot="1">
      <c r="B85" s="91" t="s">
        <v>974</v>
      </c>
      <c r="C85" s="92"/>
      <c r="D85" s="92"/>
      <c r="E85" s="92"/>
      <c r="F85" s="92"/>
      <c r="G85" s="92"/>
      <c r="H85" s="92"/>
      <c r="I85" s="93"/>
      <c r="J85" s="94"/>
      <c r="K85" s="306">
        <v>0.05</v>
      </c>
      <c r="L85" s="857">
        <f>N78*K85</f>
        <v>596.48275314068155</v>
      </c>
      <c r="M85" s="858"/>
      <c r="N85" s="51"/>
    </row>
    <row r="86" spans="1:14" ht="15.75" thickBot="1">
      <c r="B86" s="820" t="s">
        <v>953</v>
      </c>
      <c r="C86" s="821"/>
      <c r="D86" s="821"/>
      <c r="E86" s="821"/>
      <c r="F86" s="821"/>
      <c r="G86" s="821"/>
      <c r="H86" s="821"/>
      <c r="I86" s="821"/>
      <c r="J86" s="821"/>
      <c r="K86" s="821"/>
      <c r="L86" s="821"/>
      <c r="M86" s="822"/>
      <c r="N86" s="52">
        <f>L83+L84+L85</f>
        <v>3578.8965188440898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15508.551581657721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1451</v>
      </c>
      <c r="C31" s="81" t="s">
        <v>1452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2.1494824361440799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907</v>
      </c>
      <c r="B48" s="43" t="str">
        <f>VLOOKUP(A48,MATERIALES!A4:D373,3,FALSE)</f>
        <v>Geomalla Forgrid UX100</v>
      </c>
      <c r="C48" s="282"/>
      <c r="D48" s="282"/>
      <c r="E48" s="282"/>
      <c r="F48" s="282"/>
      <c r="G48" s="282"/>
      <c r="H48" s="282"/>
      <c r="I48" s="269"/>
      <c r="J48" s="225" t="str">
        <f>VLOOKUP(A48,MATERIALES!A4:D373,2,FALSE)</f>
        <v>M2</v>
      </c>
      <c r="K48" s="283">
        <v>1.3</v>
      </c>
      <c r="L48" s="268"/>
      <c r="M48" s="403">
        <f>VLOOKUP(A48,MATERIALES!A4:D395,4,FALSE)</f>
        <v>10548.285519800109</v>
      </c>
      <c r="N48" s="273">
        <f>K48*M48</f>
        <v>13712.771175740141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13712.771175740141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214.948243614408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13929.868901790693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2785.9737803581388</v>
      </c>
      <c r="M83" s="856"/>
      <c r="N83" s="51"/>
    </row>
    <row r="84" spans="1:14">
      <c r="B84" s="89" t="s">
        <v>973</v>
      </c>
      <c r="C84" s="90"/>
      <c r="D84" s="90"/>
      <c r="E84" s="90"/>
      <c r="F84" s="90"/>
      <c r="G84" s="90"/>
      <c r="H84" s="90"/>
      <c r="I84" s="87"/>
      <c r="J84" s="88"/>
      <c r="K84" s="305">
        <v>0.05</v>
      </c>
      <c r="L84" s="855">
        <f>N78*K84</f>
        <v>696.4934450895347</v>
      </c>
      <c r="M84" s="856"/>
      <c r="N84" s="51"/>
    </row>
    <row r="85" spans="1:14" ht="15.75" thickBot="1">
      <c r="B85" s="91" t="s">
        <v>974</v>
      </c>
      <c r="C85" s="92"/>
      <c r="D85" s="92"/>
      <c r="E85" s="92"/>
      <c r="F85" s="92"/>
      <c r="G85" s="92"/>
      <c r="H85" s="92"/>
      <c r="I85" s="93"/>
      <c r="J85" s="94"/>
      <c r="K85" s="306">
        <v>0.05</v>
      </c>
      <c r="L85" s="857">
        <f>N78*K85</f>
        <v>696.4934450895347</v>
      </c>
      <c r="M85" s="858"/>
      <c r="N85" s="51"/>
    </row>
    <row r="86" spans="1:14" ht="15.75" thickBot="1">
      <c r="B86" s="820" t="s">
        <v>953</v>
      </c>
      <c r="C86" s="821"/>
      <c r="D86" s="821"/>
      <c r="E86" s="821"/>
      <c r="F86" s="821"/>
      <c r="G86" s="821"/>
      <c r="H86" s="821"/>
      <c r="I86" s="821"/>
      <c r="J86" s="821"/>
      <c r="K86" s="821"/>
      <c r="L86" s="821"/>
      <c r="M86" s="822"/>
      <c r="N86" s="52">
        <f>L83+L84+L85</f>
        <v>4178.960670537208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18108.829572327901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1022</v>
      </c>
      <c r="C31" s="81" t="s">
        <v>1453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303</v>
      </c>
      <c r="B36" s="869" t="str">
        <f>VLOOKUP(A36,EQUIPOS!A6:D154,3,FALSE)</f>
        <v>Retrocargador, pala de 1,1 m3 de capacidad, profundidad de excavación de 4.400 mm y una altura de 5.680 mm</v>
      </c>
      <c r="C36" s="870"/>
      <c r="D36" s="870"/>
      <c r="E36" s="870"/>
      <c r="F36" s="870"/>
      <c r="G36" s="870"/>
      <c r="H36" s="871"/>
      <c r="I36" s="268"/>
      <c r="J36" s="269"/>
      <c r="K36" s="270">
        <f>VLOOKUP(A36,EQUIPOS!A6:D163,4,FALSE)</f>
        <v>117890.39224617984</v>
      </c>
      <c r="L36" s="271"/>
      <c r="M36" s="272">
        <v>250</v>
      </c>
      <c r="N36" s="273">
        <f>K36/M36</f>
        <v>471.56156898471932</v>
      </c>
    </row>
    <row r="37" spans="1:14">
      <c r="A37" s="113" t="s">
        <v>373</v>
      </c>
      <c r="B37" s="869" t="str">
        <f>VLOOKUP(A37,EQUIPOS!A7:D154,3,FALSE)</f>
        <v>Volqueta 6 m3</v>
      </c>
      <c r="C37" s="870"/>
      <c r="D37" s="870"/>
      <c r="E37" s="870"/>
      <c r="F37" s="870"/>
      <c r="G37" s="870"/>
      <c r="H37" s="871"/>
      <c r="I37" s="268"/>
      <c r="J37" s="269"/>
      <c r="K37" s="270">
        <f>VLOOKUP(A37,EQUIPOS!A7:D164,4,FALSE)</f>
        <v>66785.591990203364</v>
      </c>
      <c r="L37" s="271"/>
      <c r="M37" s="272">
        <v>250</v>
      </c>
      <c r="N37" s="273">
        <f>K37/M37</f>
        <v>267.14236796081343</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5.3737060903602005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744.07764303589295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2000</v>
      </c>
      <c r="N70" s="396">
        <f>K70/M70</f>
        <v>53.343121807203993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2000</v>
      </c>
      <c r="N71" s="396">
        <f>K71/M71</f>
        <v>54.131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107.474121807204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851.55176484309698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170.31035296861941</v>
      </c>
      <c r="M83" s="856"/>
      <c r="N83" s="51"/>
    </row>
    <row r="84" spans="1:14">
      <c r="B84" s="89" t="s">
        <v>973</v>
      </c>
      <c r="C84" s="90"/>
      <c r="D84" s="90"/>
      <c r="E84" s="90"/>
      <c r="F84" s="90"/>
      <c r="G84" s="90"/>
      <c r="H84" s="90"/>
      <c r="I84" s="87"/>
      <c r="J84" s="88"/>
      <c r="K84" s="305">
        <v>0.05</v>
      </c>
      <c r="L84" s="855">
        <f>N78*K84</f>
        <v>42.577588242154853</v>
      </c>
      <c r="M84" s="856"/>
      <c r="N84" s="51"/>
    </row>
    <row r="85" spans="1:14" ht="15.75" thickBot="1">
      <c r="B85" s="91" t="s">
        <v>974</v>
      </c>
      <c r="C85" s="92"/>
      <c r="D85" s="92"/>
      <c r="E85" s="92"/>
      <c r="F85" s="92"/>
      <c r="G85" s="92"/>
      <c r="H85" s="92"/>
      <c r="I85" s="93"/>
      <c r="J85" s="94"/>
      <c r="K85" s="306">
        <v>0.05</v>
      </c>
      <c r="L85" s="857">
        <f>N78*K85</f>
        <v>42.577588242154853</v>
      </c>
      <c r="M85" s="858"/>
      <c r="N85" s="51"/>
    </row>
    <row r="86" spans="1:14" ht="15.75" thickBot="1">
      <c r="B86" s="820" t="s">
        <v>953</v>
      </c>
      <c r="C86" s="821"/>
      <c r="D86" s="821"/>
      <c r="E86" s="821"/>
      <c r="F86" s="821"/>
      <c r="G86" s="821"/>
      <c r="H86" s="821"/>
      <c r="I86" s="821"/>
      <c r="J86" s="821"/>
      <c r="K86" s="821"/>
      <c r="L86" s="821"/>
      <c r="M86" s="822"/>
      <c r="N86" s="52">
        <f>L83+L84+L85</f>
        <v>255.46552945292913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1107.0172942960262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1456</v>
      </c>
      <c r="C31" s="81" t="s">
        <v>1457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35</v>
      </c>
      <c r="N36" s="273">
        <f>K36/M36</f>
        <v>1526.5276402936772</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35</v>
      </c>
      <c r="N37" s="273">
        <f>K37/M37</f>
        <v>3389.3636043999745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35</v>
      </c>
      <c r="N38" s="273">
        <f>K38/M38</f>
        <v>2662.331364659663</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N76*M41</f>
        <v>15.353445972457711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7593.5760553257733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59.258204169472513</v>
      </c>
      <c r="N48" s="273">
        <f>K48*M48</f>
        <v>1481.4551042368128</v>
      </c>
    </row>
    <row r="49" spans="1:14">
      <c r="A49" t="s">
        <v>804</v>
      </c>
      <c r="B49" s="43" t="str">
        <f>VLOOKUP(A49,MATERIALES!A5:D373,3,FALSE)</f>
        <v>Cemento gris</v>
      </c>
      <c r="C49" s="282"/>
      <c r="D49" s="282"/>
      <c r="E49" s="282"/>
      <c r="F49" s="282"/>
      <c r="G49" s="282"/>
      <c r="H49" s="282"/>
      <c r="I49" s="269"/>
      <c r="J49" s="225" t="str">
        <f>VLOOKUP(A49,MATERIALES!A5:D373,2,FALSE)</f>
        <v>kg</v>
      </c>
      <c r="K49" s="283">
        <v>80</v>
      </c>
      <c r="L49" s="268"/>
      <c r="M49" s="403">
        <f>VLOOKUP(A49,MATERIALES!A5:D396,4,FALSE)</f>
        <v>467.77543149502856</v>
      </c>
      <c r="N49" s="273">
        <f>K49*M49</f>
        <v>37422.034519602283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38903.489623839094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767.67229862288559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47264.73797778775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9452.9475955575508</v>
      </c>
      <c r="M83" s="856"/>
      <c r="N83" s="51"/>
    </row>
    <row r="84" spans="1:14">
      <c r="B84" s="89" t="s">
        <v>973</v>
      </c>
      <c r="C84" s="90"/>
      <c r="D84" s="90"/>
      <c r="E84" s="90"/>
      <c r="F84" s="90"/>
      <c r="G84" s="90"/>
      <c r="H84" s="90"/>
      <c r="I84" s="87"/>
      <c r="J84" s="88"/>
      <c r="K84" s="305">
        <v>0.05</v>
      </c>
      <c r="L84" s="855">
        <f>N78*K84</f>
        <v>2363.2368988893877</v>
      </c>
      <c r="M84" s="856"/>
      <c r="N84" s="51"/>
    </row>
    <row r="85" spans="1:14" ht="15.75" thickBot="1">
      <c r="B85" s="91" t="s">
        <v>974</v>
      </c>
      <c r="C85" s="92"/>
      <c r="D85" s="92"/>
      <c r="E85" s="92"/>
      <c r="F85" s="92"/>
      <c r="G85" s="92"/>
      <c r="H85" s="92"/>
      <c r="I85" s="93"/>
      <c r="J85" s="94"/>
      <c r="K85" s="306">
        <v>0.05</v>
      </c>
      <c r="L85" s="857">
        <f>N78*K85</f>
        <v>2363.2368988893877</v>
      </c>
      <c r="M85" s="858"/>
      <c r="N85" s="51"/>
    </row>
    <row r="86" spans="1:14" ht="15.75" thickBot="1">
      <c r="B86" s="820" t="s">
        <v>953</v>
      </c>
      <c r="C86" s="821"/>
      <c r="D86" s="821"/>
      <c r="E86" s="821"/>
      <c r="F86" s="821"/>
      <c r="G86" s="821"/>
      <c r="H86" s="821"/>
      <c r="I86" s="821"/>
      <c r="J86" s="821"/>
      <c r="K86" s="821"/>
      <c r="L86" s="821"/>
      <c r="M86" s="822"/>
      <c r="N86" s="52">
        <f>L83+L84+L85</f>
        <v>14179.421393336324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61444.159371124071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1458</v>
      </c>
      <c r="C31" s="81" t="s">
        <v>1459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35</v>
      </c>
      <c r="N36" s="273">
        <f>K36/M36</f>
        <v>1526.5276402936772</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35</v>
      </c>
      <c r="N37" s="273">
        <f>K37/M37</f>
        <v>3389.3636043999745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35</v>
      </c>
      <c r="N38" s="273">
        <f>K38/M38</f>
        <v>2662.331364659663</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N76*M41</f>
        <v>15.353445972457711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7593.5760553257733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59.258204169472513</v>
      </c>
      <c r="N48" s="273">
        <f>K48*M48</f>
        <v>1481.4551042368128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1481.4551042368128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767.67229862288559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9842.7034581854714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1968.5406916370944</v>
      </c>
      <c r="M83" s="856"/>
      <c r="N83" s="51"/>
    </row>
    <row r="84" spans="1:14">
      <c r="B84" s="89" t="s">
        <v>973</v>
      </c>
      <c r="C84" s="90"/>
      <c r="D84" s="90"/>
      <c r="E84" s="90"/>
      <c r="F84" s="90"/>
      <c r="G84" s="90"/>
      <c r="H84" s="90"/>
      <c r="I84" s="87"/>
      <c r="J84" s="88"/>
      <c r="K84" s="305">
        <v>0.05</v>
      </c>
      <c r="L84" s="855">
        <f>N78*K84</f>
        <v>492.13517290927359</v>
      </c>
      <c r="M84" s="856"/>
      <c r="N84" s="51"/>
    </row>
    <row r="85" spans="1:14" ht="15.75" thickBot="1">
      <c r="B85" s="91" t="s">
        <v>974</v>
      </c>
      <c r="C85" s="92"/>
      <c r="D85" s="92"/>
      <c r="E85" s="92"/>
      <c r="F85" s="92"/>
      <c r="G85" s="92"/>
      <c r="H85" s="92"/>
      <c r="I85" s="93"/>
      <c r="J85" s="94"/>
      <c r="K85" s="306">
        <v>0.05</v>
      </c>
      <c r="L85" s="857">
        <f>N78*K85</f>
        <v>492.13517290927359</v>
      </c>
      <c r="M85" s="858"/>
      <c r="N85" s="51"/>
    </row>
    <row r="86" spans="1:14" ht="15.75" thickBot="1">
      <c r="B86" s="820" t="s">
        <v>953</v>
      </c>
      <c r="C86" s="821"/>
      <c r="D86" s="821"/>
      <c r="E86" s="821"/>
      <c r="F86" s="821"/>
      <c r="G86" s="821"/>
      <c r="H86" s="821"/>
      <c r="I86" s="821"/>
      <c r="J86" s="821"/>
      <c r="K86" s="821"/>
      <c r="L86" s="821"/>
      <c r="M86" s="822"/>
      <c r="N86" s="52">
        <f>L83+L84+L85</f>
        <v>2952.8110374556413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12795.514495641113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1460</v>
      </c>
      <c r="C31" s="81" t="s">
        <v>1461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467.77543149502856</v>
      </c>
      <c r="N48" s="273">
        <f>K48*M48</f>
        <v>467.77543149502856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467.77543149502856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f>SUM(N70:N75)</f>
        <v>0</v>
      </c>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467.77543149502856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93.555086299005723</v>
      </c>
      <c r="M83" s="856"/>
      <c r="N83" s="51"/>
    </row>
    <row r="84" spans="1:14">
      <c r="B84" s="89" t="s">
        <v>973</v>
      </c>
      <c r="C84" s="90"/>
      <c r="D84" s="90"/>
      <c r="E84" s="90"/>
      <c r="F84" s="90"/>
      <c r="G84" s="90"/>
      <c r="H84" s="90"/>
      <c r="I84" s="87"/>
      <c r="J84" s="88"/>
      <c r="K84" s="305">
        <v>0.05</v>
      </c>
      <c r="L84" s="855">
        <f>N78*K84</f>
        <v>23.388771574751431</v>
      </c>
      <c r="M84" s="856"/>
      <c r="N84" s="51"/>
    </row>
    <row r="85" spans="1:14" ht="15.75" thickBot="1">
      <c r="B85" s="91" t="s">
        <v>974</v>
      </c>
      <c r="C85" s="92"/>
      <c r="D85" s="92"/>
      <c r="E85" s="92"/>
      <c r="F85" s="92"/>
      <c r="G85" s="92"/>
      <c r="H85" s="92"/>
      <c r="I85" s="93"/>
      <c r="J85" s="94"/>
      <c r="K85" s="306">
        <v>0.05</v>
      </c>
      <c r="L85" s="857">
        <f>N78*K85</f>
        <v>23.388771574751431</v>
      </c>
      <c r="M85" s="858"/>
      <c r="N85" s="51"/>
    </row>
    <row r="86" spans="1:14" ht="15.75" thickBot="1">
      <c r="B86" s="820" t="s">
        <v>953</v>
      </c>
      <c r="C86" s="821"/>
      <c r="D86" s="821"/>
      <c r="E86" s="821"/>
      <c r="F86" s="821"/>
      <c r="G86" s="821"/>
      <c r="H86" s="821"/>
      <c r="I86" s="821"/>
      <c r="J86" s="821"/>
      <c r="K86" s="821"/>
      <c r="L86" s="821"/>
      <c r="M86" s="822"/>
      <c r="N86" s="52">
        <f>L83+L84+L85</f>
        <v>140.33262944850858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608.10806094353711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1462</v>
      </c>
      <c r="C31" s="81" t="s">
        <v>1463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35</v>
      </c>
      <c r="N36" s="273">
        <f>K36/M36</f>
        <v>1526.5276402936772</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35</v>
      </c>
      <c r="N37" s="273">
        <f>K37/M37</f>
        <v>3389.3636043999745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35</v>
      </c>
      <c r="N38" s="273">
        <f>K38/M38</f>
        <v>2662.331364659663</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N76*M41</f>
        <v>15.353445972457711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7593.5760553257733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402</v>
      </c>
      <c r="B48" s="43" t="str">
        <f>VLOOKUP(A48,MATERIALES!A4:D373,3,FALSE)</f>
        <v>Cal</v>
      </c>
      <c r="C48" s="282"/>
      <c r="D48" s="282"/>
      <c r="E48" s="282"/>
      <c r="F48" s="282"/>
      <c r="G48" s="282"/>
      <c r="H48" s="282"/>
      <c r="I48" s="269"/>
      <c r="J48" s="225" t="str">
        <f>VLOOKUP(A48,MATERIALES!A4:D373,2,FALSE)</f>
        <v>kg</v>
      </c>
      <c r="K48" s="283">
        <v>80</v>
      </c>
      <c r="L48" s="268"/>
      <c r="M48" s="403">
        <f>VLOOKUP(A48,MATERIALES!A4:D395,4,FALSE)</f>
        <v>806.00759099029585</v>
      </c>
      <c r="N48" s="273">
        <f>K48*M48</f>
        <v>64480.607279223666</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59.258204169472513</v>
      </c>
      <c r="N49" s="273">
        <f>K49*M49</f>
        <v>1481.4551042368128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65962.062383460478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767.67229862288559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74323.310737409134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14864.662147481828</v>
      </c>
      <c r="M83" s="856"/>
      <c r="N83" s="51"/>
    </row>
    <row r="84" spans="1:14">
      <c r="B84" s="89" t="s">
        <v>973</v>
      </c>
      <c r="C84" s="90"/>
      <c r="D84" s="90"/>
      <c r="E84" s="90"/>
      <c r="F84" s="90"/>
      <c r="G84" s="90"/>
      <c r="H84" s="90"/>
      <c r="I84" s="87"/>
      <c r="J84" s="88"/>
      <c r="K84" s="305">
        <v>0.05</v>
      </c>
      <c r="L84" s="855">
        <f>N78*K84</f>
        <v>3716.1655368704569</v>
      </c>
      <c r="M84" s="856"/>
      <c r="N84" s="51"/>
    </row>
    <row r="85" spans="1:14" ht="15.75" thickBot="1">
      <c r="B85" s="91" t="s">
        <v>974</v>
      </c>
      <c r="C85" s="92"/>
      <c r="D85" s="92"/>
      <c r="E85" s="92"/>
      <c r="F85" s="92"/>
      <c r="G85" s="92"/>
      <c r="H85" s="92"/>
      <c r="I85" s="93"/>
      <c r="J85" s="94"/>
      <c r="K85" s="306">
        <v>0.05</v>
      </c>
      <c r="L85" s="857">
        <f>N78*K85</f>
        <v>3716.1655368704569</v>
      </c>
      <c r="M85" s="858"/>
      <c r="N85" s="51"/>
    </row>
    <row r="86" spans="1:14" ht="15.75" thickBot="1">
      <c r="B86" s="820" t="s">
        <v>953</v>
      </c>
      <c r="C86" s="821"/>
      <c r="D86" s="821"/>
      <c r="E86" s="821"/>
      <c r="F86" s="821"/>
      <c r="G86" s="821"/>
      <c r="H86" s="821"/>
      <c r="I86" s="821"/>
      <c r="J86" s="821"/>
      <c r="K86" s="821"/>
      <c r="L86" s="821"/>
      <c r="M86" s="822"/>
      <c r="N86" s="52">
        <f>L83+L84+L85</f>
        <v>22296.99322122274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96620.303958631877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1465</v>
      </c>
      <c r="C31" s="81" t="s">
        <v>1874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35</v>
      </c>
      <c r="N36" s="273">
        <f>K36/M36</f>
        <v>1526.5276402936772</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35</v>
      </c>
      <c r="N37" s="273">
        <f>K37/M37</f>
        <v>3389.3636043999745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35</v>
      </c>
      <c r="N38" s="273">
        <f>K38/M38</f>
        <v>2662.331364659663</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N75*M41</f>
        <v>15.353445972457711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7593.5760553257733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59.258204169472513</v>
      </c>
      <c r="N48" s="273">
        <f>K48*M48</f>
        <v>1481.4551042368128</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1481.4551042368128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280</v>
      </c>
      <c r="N69" s="396">
        <f>K69/M69</f>
        <v>381.02229862288567</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280</v>
      </c>
      <c r="N70" s="396">
        <f>K70/M70</f>
        <v>386.65</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820" t="s">
        <v>953</v>
      </c>
      <c r="C75" s="821"/>
      <c r="D75" s="821"/>
      <c r="E75" s="821"/>
      <c r="F75" s="821"/>
      <c r="G75" s="821"/>
      <c r="H75" s="821"/>
      <c r="I75" s="863"/>
      <c r="J75" s="863"/>
      <c r="K75" s="863"/>
      <c r="L75" s="863"/>
      <c r="M75" s="864"/>
      <c r="N75" s="302">
        <f>SUM(N69:N74)</f>
        <v>767.67229862288559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9842.7034581854714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1968.5406916370944</v>
      </c>
      <c r="M82" s="856"/>
      <c r="N82" s="51"/>
    </row>
    <row r="83" spans="1:14">
      <c r="B83" s="89" t="s">
        <v>973</v>
      </c>
      <c r="C83" s="90"/>
      <c r="D83" s="90"/>
      <c r="E83" s="90"/>
      <c r="F83" s="90"/>
      <c r="G83" s="90"/>
      <c r="H83" s="90"/>
      <c r="I83" s="87"/>
      <c r="J83" s="88"/>
      <c r="K83" s="305">
        <v>0.05</v>
      </c>
      <c r="L83" s="855">
        <f>N77*K83</f>
        <v>492.13517290927359</v>
      </c>
      <c r="M83" s="856"/>
      <c r="N83" s="51"/>
    </row>
    <row r="84" spans="1:14" ht="15.75" thickBot="1">
      <c r="B84" s="91" t="s">
        <v>974</v>
      </c>
      <c r="C84" s="92"/>
      <c r="D84" s="92"/>
      <c r="E84" s="92"/>
      <c r="F84" s="92"/>
      <c r="G84" s="92"/>
      <c r="H84" s="92"/>
      <c r="I84" s="93"/>
      <c r="J84" s="94"/>
      <c r="K84" s="306">
        <v>0.05</v>
      </c>
      <c r="L84" s="857">
        <f>N77*K84</f>
        <v>492.13517290927359</v>
      </c>
      <c r="M84" s="858"/>
      <c r="N84" s="51"/>
    </row>
    <row r="85" spans="1:14" ht="15.75" thickBot="1">
      <c r="B85" s="820" t="s">
        <v>953</v>
      </c>
      <c r="C85" s="821"/>
      <c r="D85" s="821"/>
      <c r="E85" s="821"/>
      <c r="F85" s="821"/>
      <c r="G85" s="821"/>
      <c r="H85" s="821"/>
      <c r="I85" s="821"/>
      <c r="J85" s="821"/>
      <c r="K85" s="821"/>
      <c r="L85" s="821"/>
      <c r="M85" s="822"/>
      <c r="N85" s="52">
        <f>L82+L83+L84</f>
        <v>2952.8110374556413</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12795.514495641113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1466</v>
      </c>
      <c r="C31" s="81" t="s">
        <v>1467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402</v>
      </c>
      <c r="B48" s="43" t="str">
        <f>VLOOKUP(A48,MATERIALES!A4:D373,3,FALSE)</f>
        <v>Cal</v>
      </c>
      <c r="C48" s="282"/>
      <c r="D48" s="282"/>
      <c r="E48" s="282"/>
      <c r="F48" s="282"/>
      <c r="G48" s="282"/>
      <c r="H48" s="282"/>
      <c r="I48" s="269"/>
      <c r="J48" s="225" t="str">
        <f>VLOOKUP(A48,MATERIALES!A4:D373,2,FALSE)</f>
        <v>kg</v>
      </c>
      <c r="K48" s="283">
        <v>1</v>
      </c>
      <c r="L48" s="268"/>
      <c r="M48" s="403">
        <f>VLOOKUP(A48,MATERIALES!A4:D395,4,FALSE)</f>
        <v>806.00759099029585</v>
      </c>
      <c r="N48" s="273">
        <f>K48*M48</f>
        <v>806.00759099029585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806.00759099029585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806.00759099029585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161.20151819805918</v>
      </c>
      <c r="M83" s="856"/>
      <c r="N83" s="51"/>
    </row>
    <row r="84" spans="1:14">
      <c r="B84" s="89" t="s">
        <v>973</v>
      </c>
      <c r="C84" s="90"/>
      <c r="D84" s="90"/>
      <c r="E84" s="90"/>
      <c r="F84" s="90"/>
      <c r="G84" s="90"/>
      <c r="H84" s="90"/>
      <c r="I84" s="87"/>
      <c r="J84" s="88"/>
      <c r="K84" s="305">
        <v>0.05</v>
      </c>
      <c r="L84" s="855">
        <f>N78*K84</f>
        <v>40.300379549514794</v>
      </c>
      <c r="M84" s="856"/>
      <c r="N84" s="51"/>
    </row>
    <row r="85" spans="1:14" ht="15.75" thickBot="1">
      <c r="B85" s="91" t="s">
        <v>974</v>
      </c>
      <c r="C85" s="92"/>
      <c r="D85" s="92"/>
      <c r="E85" s="92"/>
      <c r="F85" s="92"/>
      <c r="G85" s="92"/>
      <c r="H85" s="92"/>
      <c r="I85" s="93"/>
      <c r="J85" s="94"/>
      <c r="K85" s="306">
        <v>0.05</v>
      </c>
      <c r="L85" s="857">
        <f>N78*K85</f>
        <v>40.300379549514794</v>
      </c>
      <c r="M85" s="858"/>
      <c r="N85" s="51"/>
    </row>
    <row r="86" spans="1:14" ht="15.75" thickBot="1">
      <c r="B86" s="820" t="s">
        <v>953</v>
      </c>
      <c r="C86" s="821"/>
      <c r="D86" s="821"/>
      <c r="E86" s="821"/>
      <c r="F86" s="821"/>
      <c r="G86" s="821"/>
      <c r="H86" s="821"/>
      <c r="I86" s="821"/>
      <c r="J86" s="821"/>
      <c r="K86" s="821"/>
      <c r="L86" s="821"/>
      <c r="M86" s="822"/>
      <c r="N86" s="52">
        <f>L83+L84+L85</f>
        <v>241.80227729708875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1047.8098682873847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7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1023</v>
      </c>
      <c r="C31" s="81" t="s">
        <v>1199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600</v>
      </c>
      <c r="N36" s="273">
        <f>K36/M36</f>
        <v>89.047445683797832</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600</v>
      </c>
      <c r="N37" s="273">
        <f>K37/M37</f>
        <v>197.71287692333186</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600</v>
      </c>
      <c r="N38" s="273">
        <f>K38/M38</f>
        <v>155.30266293848035</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0.44780884086334993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442.51079438647338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VLOOKUP(A48,MATERIALES!A5:D373,3,FALSE)</f>
        <v>Agua</v>
      </c>
      <c r="C48" s="282"/>
      <c r="D48" s="282"/>
      <c r="E48" s="282"/>
      <c r="F48" s="282"/>
      <c r="G48" s="282"/>
      <c r="H48" s="282"/>
      <c r="I48" s="269"/>
      <c r="J48" s="225" t="str">
        <f>VLOOKUP(A48,MATERIALES!A4:D373,2,FALSE)</f>
        <v>lt</v>
      </c>
      <c r="K48" s="283">
        <v>3</v>
      </c>
      <c r="L48" s="268"/>
      <c r="M48" s="403">
        <f>VLOOKUP(A48,MATERIALES!A5:D396,4,FALSE)</f>
        <v>59.258204169472513</v>
      </c>
      <c r="N48" s="273">
        <f>K48*M48</f>
        <v>177.77461250841753</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177.77461250841753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4800</v>
      </c>
      <c r="N69" s="396">
        <f>K69/M69</f>
        <v>22.226300753001663</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4800</v>
      </c>
      <c r="N70" s="396">
        <f>K70/M70</f>
        <v>22.554583333333333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820" t="s">
        <v>953</v>
      </c>
      <c r="C75" s="821"/>
      <c r="D75" s="821"/>
      <c r="E75" s="821"/>
      <c r="F75" s="821"/>
      <c r="G75" s="821"/>
      <c r="H75" s="821"/>
      <c r="I75" s="863"/>
      <c r="J75" s="863"/>
      <c r="K75" s="863"/>
      <c r="L75" s="863"/>
      <c r="M75" s="864"/>
      <c r="N75" s="302">
        <f>SUM(N69:N74)</f>
        <v>44.780884086334993</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665.06629098122585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133.01325819624518</v>
      </c>
      <c r="M82" s="856"/>
      <c r="N82" s="51"/>
    </row>
    <row r="83" spans="1:14">
      <c r="B83" s="89" t="s">
        <v>973</v>
      </c>
      <c r="C83" s="90"/>
      <c r="D83" s="90"/>
      <c r="E83" s="90"/>
      <c r="F83" s="90"/>
      <c r="G83" s="90"/>
      <c r="H83" s="90"/>
      <c r="I83" s="87"/>
      <c r="J83" s="88"/>
      <c r="K83" s="305">
        <v>0.05</v>
      </c>
      <c r="L83" s="855">
        <f>N77*K83</f>
        <v>33.253314549061294</v>
      </c>
      <c r="M83" s="856"/>
      <c r="N83" s="51"/>
    </row>
    <row r="84" spans="1:14" ht="15.75" thickBot="1">
      <c r="B84" s="91" t="s">
        <v>974</v>
      </c>
      <c r="C84" s="92"/>
      <c r="D84" s="92"/>
      <c r="E84" s="92"/>
      <c r="F84" s="92"/>
      <c r="G84" s="92"/>
      <c r="H84" s="92"/>
      <c r="I84" s="93"/>
      <c r="J84" s="94"/>
      <c r="K84" s="306">
        <v>0.05</v>
      </c>
      <c r="L84" s="857">
        <f>N77*K84</f>
        <v>33.253314549061294</v>
      </c>
      <c r="M84" s="858"/>
      <c r="N84" s="51"/>
    </row>
    <row r="85" spans="1:14" ht="15.75" thickBot="1">
      <c r="B85" s="820" t="s">
        <v>953</v>
      </c>
      <c r="C85" s="821"/>
      <c r="D85" s="821"/>
      <c r="E85" s="821"/>
      <c r="F85" s="821"/>
      <c r="G85" s="821"/>
      <c r="H85" s="821"/>
      <c r="I85" s="821"/>
      <c r="J85" s="821"/>
      <c r="K85" s="821"/>
      <c r="L85" s="821"/>
      <c r="M85" s="822"/>
      <c r="N85" s="52">
        <f>L82+L83+L84</f>
        <v>199.51988729436775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864.58617827559362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1024</v>
      </c>
      <c r="C31" s="81" t="s">
        <v>1200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45</v>
      </c>
      <c r="N37" s="273">
        <f>K37/M37</f>
        <v>2636.1716923110916</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0.02</v>
      </c>
      <c r="N41" s="345">
        <f>N75*M41</f>
        <v>11.941569089689333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5906.1147096978239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59.258204169472513</v>
      </c>
      <c r="N48" s="273">
        <f>K48*M48</f>
        <v>1481.4551042368128</v>
      </c>
    </row>
    <row r="49" spans="1:14">
      <c r="A49" s="108" t="s">
        <v>519</v>
      </c>
      <c r="B49" s="43" t="str">
        <f>VLOOKUP(A49,MATERIALES!A6:D373,3,FALSE)</f>
        <v xml:space="preserve">Material  de afirmado de la Zona </v>
      </c>
      <c r="C49" s="282"/>
      <c r="D49" s="282"/>
      <c r="E49" s="282"/>
      <c r="F49" s="282"/>
      <c r="G49" s="282"/>
      <c r="H49" s="282"/>
      <c r="I49" s="269"/>
      <c r="J49" s="225" t="str">
        <f>VLOOKUP(A49,MATERIALES!A5:D373,2,FALSE)</f>
        <v>m3</v>
      </c>
      <c r="K49" s="283">
        <v>1.25</v>
      </c>
      <c r="L49" s="268"/>
      <c r="M49" s="403">
        <f>VLOOKUP(A49,MATERIALES!A6:D397,4,FALSE)</f>
        <v>20622.494566989968</v>
      </c>
      <c r="N49" s="273">
        <f>K49*M49</f>
        <v>25778.118208737462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27259.573312974273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1303</v>
      </c>
      <c r="B58" s="46" t="str">
        <f>VLOOKUP(A58,TRANSPORTE!A5:D117,3,FALSE)</f>
        <v xml:space="preserve">Transporte de Material de Afirmado de la Zona </v>
      </c>
      <c r="C58" s="318"/>
      <c r="D58" s="318"/>
      <c r="E58" s="318"/>
      <c r="F58" s="318"/>
      <c r="G58" s="318"/>
      <c r="H58" s="312" t="s">
        <v>1468</v>
      </c>
      <c r="I58" s="280">
        <v>1.25</v>
      </c>
      <c r="J58" s="287">
        <v>1</v>
      </c>
      <c r="K58" s="280">
        <f>I58*J58</f>
        <v>1.25</v>
      </c>
      <c r="L58" s="907">
        <f>VLOOKUP(A58,TRANSPORTE!A5:D117,4,FALSE)</f>
        <v>1011.7046931816067</v>
      </c>
      <c r="M58" s="908"/>
      <c r="N58" s="288">
        <f>K58*L58</f>
        <v>1264.6308664770083</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1264.6308664770083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360</v>
      </c>
      <c r="N69" s="396">
        <f>K69/M69</f>
        <v>296.35067670668883</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360</v>
      </c>
      <c r="N70" s="396">
        <f>K70/M70</f>
        <v>300.72777777777776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820" t="s">
        <v>953</v>
      </c>
      <c r="C75" s="821"/>
      <c r="D75" s="821"/>
      <c r="E75" s="821"/>
      <c r="F75" s="821"/>
      <c r="G75" s="821"/>
      <c r="H75" s="821"/>
      <c r="I75" s="863"/>
      <c r="J75" s="863"/>
      <c r="K75" s="863"/>
      <c r="L75" s="863"/>
      <c r="M75" s="864"/>
      <c r="N75" s="302">
        <f>SUM(N69:N74)</f>
        <v>597.07845448446665</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35027.397343633573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7005.4794687267149</v>
      </c>
      <c r="M82" s="856"/>
      <c r="N82" s="51"/>
    </row>
    <row r="83" spans="1:14">
      <c r="B83" s="89" t="s">
        <v>973</v>
      </c>
      <c r="C83" s="90"/>
      <c r="D83" s="90"/>
      <c r="E83" s="90"/>
      <c r="F83" s="90"/>
      <c r="G83" s="90"/>
      <c r="H83" s="90"/>
      <c r="I83" s="87"/>
      <c r="J83" s="88"/>
      <c r="K83" s="305">
        <v>0.05</v>
      </c>
      <c r="L83" s="855">
        <f>N77*K83</f>
        <v>1751.3698671816787</v>
      </c>
      <c r="M83" s="856"/>
      <c r="N83" s="51"/>
    </row>
    <row r="84" spans="1:14" ht="15.75" thickBot="1">
      <c r="B84" s="91" t="s">
        <v>974</v>
      </c>
      <c r="C84" s="92"/>
      <c r="D84" s="92"/>
      <c r="E84" s="92"/>
      <c r="F84" s="92"/>
      <c r="G84" s="92"/>
      <c r="H84" s="92"/>
      <c r="I84" s="93"/>
      <c r="J84" s="94"/>
      <c r="K84" s="306">
        <v>0.05</v>
      </c>
      <c r="L84" s="857">
        <f>N77*K84</f>
        <v>1751.3698671816787</v>
      </c>
      <c r="M84" s="858"/>
      <c r="N84" s="51"/>
    </row>
    <row r="85" spans="1:14" ht="15.75" thickBot="1">
      <c r="B85" s="820" t="s">
        <v>953</v>
      </c>
      <c r="C85" s="821"/>
      <c r="D85" s="821"/>
      <c r="E85" s="821"/>
      <c r="F85" s="821"/>
      <c r="G85" s="821"/>
      <c r="H85" s="821"/>
      <c r="I85" s="821"/>
      <c r="J85" s="821"/>
      <c r="K85" s="821"/>
      <c r="L85" s="821"/>
      <c r="M85" s="822"/>
      <c r="N85" s="52">
        <f>L82+L83+L84</f>
        <v>10508.219203090071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45535.616546723642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29.25"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1025</v>
      </c>
      <c r="C31" s="81" t="s">
        <v>1201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434</v>
      </c>
      <c r="B48" s="43" t="str">
        <f>VLOOKUP(A48,MATERIALES!A4:D373,3,FALSE)</f>
        <v>Cloruro De Calcio En Hojuelas (Flakes)</v>
      </c>
      <c r="C48" s="282"/>
      <c r="D48" s="282"/>
      <c r="E48" s="282"/>
      <c r="F48" s="282"/>
      <c r="G48" s="282"/>
      <c r="H48" s="282"/>
      <c r="I48" s="269"/>
      <c r="J48" s="225" t="str">
        <f>VLOOKUP(A48,MATERIALES!A4:D373,2,FALSE)</f>
        <v>kg</v>
      </c>
      <c r="K48" s="283">
        <v>1</v>
      </c>
      <c r="L48" s="268"/>
      <c r="M48" s="403">
        <f>VLOOKUP(A48,MATERIALES!A4:D395,4,FALSE)</f>
        <v>5241.0179982498048</v>
      </c>
      <c r="N48" s="273">
        <f>K48*M48</f>
        <v>5241.0179982498048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5241.0179982498048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5241.0179982498048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1048.203599649961</v>
      </c>
      <c r="M83" s="856"/>
      <c r="N83" s="51"/>
    </row>
    <row r="84" spans="1:14">
      <c r="B84" s="89" t="s">
        <v>973</v>
      </c>
      <c r="C84" s="90"/>
      <c r="D84" s="90"/>
      <c r="E84" s="90"/>
      <c r="F84" s="90"/>
      <c r="G84" s="90"/>
      <c r="H84" s="90"/>
      <c r="I84" s="87"/>
      <c r="J84" s="88"/>
      <c r="K84" s="305">
        <v>0.05</v>
      </c>
      <c r="L84" s="855">
        <f>N78*K84</f>
        <v>262.05089991249025</v>
      </c>
      <c r="M84" s="856"/>
      <c r="N84" s="51"/>
    </row>
    <row r="85" spans="1:14" ht="15.75" thickBot="1">
      <c r="B85" s="91" t="s">
        <v>974</v>
      </c>
      <c r="C85" s="92"/>
      <c r="D85" s="92"/>
      <c r="E85" s="92"/>
      <c r="F85" s="92"/>
      <c r="G85" s="92"/>
      <c r="H85" s="92"/>
      <c r="I85" s="93"/>
      <c r="J85" s="94"/>
      <c r="K85" s="306">
        <v>0.05</v>
      </c>
      <c r="L85" s="857">
        <f>N78*K85</f>
        <v>262.05089991249025</v>
      </c>
      <c r="M85" s="858"/>
      <c r="N85" s="51"/>
    </row>
    <row r="86" spans="1:14" ht="15.75" thickBot="1">
      <c r="B86" s="820" t="s">
        <v>953</v>
      </c>
      <c r="C86" s="821"/>
      <c r="D86" s="821"/>
      <c r="E86" s="821"/>
      <c r="F86" s="821"/>
      <c r="G86" s="821"/>
      <c r="H86" s="821"/>
      <c r="I86" s="821"/>
      <c r="J86" s="821"/>
      <c r="K86" s="821"/>
      <c r="L86" s="821"/>
      <c r="M86" s="822"/>
      <c r="N86" s="52">
        <f>L83+L84+L85</f>
        <v>1572.3053994749414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6813.3233977247464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1026</v>
      </c>
      <c r="C31" s="81" t="s">
        <v>1202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436</v>
      </c>
      <c r="B48" s="43" t="str">
        <f>VLOOKUP(A48,MATERIALES!A4:D373,3,FALSE)</f>
        <v>Cloruro De Calcio En Esferas (Pellets)</v>
      </c>
      <c r="C48" s="282"/>
      <c r="D48" s="282"/>
      <c r="E48" s="282"/>
      <c r="F48" s="282"/>
      <c r="G48" s="282"/>
      <c r="H48" s="282"/>
      <c r="I48" s="269"/>
      <c r="J48" s="225" t="str">
        <f>VLOOKUP(A48,MATERIALES!A4:D373,2,FALSE)</f>
        <v>kg</v>
      </c>
      <c r="K48" s="283">
        <v>1</v>
      </c>
      <c r="L48" s="268"/>
      <c r="M48" s="403">
        <f>VLOOKUP(A48,MATERIALES!A4:D395,4,FALSE)</f>
        <v>4522.3537485983752</v>
      </c>
      <c r="N48" s="273">
        <f>K48*M48</f>
        <v>4522.3537485983752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4522.3537485983752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4522.3537485983752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904.47074971967504</v>
      </c>
      <c r="M83" s="856"/>
      <c r="N83" s="51"/>
    </row>
    <row r="84" spans="1:14">
      <c r="B84" s="89" t="s">
        <v>973</v>
      </c>
      <c r="C84" s="90"/>
      <c r="D84" s="90"/>
      <c r="E84" s="90"/>
      <c r="F84" s="90"/>
      <c r="G84" s="90"/>
      <c r="H84" s="90"/>
      <c r="I84" s="87"/>
      <c r="J84" s="88"/>
      <c r="K84" s="305">
        <v>0.05</v>
      </c>
      <c r="L84" s="855">
        <f>N78*K84</f>
        <v>226.11768742991876</v>
      </c>
      <c r="M84" s="856"/>
      <c r="N84" s="51"/>
    </row>
    <row r="85" spans="1:14" ht="15.75" thickBot="1">
      <c r="B85" s="91" t="s">
        <v>974</v>
      </c>
      <c r="C85" s="92"/>
      <c r="D85" s="92"/>
      <c r="E85" s="92"/>
      <c r="F85" s="92"/>
      <c r="G85" s="92"/>
      <c r="H85" s="92"/>
      <c r="I85" s="93"/>
      <c r="J85" s="94"/>
      <c r="K85" s="306">
        <v>0.05</v>
      </c>
      <c r="L85" s="857">
        <f>N78*K85</f>
        <v>226.11768742991876</v>
      </c>
      <c r="M85" s="858"/>
      <c r="N85" s="51"/>
    </row>
    <row r="86" spans="1:14" ht="15.75" thickBot="1">
      <c r="B86" s="820" t="s">
        <v>953</v>
      </c>
      <c r="C86" s="821"/>
      <c r="D86" s="821"/>
      <c r="E86" s="821"/>
      <c r="F86" s="821"/>
      <c r="G86" s="821"/>
      <c r="H86" s="821"/>
      <c r="I86" s="821"/>
      <c r="J86" s="821"/>
      <c r="K86" s="821"/>
      <c r="L86" s="821"/>
      <c r="M86" s="822"/>
      <c r="N86" s="52">
        <f>L83+L84+L85</f>
        <v>1356.7061245795126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5879.0598731778882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1027</v>
      </c>
      <c r="C31" s="81" t="s">
        <v>1203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774</v>
      </c>
      <c r="B48" s="43" t="str">
        <f>VLOOKUP(A48,MATERIALES!A5:D373,3,FALSE)</f>
        <v>Agua</v>
      </c>
      <c r="C48" s="282"/>
      <c r="D48" s="282"/>
      <c r="E48" s="282"/>
      <c r="F48" s="282"/>
      <c r="G48" s="282"/>
      <c r="H48" s="282"/>
      <c r="I48" s="269"/>
      <c r="J48" s="225" t="str">
        <f>VLOOKUP(A48,MATERIALES!A4:D373,2,FALSE)</f>
        <v>lt</v>
      </c>
      <c r="K48" s="283">
        <v>1</v>
      </c>
      <c r="L48" s="268"/>
      <c r="M48" s="403">
        <f>VLOOKUP(A48,MATERIALES!A5:D396,4,FALSE)</f>
        <v>59.258204169472513</v>
      </c>
      <c r="N48" s="273">
        <f>K48*M48</f>
        <v>59.258204169472513</v>
      </c>
    </row>
    <row r="49" spans="1:14">
      <c r="A49" s="108" t="s">
        <v>436</v>
      </c>
      <c r="B49" s="43" t="str">
        <f>VLOOKUP(A49,MATERIALES!A6:D373,3,FALSE)</f>
        <v>Cloruro De Calcio En Esferas (Pellets)</v>
      </c>
      <c r="C49" s="282"/>
      <c r="D49" s="282"/>
      <c r="E49" s="282"/>
      <c r="F49" s="282"/>
      <c r="G49" s="282"/>
      <c r="H49" s="282"/>
      <c r="I49" s="269"/>
      <c r="J49" s="225" t="str">
        <f>VLOOKUP(A49,MATERIALES!A5:D373,2,FALSE)</f>
        <v>kg</v>
      </c>
      <c r="K49" s="283">
        <v>0.36</v>
      </c>
      <c r="L49" s="268"/>
      <c r="M49" s="403">
        <f>VLOOKUP(A49,MATERIALES!A6:D397,4,FALSE)</f>
        <v>4522.3537485983752</v>
      </c>
      <c r="N49" s="273">
        <f>K49*M49</f>
        <v>1628.0473494954151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1687.3055536648876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9" t="s">
        <v>963</v>
      </c>
      <c r="C68" s="860"/>
      <c r="D68" s="860"/>
      <c r="E68" s="860"/>
      <c r="F68" s="860"/>
      <c r="G68" s="860"/>
      <c r="H68" s="860"/>
      <c r="I68" s="73" t="s">
        <v>964</v>
      </c>
      <c r="J68" s="75" t="s">
        <v>1410</v>
      </c>
      <c r="K68" s="74" t="s">
        <v>966</v>
      </c>
      <c r="L68" s="861" t="s">
        <v>950</v>
      </c>
      <c r="M68" s="862"/>
      <c r="N68" s="98" t="s">
        <v>951</v>
      </c>
    </row>
    <row r="69" spans="2:15">
      <c r="B69" s="49"/>
      <c r="C69" s="47"/>
      <c r="D69" s="47"/>
      <c r="E69" s="47"/>
      <c r="F69" s="47"/>
      <c r="G69" s="47"/>
      <c r="H69" s="47"/>
      <c r="I69" s="293"/>
      <c r="J69" s="294"/>
      <c r="K69" s="295"/>
      <c r="L69" s="50"/>
      <c r="M69" s="296"/>
      <c r="N69" s="396"/>
      <c r="O69" s="106"/>
    </row>
    <row r="70" spans="2:15">
      <c r="B70" s="49"/>
      <c r="C70" s="47"/>
      <c r="D70" s="47"/>
      <c r="E70" s="47"/>
      <c r="F70" s="47"/>
      <c r="G70" s="47"/>
      <c r="H70" s="47"/>
      <c r="I70" s="293"/>
      <c r="J70" s="294"/>
      <c r="K70" s="295"/>
      <c r="L70" s="50"/>
      <c r="M70" s="300"/>
      <c r="N70" s="396"/>
    </row>
    <row r="71" spans="2:15">
      <c r="B71" s="49"/>
      <c r="C71" s="47"/>
      <c r="D71" s="47"/>
      <c r="E71" s="47"/>
      <c r="F71" s="47"/>
      <c r="G71" s="47"/>
      <c r="H71" s="47"/>
      <c r="I71" s="280"/>
      <c r="J71" s="298"/>
      <c r="K71" s="299"/>
      <c r="L71" s="50"/>
      <c r="M71" s="301"/>
      <c r="N71" s="297"/>
    </row>
    <row r="72" spans="2:15">
      <c r="B72" s="49"/>
      <c r="C72" s="47"/>
      <c r="D72" s="47"/>
      <c r="E72" s="47"/>
      <c r="F72" s="47"/>
      <c r="G72" s="47"/>
      <c r="H72" s="47"/>
      <c r="I72" s="280"/>
      <c r="J72" s="298"/>
      <c r="K72" s="299"/>
      <c r="L72" s="319"/>
      <c r="M72" s="301"/>
      <c r="N72" s="297"/>
    </row>
    <row r="73" spans="2:15">
      <c r="B73" s="49"/>
      <c r="C73" s="47"/>
      <c r="D73" s="47"/>
      <c r="E73" s="47"/>
      <c r="F73" s="47"/>
      <c r="G73" s="47"/>
      <c r="H73" s="47"/>
      <c r="I73" s="280"/>
      <c r="J73" s="298"/>
      <c r="K73" s="299"/>
      <c r="L73" s="319"/>
      <c r="M73" s="301"/>
      <c r="N73" s="297"/>
    </row>
    <row r="74" spans="2:15" ht="15.75" thickBot="1">
      <c r="B74" s="896"/>
      <c r="C74" s="897"/>
      <c r="D74" s="897"/>
      <c r="E74" s="897"/>
      <c r="F74" s="897"/>
      <c r="G74" s="897"/>
      <c r="H74" s="897"/>
      <c r="I74" s="126"/>
      <c r="J74" s="126"/>
      <c r="K74" s="126"/>
      <c r="L74" s="910"/>
      <c r="M74" s="910"/>
      <c r="N74" s="45"/>
    </row>
    <row r="75" spans="2:15" ht="15.75" thickBot="1">
      <c r="B75" s="820" t="s">
        <v>953</v>
      </c>
      <c r="C75" s="821"/>
      <c r="D75" s="821"/>
      <c r="E75" s="821"/>
      <c r="F75" s="821"/>
      <c r="G75" s="821"/>
      <c r="H75" s="821"/>
      <c r="I75" s="863"/>
      <c r="J75" s="863"/>
      <c r="K75" s="863"/>
      <c r="L75" s="863"/>
      <c r="M75" s="864"/>
      <c r="N75" s="302"/>
    </row>
    <row r="76" spans="2:15" ht="15.75" thickBot="1">
      <c r="B76" s="33"/>
      <c r="C76" s="34"/>
      <c r="D76" s="34"/>
      <c r="E76" s="34"/>
      <c r="F76" s="34"/>
      <c r="G76" s="34"/>
      <c r="H76" s="34"/>
      <c r="I76" s="34"/>
      <c r="J76" s="34"/>
      <c r="K76" s="34"/>
      <c r="L76" s="34"/>
      <c r="M76" s="34"/>
      <c r="N76" s="35"/>
    </row>
    <row r="77" spans="2:15" ht="15.75" thickBot="1">
      <c r="B77" s="820" t="s">
        <v>967</v>
      </c>
      <c r="C77" s="821"/>
      <c r="D77" s="821"/>
      <c r="E77" s="821"/>
      <c r="F77" s="821"/>
      <c r="G77" s="821"/>
      <c r="H77" s="821"/>
      <c r="I77" s="821"/>
      <c r="J77" s="821"/>
      <c r="K77" s="821"/>
      <c r="L77" s="821"/>
      <c r="M77" s="822"/>
      <c r="N77" s="99">
        <f>N43+N53+N64+N75</f>
        <v>1687.3055536648876</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337.46111073297755</v>
      </c>
      <c r="M82" s="856"/>
      <c r="N82" s="51"/>
    </row>
    <row r="83" spans="1:14">
      <c r="B83" s="89" t="s">
        <v>973</v>
      </c>
      <c r="C83" s="90"/>
      <c r="D83" s="90"/>
      <c r="E83" s="90"/>
      <c r="F83" s="90"/>
      <c r="G83" s="90"/>
      <c r="H83" s="90"/>
      <c r="I83" s="87"/>
      <c r="J83" s="88"/>
      <c r="K83" s="305">
        <v>0.05</v>
      </c>
      <c r="L83" s="855">
        <f>N77*K83</f>
        <v>84.365277683244386</v>
      </c>
      <c r="M83" s="856"/>
      <c r="N83" s="51"/>
    </row>
    <row r="84" spans="1:14" ht="15.75" thickBot="1">
      <c r="B84" s="91" t="s">
        <v>974</v>
      </c>
      <c r="C84" s="92"/>
      <c r="D84" s="92"/>
      <c r="E84" s="92"/>
      <c r="F84" s="92"/>
      <c r="G84" s="92"/>
      <c r="H84" s="92"/>
      <c r="I84" s="93"/>
      <c r="J84" s="94"/>
      <c r="K84" s="306">
        <v>0.05</v>
      </c>
      <c r="L84" s="857">
        <f>N77*K84</f>
        <v>84.365277683244386</v>
      </c>
      <c r="M84" s="858"/>
      <c r="N84" s="51"/>
    </row>
    <row r="85" spans="1:14" ht="15.75" thickBot="1">
      <c r="B85" s="820" t="s">
        <v>953</v>
      </c>
      <c r="C85" s="821"/>
      <c r="D85" s="821"/>
      <c r="E85" s="821"/>
      <c r="F85" s="821"/>
      <c r="G85" s="821"/>
      <c r="H85" s="821"/>
      <c r="I85" s="821"/>
      <c r="J85" s="821"/>
      <c r="K85" s="821"/>
      <c r="L85" s="821"/>
      <c r="M85" s="822"/>
      <c r="N85" s="52">
        <f>L82+L83+L84</f>
        <v>506.19166609946626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2193.4972197643538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1028</v>
      </c>
      <c r="C31" s="81" t="s">
        <v>1204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45</v>
      </c>
      <c r="N37" s="273">
        <f>K37/M37</f>
        <v>2636.1716923110916</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5900.1439251529791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519</v>
      </c>
      <c r="B48" s="43" t="str">
        <f>VLOOKUP(A48,MATERIALES!A4:D373,3,FALSE)</f>
        <v xml:space="preserve">Material  de afirmado de la Zona </v>
      </c>
      <c r="C48" s="282"/>
      <c r="D48" s="282"/>
      <c r="E48" s="282"/>
      <c r="F48" s="282"/>
      <c r="G48" s="282"/>
      <c r="H48" s="282"/>
      <c r="I48" s="269"/>
      <c r="J48" s="225" t="str">
        <f>VLOOKUP(A48,MATERIALES!A4:D373,2,FALSE)</f>
        <v>m3</v>
      </c>
      <c r="K48" s="283">
        <v>1.25</v>
      </c>
      <c r="L48" s="268"/>
      <c r="M48" s="403">
        <f>VLOOKUP(A48,MATERIALES!A4:D395,4,FALSE)</f>
        <v>20622.494566989968</v>
      </c>
      <c r="N48" s="273">
        <f>K48*M48</f>
        <v>25778.118208737462</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59.258204169472513</v>
      </c>
      <c r="N49" s="273">
        <f>K49*M49</f>
        <v>1481.4551042368128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27259.573312974273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1241</v>
      </c>
      <c r="B59" s="46" t="str">
        <f>VLOOKUP(A59,TRANSPORTE!A5:D104,3,FALSE)</f>
        <v>Transporte de material de afirmado</v>
      </c>
      <c r="C59" s="318"/>
      <c r="D59" s="318"/>
      <c r="E59" s="318"/>
      <c r="F59" s="318"/>
      <c r="G59" s="318"/>
      <c r="H59" s="312" t="s">
        <v>339</v>
      </c>
      <c r="I59" s="280">
        <v>1.25</v>
      </c>
      <c r="J59" s="287">
        <v>1</v>
      </c>
      <c r="K59" s="280">
        <f>I59*J59</f>
        <v>1.25</v>
      </c>
      <c r="L59" s="907">
        <f>VLOOKUP(A59,TRANSPORTE!A5:D123,4,FALSE)</f>
        <v>1011.7046931816067</v>
      </c>
      <c r="M59" s="908"/>
      <c r="N59" s="288">
        <f>K59*L59</f>
        <v>1264.6308664770083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1264.6308664770083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35021.42655908873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7004.2853118177463</v>
      </c>
      <c r="M83" s="856"/>
      <c r="N83" s="51"/>
    </row>
    <row r="84" spans="1:14">
      <c r="B84" s="89" t="s">
        <v>973</v>
      </c>
      <c r="C84" s="90"/>
      <c r="D84" s="90"/>
      <c r="E84" s="90"/>
      <c r="F84" s="90"/>
      <c r="G84" s="90"/>
      <c r="H84" s="90"/>
      <c r="I84" s="87"/>
      <c r="J84" s="88"/>
      <c r="K84" s="305">
        <v>0.05</v>
      </c>
      <c r="L84" s="855">
        <f>N78*K84</f>
        <v>1751.0713279544366</v>
      </c>
      <c r="M84" s="856"/>
      <c r="N84" s="51"/>
    </row>
    <row r="85" spans="1:14" ht="15.75" thickBot="1">
      <c r="B85" s="91" t="s">
        <v>974</v>
      </c>
      <c r="C85" s="92"/>
      <c r="D85" s="92"/>
      <c r="E85" s="92"/>
      <c r="F85" s="92"/>
      <c r="G85" s="92"/>
      <c r="H85" s="92"/>
      <c r="I85" s="93"/>
      <c r="J85" s="94"/>
      <c r="K85" s="306">
        <v>0.05</v>
      </c>
      <c r="L85" s="857">
        <f>N78*K85</f>
        <v>1751.0713279544366</v>
      </c>
      <c r="M85" s="858"/>
      <c r="N85" s="51"/>
    </row>
    <row r="86" spans="1:14" ht="15.75" thickBot="1">
      <c r="B86" s="820" t="s">
        <v>953</v>
      </c>
      <c r="C86" s="821"/>
      <c r="D86" s="821"/>
      <c r="E86" s="821"/>
      <c r="F86" s="821"/>
      <c r="G86" s="821"/>
      <c r="H86" s="821"/>
      <c r="I86" s="821"/>
      <c r="J86" s="821"/>
      <c r="K86" s="821"/>
      <c r="L86" s="821"/>
      <c r="M86" s="822"/>
      <c r="N86" s="52">
        <f>L83+L84+L85</f>
        <v>10506.427967726619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45527.854526815347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1029</v>
      </c>
      <c r="C31" s="81" t="s">
        <v>1472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45</v>
      </c>
      <c r="N37" s="273">
        <f>K37/M37</f>
        <v>2636.1716923110916</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5900.1439251529791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32943.031526076287</v>
      </c>
      <c r="N48" s="273">
        <f>K48*M48</f>
        <v>42825.940983899178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44248.137883966519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51994.329424151576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10398.865884830317</v>
      </c>
      <c r="M83" s="856"/>
      <c r="N83" s="51"/>
    </row>
    <row r="84" spans="1:14">
      <c r="B84" s="89" t="s">
        <v>973</v>
      </c>
      <c r="C84" s="90"/>
      <c r="D84" s="90"/>
      <c r="E84" s="90"/>
      <c r="F84" s="90"/>
      <c r="G84" s="90"/>
      <c r="H84" s="90"/>
      <c r="I84" s="87"/>
      <c r="J84" s="88"/>
      <c r="K84" s="305">
        <v>0.05</v>
      </c>
      <c r="L84" s="855">
        <f>N78*K84</f>
        <v>2599.7164712075792</v>
      </c>
      <c r="M84" s="856"/>
      <c r="N84" s="51"/>
    </row>
    <row r="85" spans="1:14" ht="15.75" thickBot="1">
      <c r="B85" s="91" t="s">
        <v>974</v>
      </c>
      <c r="C85" s="92"/>
      <c r="D85" s="92"/>
      <c r="E85" s="92"/>
      <c r="F85" s="92"/>
      <c r="G85" s="92"/>
      <c r="H85" s="92"/>
      <c r="I85" s="93"/>
      <c r="J85" s="94"/>
      <c r="K85" s="306">
        <v>0.05</v>
      </c>
      <c r="L85" s="857">
        <f>N78*K85</f>
        <v>2599.7164712075792</v>
      </c>
      <c r="M85" s="858"/>
      <c r="N85" s="51"/>
    </row>
    <row r="86" spans="1:14" ht="15.75" thickBot="1">
      <c r="B86" s="820" t="s">
        <v>953</v>
      </c>
      <c r="C86" s="821"/>
      <c r="D86" s="821"/>
      <c r="E86" s="821"/>
      <c r="F86" s="821"/>
      <c r="G86" s="821"/>
      <c r="H86" s="821"/>
      <c r="I86" s="821"/>
      <c r="J86" s="821"/>
      <c r="K86" s="821"/>
      <c r="L86" s="821"/>
      <c r="M86" s="822"/>
      <c r="N86" s="52">
        <f>L83+L84+L85</f>
        <v>15598.298827245475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67592.628251397051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1030</v>
      </c>
      <c r="C31" s="81" t="s">
        <v>1471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45</v>
      </c>
      <c r="N37" s="273">
        <f>K37/M37</f>
        <v>2636.1716923110916</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5900.1439251529791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32943.031526076287</v>
      </c>
      <c r="N48" s="273">
        <f>K48*M48</f>
        <v>42825.940983899178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44248.137883966519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51994.329424151576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10398.865884830317</v>
      </c>
      <c r="M83" s="856"/>
      <c r="N83" s="51"/>
    </row>
    <row r="84" spans="1:14">
      <c r="B84" s="89" t="s">
        <v>973</v>
      </c>
      <c r="C84" s="90"/>
      <c r="D84" s="90"/>
      <c r="E84" s="90"/>
      <c r="F84" s="90"/>
      <c r="G84" s="90"/>
      <c r="H84" s="90"/>
      <c r="I84" s="87"/>
      <c r="J84" s="88"/>
      <c r="K84" s="305">
        <v>0.05</v>
      </c>
      <c r="L84" s="855">
        <f>N78*K84</f>
        <v>2599.7164712075792</v>
      </c>
      <c r="M84" s="856"/>
      <c r="N84" s="51"/>
    </row>
    <row r="85" spans="1:14" ht="15.75" thickBot="1">
      <c r="B85" s="91" t="s">
        <v>974</v>
      </c>
      <c r="C85" s="92"/>
      <c r="D85" s="92"/>
      <c r="E85" s="92"/>
      <c r="F85" s="92"/>
      <c r="G85" s="92"/>
      <c r="H85" s="92"/>
      <c r="I85" s="93"/>
      <c r="J85" s="94"/>
      <c r="K85" s="306">
        <v>0.05</v>
      </c>
      <c r="L85" s="857">
        <f>N78*K85</f>
        <v>2599.7164712075792</v>
      </c>
      <c r="M85" s="858"/>
      <c r="N85" s="51"/>
    </row>
    <row r="86" spans="1:14" ht="15.75" thickBot="1">
      <c r="B86" s="820" t="s">
        <v>953</v>
      </c>
      <c r="C86" s="821"/>
      <c r="D86" s="821"/>
      <c r="E86" s="821"/>
      <c r="F86" s="821"/>
      <c r="G86" s="821"/>
      <c r="H86" s="821"/>
      <c r="I86" s="821"/>
      <c r="J86" s="821"/>
      <c r="K86" s="821"/>
      <c r="L86" s="821"/>
      <c r="M86" s="822"/>
      <c r="N86" s="52">
        <f>L83+L84+L85</f>
        <v>15598.298827245475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67592.628251397051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1473</v>
      </c>
      <c r="C31" s="81" t="s">
        <v>1474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45</v>
      </c>
      <c r="N37" s="273">
        <f>K37/M37</f>
        <v>2636.1716923110916</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5900.1439251529791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32943.031526076287</v>
      </c>
      <c r="N48" s="273">
        <f>K48*M48</f>
        <v>42825.940983899178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44248.137883966519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51994.329424151576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10398.865884830317</v>
      </c>
      <c r="M83" s="856"/>
      <c r="N83" s="51"/>
    </row>
    <row r="84" spans="1:14">
      <c r="B84" s="89" t="s">
        <v>973</v>
      </c>
      <c r="C84" s="90"/>
      <c r="D84" s="90"/>
      <c r="E84" s="90"/>
      <c r="F84" s="90"/>
      <c r="G84" s="90"/>
      <c r="H84" s="90"/>
      <c r="I84" s="87"/>
      <c r="J84" s="88"/>
      <c r="K84" s="305">
        <v>0.05</v>
      </c>
      <c r="L84" s="855">
        <f>N78*K84</f>
        <v>2599.7164712075792</v>
      </c>
      <c r="M84" s="856"/>
      <c r="N84" s="51"/>
    </row>
    <row r="85" spans="1:14" ht="15.75" thickBot="1">
      <c r="B85" s="91" t="s">
        <v>974</v>
      </c>
      <c r="C85" s="92"/>
      <c r="D85" s="92"/>
      <c r="E85" s="92"/>
      <c r="F85" s="92"/>
      <c r="G85" s="92"/>
      <c r="H85" s="92"/>
      <c r="I85" s="93"/>
      <c r="J85" s="94"/>
      <c r="K85" s="306">
        <v>0.05</v>
      </c>
      <c r="L85" s="857">
        <f>N78*K85</f>
        <v>2599.7164712075792</v>
      </c>
      <c r="M85" s="858"/>
      <c r="N85" s="51"/>
    </row>
    <row r="86" spans="1:14" ht="15.75" thickBot="1">
      <c r="B86" s="820" t="s">
        <v>953</v>
      </c>
      <c r="C86" s="821"/>
      <c r="D86" s="821"/>
      <c r="E86" s="821"/>
      <c r="F86" s="821"/>
      <c r="G86" s="821"/>
      <c r="H86" s="821"/>
      <c r="I86" s="821"/>
      <c r="J86" s="821"/>
      <c r="K86" s="821"/>
      <c r="L86" s="821"/>
      <c r="M86" s="822"/>
      <c r="N86" s="52">
        <f>L83+L84+L85</f>
        <v>15598.298827245475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67592.628251397051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1475</v>
      </c>
      <c r="C31" s="81" t="s">
        <v>1476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272">
        <v>2.5</v>
      </c>
      <c r="N36" s="273">
        <f>K36/M36</f>
        <v>4372.0142596474234</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404"/>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5180.0398686834433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32943.031526076287</v>
      </c>
      <c r="N48" s="273">
        <f>K48*M48</f>
        <v>42825.940983899178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44248.137883966519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66837.659093917973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13367.531818783595</v>
      </c>
      <c r="M83" s="856"/>
      <c r="N83" s="51"/>
    </row>
    <row r="84" spans="1:14">
      <c r="B84" s="89" t="s">
        <v>973</v>
      </c>
      <c r="C84" s="90"/>
      <c r="D84" s="90"/>
      <c r="E84" s="90"/>
      <c r="F84" s="90"/>
      <c r="G84" s="90"/>
      <c r="H84" s="90"/>
      <c r="I84" s="87"/>
      <c r="J84" s="88"/>
      <c r="K84" s="305">
        <v>0.05</v>
      </c>
      <c r="L84" s="855">
        <f>N78*K84</f>
        <v>3341.8829546958987</v>
      </c>
      <c r="M84" s="856"/>
      <c r="N84" s="51"/>
    </row>
    <row r="85" spans="1:14" ht="15.75" thickBot="1">
      <c r="B85" s="91" t="s">
        <v>974</v>
      </c>
      <c r="C85" s="92"/>
      <c r="D85" s="92"/>
      <c r="E85" s="92"/>
      <c r="F85" s="92"/>
      <c r="G85" s="92"/>
      <c r="H85" s="92"/>
      <c r="I85" s="93"/>
      <c r="J85" s="94"/>
      <c r="K85" s="306">
        <v>0.05</v>
      </c>
      <c r="L85" s="857">
        <f>N78*K85</f>
        <v>3341.8829546958987</v>
      </c>
      <c r="M85" s="858"/>
      <c r="N85" s="51"/>
    </row>
    <row r="86" spans="1:14" ht="15.75" thickBot="1">
      <c r="B86" s="820" t="s">
        <v>953</v>
      </c>
      <c r="C86" s="821"/>
      <c r="D86" s="821"/>
      <c r="E86" s="821"/>
      <c r="F86" s="821"/>
      <c r="G86" s="821"/>
      <c r="H86" s="821"/>
      <c r="I86" s="821"/>
      <c r="J86" s="821"/>
      <c r="K86" s="821"/>
      <c r="L86" s="821"/>
      <c r="M86" s="822"/>
      <c r="N86" s="52">
        <f>L83+L84+L85</f>
        <v>20051.297728175392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86888.956822093372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1477</v>
      </c>
      <c r="C31" s="81" t="s">
        <v>1478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272">
        <v>2.5</v>
      </c>
      <c r="N36" s="273">
        <f>K36/M36</f>
        <v>4372.0142596474234</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5180.0398686834433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32943.031526076287</v>
      </c>
      <c r="N48" s="273">
        <f>K48*M48</f>
        <v>42825.940983899178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44248.137883966519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66837.659093917973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13367.531818783595</v>
      </c>
      <c r="M83" s="856"/>
      <c r="N83" s="51"/>
    </row>
    <row r="84" spans="1:14">
      <c r="B84" s="89" t="s">
        <v>973</v>
      </c>
      <c r="C84" s="90"/>
      <c r="D84" s="90"/>
      <c r="E84" s="90"/>
      <c r="F84" s="90"/>
      <c r="G84" s="90"/>
      <c r="H84" s="90"/>
      <c r="I84" s="87"/>
      <c r="J84" s="88"/>
      <c r="K84" s="305">
        <v>0.05</v>
      </c>
      <c r="L84" s="855">
        <f>N78*K84</f>
        <v>3341.8829546958987</v>
      </c>
      <c r="M84" s="856"/>
      <c r="N84" s="51"/>
    </row>
    <row r="85" spans="1:14" ht="15.75" thickBot="1">
      <c r="B85" s="91" t="s">
        <v>974</v>
      </c>
      <c r="C85" s="92"/>
      <c r="D85" s="92"/>
      <c r="E85" s="92"/>
      <c r="F85" s="92"/>
      <c r="G85" s="92"/>
      <c r="H85" s="92"/>
      <c r="I85" s="93"/>
      <c r="J85" s="94"/>
      <c r="K85" s="306">
        <v>0.05</v>
      </c>
      <c r="L85" s="857">
        <f>N78*K85</f>
        <v>3341.8829546958987</v>
      </c>
      <c r="M85" s="858"/>
      <c r="N85" s="51"/>
    </row>
    <row r="86" spans="1:14" ht="15.75" thickBot="1">
      <c r="B86" s="820" t="s">
        <v>953</v>
      </c>
      <c r="C86" s="821"/>
      <c r="D86" s="821"/>
      <c r="E86" s="821"/>
      <c r="F86" s="821"/>
      <c r="G86" s="821"/>
      <c r="H86" s="821"/>
      <c r="I86" s="821"/>
      <c r="J86" s="821"/>
      <c r="K86" s="821"/>
      <c r="L86" s="821"/>
      <c r="M86" s="822"/>
      <c r="N86" s="52">
        <f>L83+L84+L85</f>
        <v>20051.297728175392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86888.956822093372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1479</v>
      </c>
      <c r="C31" s="81" t="s">
        <v>1480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272">
        <v>2.5</v>
      </c>
      <c r="N36" s="273">
        <f>K36/M36</f>
        <v>4372.0142596474234</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5180.0398686834433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32943.031526076287</v>
      </c>
      <c r="N48" s="273">
        <f>K48*M48</f>
        <v>42825.940983899178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44248.137883966519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66837.659093917973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13367.531818783595</v>
      </c>
      <c r="M83" s="856"/>
      <c r="N83" s="51"/>
    </row>
    <row r="84" spans="1:14">
      <c r="B84" s="89" t="s">
        <v>973</v>
      </c>
      <c r="C84" s="90"/>
      <c r="D84" s="90"/>
      <c r="E84" s="90"/>
      <c r="F84" s="90"/>
      <c r="G84" s="90"/>
      <c r="H84" s="90"/>
      <c r="I84" s="87"/>
      <c r="J84" s="88"/>
      <c r="K84" s="305">
        <v>0.05</v>
      </c>
      <c r="L84" s="855">
        <f>N78*K84</f>
        <v>3341.8829546958987</v>
      </c>
      <c r="M84" s="856"/>
      <c r="N84" s="51"/>
    </row>
    <row r="85" spans="1:14" ht="15.75" thickBot="1">
      <c r="B85" s="91" t="s">
        <v>974</v>
      </c>
      <c r="C85" s="92"/>
      <c r="D85" s="92"/>
      <c r="E85" s="92"/>
      <c r="F85" s="92"/>
      <c r="G85" s="92"/>
      <c r="H85" s="92"/>
      <c r="I85" s="93"/>
      <c r="J85" s="94"/>
      <c r="K85" s="306">
        <v>0.05</v>
      </c>
      <c r="L85" s="857">
        <f>N78*K85</f>
        <v>3341.8829546958987</v>
      </c>
      <c r="M85" s="858"/>
      <c r="N85" s="51"/>
    </row>
    <row r="86" spans="1:14" ht="15.75" thickBot="1">
      <c r="B86" s="820" t="s">
        <v>953</v>
      </c>
      <c r="C86" s="821"/>
      <c r="D86" s="821"/>
      <c r="E86" s="821"/>
      <c r="F86" s="821"/>
      <c r="G86" s="821"/>
      <c r="H86" s="821"/>
      <c r="I86" s="821"/>
      <c r="J86" s="821"/>
      <c r="K86" s="821"/>
      <c r="L86" s="821"/>
      <c r="M86" s="822"/>
      <c r="N86" s="52">
        <f>L83+L84+L85</f>
        <v>20051.297728175392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86888.956822093372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1031</v>
      </c>
      <c r="C31" s="81" t="s">
        <v>1481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45</v>
      </c>
      <c r="N37" s="273">
        <f>K37/M37</f>
        <v>2636.1716923110916</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5900.1439251529791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68955.411528523735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76701.603068708791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15340.320613741758</v>
      </c>
      <c r="M83" s="856"/>
      <c r="N83" s="51"/>
    </row>
    <row r="84" spans="1:14">
      <c r="B84" s="89" t="s">
        <v>973</v>
      </c>
      <c r="C84" s="90"/>
      <c r="D84" s="90"/>
      <c r="E84" s="90"/>
      <c r="F84" s="90"/>
      <c r="G84" s="90"/>
      <c r="H84" s="90"/>
      <c r="I84" s="87"/>
      <c r="J84" s="88"/>
      <c r="K84" s="305">
        <v>0.05</v>
      </c>
      <c r="L84" s="855">
        <f>N78*K84</f>
        <v>3835.0801534354396</v>
      </c>
      <c r="M84" s="856"/>
      <c r="N84" s="51"/>
    </row>
    <row r="85" spans="1:14" ht="15.75" thickBot="1">
      <c r="B85" s="91" t="s">
        <v>974</v>
      </c>
      <c r="C85" s="92"/>
      <c r="D85" s="92"/>
      <c r="E85" s="92"/>
      <c r="F85" s="92"/>
      <c r="G85" s="92"/>
      <c r="H85" s="92"/>
      <c r="I85" s="93"/>
      <c r="J85" s="94"/>
      <c r="K85" s="306">
        <v>0.05</v>
      </c>
      <c r="L85" s="857">
        <f>N78*K85</f>
        <v>3835.0801534354396</v>
      </c>
      <c r="M85" s="858"/>
      <c r="N85" s="51"/>
    </row>
    <row r="86" spans="1:14" ht="15.75" thickBot="1">
      <c r="B86" s="820" t="s">
        <v>953</v>
      </c>
      <c r="C86" s="821"/>
      <c r="D86" s="821"/>
      <c r="E86" s="821"/>
      <c r="F86" s="821"/>
      <c r="G86" s="821"/>
      <c r="H86" s="821"/>
      <c r="I86" s="821"/>
      <c r="J86" s="821"/>
      <c r="K86" s="821"/>
      <c r="L86" s="821"/>
      <c r="M86" s="822"/>
      <c r="N86" s="52">
        <f>L83+L84+L85</f>
        <v>23010.480920612637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99712.083989321429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1032</v>
      </c>
      <c r="C31" s="81" t="s">
        <v>1482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45</v>
      </c>
      <c r="N37" s="273">
        <f>K37/M37</f>
        <v>2636.1716923110916</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5900.1439251529791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68955.411528523735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76701.603068708791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15340.320613741758</v>
      </c>
      <c r="M83" s="856"/>
      <c r="N83" s="51"/>
    </row>
    <row r="84" spans="1:14">
      <c r="B84" s="89" t="s">
        <v>973</v>
      </c>
      <c r="C84" s="90"/>
      <c r="D84" s="90"/>
      <c r="E84" s="90"/>
      <c r="F84" s="90"/>
      <c r="G84" s="90"/>
      <c r="H84" s="90"/>
      <c r="I84" s="87"/>
      <c r="J84" s="88"/>
      <c r="K84" s="305">
        <v>0.05</v>
      </c>
      <c r="L84" s="855">
        <f>N78*K84</f>
        <v>3835.0801534354396</v>
      </c>
      <c r="M84" s="856"/>
      <c r="N84" s="51"/>
    </row>
    <row r="85" spans="1:14" ht="15.75" thickBot="1">
      <c r="B85" s="91" t="s">
        <v>974</v>
      </c>
      <c r="C85" s="92"/>
      <c r="D85" s="92"/>
      <c r="E85" s="92"/>
      <c r="F85" s="92"/>
      <c r="G85" s="92"/>
      <c r="H85" s="92"/>
      <c r="I85" s="93"/>
      <c r="J85" s="94"/>
      <c r="K85" s="306">
        <v>0.05</v>
      </c>
      <c r="L85" s="857">
        <f>N78*K85</f>
        <v>3835.0801534354396</v>
      </c>
      <c r="M85" s="858"/>
      <c r="N85" s="51"/>
    </row>
    <row r="86" spans="1:14" ht="15.75" thickBot="1">
      <c r="B86" s="820" t="s">
        <v>953</v>
      </c>
      <c r="C86" s="821"/>
      <c r="D86" s="821"/>
      <c r="E86" s="821"/>
      <c r="F86" s="821"/>
      <c r="G86" s="821"/>
      <c r="H86" s="821"/>
      <c r="I86" s="821"/>
      <c r="J86" s="821"/>
      <c r="K86" s="821"/>
      <c r="L86" s="821"/>
      <c r="M86" s="822"/>
      <c r="N86" s="52">
        <f>L83+L84+L85</f>
        <v>23010.480920612637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99712.083989321429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1483</v>
      </c>
      <c r="C31" s="81" t="s">
        <v>1484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269</v>
      </c>
      <c r="B37" s="869" t="str">
        <f>VLOOKUP(A37,EQUIPOS!A7:D154,3,FALSE)</f>
        <v>Motoniveladora  potencia 215 HP, ancho de cuchilla 4,27 m, peso 18 ton.</v>
      </c>
      <c r="C37" s="870"/>
      <c r="D37" s="870"/>
      <c r="E37" s="870"/>
      <c r="F37" s="870"/>
      <c r="G37" s="870"/>
      <c r="H37" s="871"/>
      <c r="I37" s="268"/>
      <c r="J37" s="269"/>
      <c r="K37" s="270">
        <f>VLOOKUP(A37,EQUIPOS!A7:D164,4,FALSE)</f>
        <v>118627.72615399912</v>
      </c>
      <c r="L37" s="271"/>
      <c r="M37" s="272">
        <v>45</v>
      </c>
      <c r="N37" s="273">
        <f>K37/M37</f>
        <v>2636.1716923110916</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5900.1439251529791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68955.411528523735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76701.603068708791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15340.320613741758</v>
      </c>
      <c r="M83" s="856"/>
      <c r="N83" s="51"/>
    </row>
    <row r="84" spans="1:14">
      <c r="B84" s="89" t="s">
        <v>973</v>
      </c>
      <c r="C84" s="90"/>
      <c r="D84" s="90"/>
      <c r="E84" s="90"/>
      <c r="F84" s="90"/>
      <c r="G84" s="90"/>
      <c r="H84" s="90"/>
      <c r="I84" s="87"/>
      <c r="J84" s="88"/>
      <c r="K84" s="305">
        <v>0.05</v>
      </c>
      <c r="L84" s="855">
        <f>N78*K84</f>
        <v>3835.0801534354396</v>
      </c>
      <c r="M84" s="856"/>
      <c r="N84" s="51"/>
    </row>
    <row r="85" spans="1:14" ht="15.75" thickBot="1">
      <c r="B85" s="91" t="s">
        <v>974</v>
      </c>
      <c r="C85" s="92"/>
      <c r="D85" s="92"/>
      <c r="E85" s="92"/>
      <c r="F85" s="92"/>
      <c r="G85" s="92"/>
      <c r="H85" s="92"/>
      <c r="I85" s="93"/>
      <c r="J85" s="94"/>
      <c r="K85" s="306">
        <v>0.05</v>
      </c>
      <c r="L85" s="857">
        <f>N78*K85</f>
        <v>3835.0801534354396</v>
      </c>
      <c r="M85" s="858"/>
      <c r="N85" s="51"/>
    </row>
    <row r="86" spans="1:14" ht="15.75" thickBot="1">
      <c r="B86" s="820" t="s">
        <v>953</v>
      </c>
      <c r="C86" s="821"/>
      <c r="D86" s="821"/>
      <c r="E86" s="821"/>
      <c r="F86" s="821"/>
      <c r="G86" s="821"/>
      <c r="H86" s="821"/>
      <c r="I86" s="821"/>
      <c r="J86" s="821"/>
      <c r="K86" s="821"/>
      <c r="L86" s="821"/>
      <c r="M86" s="822"/>
      <c r="N86" s="52">
        <f>L83+L84+L85</f>
        <v>23010.480920612637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99712.083989321429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1485</v>
      </c>
      <c r="C31" s="81" t="s">
        <v>1486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272">
        <v>2.5</v>
      </c>
      <c r="N36" s="273">
        <f>K36/M36</f>
        <v>4372.0142596474234</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5180.0398686834433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68955.411528523735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91544.932738475181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18308.986547695036</v>
      </c>
      <c r="M83" s="856"/>
      <c r="N83" s="51"/>
    </row>
    <row r="84" spans="1:14">
      <c r="B84" s="89" t="s">
        <v>973</v>
      </c>
      <c r="C84" s="90"/>
      <c r="D84" s="90"/>
      <c r="E84" s="90"/>
      <c r="F84" s="90"/>
      <c r="G84" s="90"/>
      <c r="H84" s="90"/>
      <c r="I84" s="87"/>
      <c r="J84" s="88"/>
      <c r="K84" s="305">
        <v>0.05</v>
      </c>
      <c r="L84" s="855">
        <f>N78*K84</f>
        <v>4577.2466369237591</v>
      </c>
      <c r="M84" s="856"/>
      <c r="N84" s="51"/>
    </row>
    <row r="85" spans="1:14" ht="15.75" thickBot="1">
      <c r="B85" s="91" t="s">
        <v>974</v>
      </c>
      <c r="C85" s="92"/>
      <c r="D85" s="92"/>
      <c r="E85" s="92"/>
      <c r="F85" s="92"/>
      <c r="G85" s="92"/>
      <c r="H85" s="92"/>
      <c r="I85" s="93"/>
      <c r="J85" s="94"/>
      <c r="K85" s="306">
        <v>0.05</v>
      </c>
      <c r="L85" s="857">
        <f>N78*K85</f>
        <v>4577.2466369237591</v>
      </c>
      <c r="M85" s="858"/>
      <c r="N85" s="51"/>
    </row>
    <row r="86" spans="1:14" ht="15.75" thickBot="1">
      <c r="B86" s="820" t="s">
        <v>953</v>
      </c>
      <c r="C86" s="821"/>
      <c r="D86" s="821"/>
      <c r="E86" s="821"/>
      <c r="F86" s="821"/>
      <c r="G86" s="821"/>
      <c r="H86" s="821"/>
      <c r="I86" s="821"/>
      <c r="J86" s="821"/>
      <c r="K86" s="821"/>
      <c r="L86" s="821"/>
      <c r="M86" s="822"/>
      <c r="N86" s="52">
        <f>L83+L84+L85</f>
        <v>27463.479821542554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119008.41256001774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1487</v>
      </c>
      <c r="C31" s="81" t="s">
        <v>1488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272">
        <v>2.5</v>
      </c>
      <c r="N36" s="273">
        <f>K36/M36</f>
        <v>4372.0142596474234</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5180.0398686834433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68955.411528523735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91544.932738475181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18308.986547695036</v>
      </c>
      <c r="M83" s="856"/>
      <c r="N83" s="51"/>
    </row>
    <row r="84" spans="1:14">
      <c r="B84" s="89" t="s">
        <v>973</v>
      </c>
      <c r="C84" s="90"/>
      <c r="D84" s="90"/>
      <c r="E84" s="90"/>
      <c r="F84" s="90"/>
      <c r="G84" s="90"/>
      <c r="H84" s="90"/>
      <c r="I84" s="87"/>
      <c r="J84" s="88"/>
      <c r="K84" s="305">
        <v>0.05</v>
      </c>
      <c r="L84" s="855">
        <f>N78*K84</f>
        <v>4577.2466369237591</v>
      </c>
      <c r="M84" s="856"/>
      <c r="N84" s="51"/>
    </row>
    <row r="85" spans="1:14" ht="15.75" thickBot="1">
      <c r="B85" s="91" t="s">
        <v>974</v>
      </c>
      <c r="C85" s="92"/>
      <c r="D85" s="92"/>
      <c r="E85" s="92"/>
      <c r="F85" s="92"/>
      <c r="G85" s="92"/>
      <c r="H85" s="92"/>
      <c r="I85" s="93"/>
      <c r="J85" s="94"/>
      <c r="K85" s="306">
        <v>0.05</v>
      </c>
      <c r="L85" s="857">
        <f>N78*K85</f>
        <v>4577.2466369237591</v>
      </c>
      <c r="M85" s="858"/>
      <c r="N85" s="51"/>
    </row>
    <row r="86" spans="1:14" ht="15.75" thickBot="1">
      <c r="B86" s="820" t="s">
        <v>953</v>
      </c>
      <c r="C86" s="821"/>
      <c r="D86" s="821"/>
      <c r="E86" s="821"/>
      <c r="F86" s="821"/>
      <c r="G86" s="821"/>
      <c r="H86" s="821"/>
      <c r="I86" s="821"/>
      <c r="J86" s="821"/>
      <c r="K86" s="821"/>
      <c r="L86" s="821"/>
      <c r="M86" s="822"/>
      <c r="N86" s="52">
        <f>L83+L84+L85</f>
        <v>27463.479821542554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119008.41256001774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1489</v>
      </c>
      <c r="C31" s="81" t="s">
        <v>1490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272">
        <v>2.5</v>
      </c>
      <c r="N36" s="273">
        <f>K36/M36</f>
        <v>4372.0142596474234</v>
      </c>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0.05</v>
      </c>
      <c r="N41" s="345">
        <f>N76*M41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5180.0398686834433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59.258204169472513</v>
      </c>
      <c r="N49" s="273">
        <f>K49*M49</f>
        <v>1422.1969000673403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68955.411528523735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07">
        <f>VLOOKUP(A59,TRANSPORTE!A5:D123,4,FALSE)</f>
        <v>960.74550811354766</v>
      </c>
      <c r="M59" s="908"/>
      <c r="N59" s="288">
        <f>K59*L59</f>
        <v>1248.9691605476121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1248.9691605476121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16160.5121807204</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91544.932738475181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18308.986547695036</v>
      </c>
      <c r="M83" s="856"/>
      <c r="N83" s="51"/>
    </row>
    <row r="84" spans="1:14">
      <c r="B84" s="89" t="s">
        <v>973</v>
      </c>
      <c r="C84" s="90"/>
      <c r="D84" s="90"/>
      <c r="E84" s="90"/>
      <c r="F84" s="90"/>
      <c r="G84" s="90"/>
      <c r="H84" s="90"/>
      <c r="I84" s="87"/>
      <c r="J84" s="88"/>
      <c r="K84" s="305">
        <v>0.05</v>
      </c>
      <c r="L84" s="855">
        <f>N78*K84</f>
        <v>4577.2466369237591</v>
      </c>
      <c r="M84" s="856"/>
      <c r="N84" s="51"/>
    </row>
    <row r="85" spans="1:14" ht="15.75" thickBot="1">
      <c r="B85" s="91" t="s">
        <v>974</v>
      </c>
      <c r="C85" s="92"/>
      <c r="D85" s="92"/>
      <c r="E85" s="92"/>
      <c r="F85" s="92"/>
      <c r="G85" s="92"/>
      <c r="H85" s="92"/>
      <c r="I85" s="93"/>
      <c r="J85" s="94"/>
      <c r="K85" s="306">
        <v>0.05</v>
      </c>
      <c r="L85" s="857">
        <f>N78*K85</f>
        <v>4577.2466369237591</v>
      </c>
      <c r="M85" s="858"/>
      <c r="N85" s="51"/>
    </row>
    <row r="86" spans="1:14" ht="15.75" thickBot="1">
      <c r="B86" s="820" t="s">
        <v>953</v>
      </c>
      <c r="C86" s="821"/>
      <c r="D86" s="821"/>
      <c r="E86" s="821"/>
      <c r="F86" s="821"/>
      <c r="G86" s="821"/>
      <c r="H86" s="821"/>
      <c r="I86" s="821"/>
      <c r="J86" s="821"/>
      <c r="K86" s="821"/>
      <c r="L86" s="821"/>
      <c r="M86" s="822"/>
      <c r="N86" s="52">
        <f>L83+L84+L85</f>
        <v>27463.479821542554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119008.41256001774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1033</v>
      </c>
      <c r="C31" s="81" t="s">
        <v>1491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30</v>
      </c>
      <c r="N36" s="273">
        <f>K36/M36</f>
        <v>2228.3785644181071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30</v>
      </c>
      <c r="N37" s="273">
        <f>K37/M37</f>
        <v>5577.9321116545125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30</v>
      </c>
      <c r="N38" s="273">
        <f>K38/M38</f>
        <v>3106.0532587696071</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8.9561768172669982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10921.320111659492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1.25</v>
      </c>
      <c r="L48" s="268"/>
      <c r="M48" s="403">
        <f>VLOOKUP(A48,MATERIALES!A4:D395,4,FALSE)</f>
        <v>51948.626637274152</v>
      </c>
      <c r="N48" s="273">
        <f>K48*M48</f>
        <v>64935.783296592694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64935.783296592694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07">
        <f>VLOOKUP(A59,TRANSPORTE!A5:D123,4,FALSE)</f>
        <v>1011.7046931816067</v>
      </c>
      <c r="M59" s="908"/>
      <c r="N59" s="288">
        <f>K59*L59</f>
        <v>1264.6308664770083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1264.6308664770083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895.61768172669986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78017.351956455881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15603.470391291177</v>
      </c>
      <c r="M83" s="856"/>
      <c r="N83" s="51"/>
    </row>
    <row r="84" spans="1:14">
      <c r="B84" s="89" t="s">
        <v>973</v>
      </c>
      <c r="C84" s="90"/>
      <c r="D84" s="90"/>
      <c r="E84" s="90"/>
      <c r="F84" s="90"/>
      <c r="G84" s="90"/>
      <c r="H84" s="90"/>
      <c r="I84" s="87"/>
      <c r="J84" s="88"/>
      <c r="K84" s="305">
        <v>0.05</v>
      </c>
      <c r="L84" s="855">
        <f>N78*K84</f>
        <v>3900.8675978227943</v>
      </c>
      <c r="M84" s="856"/>
      <c r="N84" s="51"/>
    </row>
    <row r="85" spans="1:14" ht="15.75" thickBot="1">
      <c r="B85" s="91" t="s">
        <v>974</v>
      </c>
      <c r="C85" s="92"/>
      <c r="D85" s="92"/>
      <c r="E85" s="92"/>
      <c r="F85" s="92"/>
      <c r="G85" s="92"/>
      <c r="H85" s="92"/>
      <c r="I85" s="93"/>
      <c r="J85" s="94"/>
      <c r="K85" s="306">
        <v>0.05</v>
      </c>
      <c r="L85" s="857">
        <f>N78*K85</f>
        <v>3900.8675978227943</v>
      </c>
      <c r="M85" s="858"/>
      <c r="N85" s="51"/>
    </row>
    <row r="86" spans="1:14" ht="15.75" thickBot="1">
      <c r="B86" s="820" t="s">
        <v>953</v>
      </c>
      <c r="C86" s="821"/>
      <c r="D86" s="821"/>
      <c r="E86" s="821"/>
      <c r="F86" s="821"/>
      <c r="G86" s="821"/>
      <c r="H86" s="821"/>
      <c r="I86" s="821"/>
      <c r="J86" s="821"/>
      <c r="K86" s="821"/>
      <c r="L86" s="821"/>
      <c r="M86" s="822"/>
      <c r="N86" s="52">
        <f>L83+L84+L85</f>
        <v>23405.205586936765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101422.55754339264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1034</v>
      </c>
      <c r="C31" s="81" t="s">
        <v>1492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30</v>
      </c>
      <c r="N36" s="273">
        <f>K36/M36</f>
        <v>2228.3785644181071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30</v>
      </c>
      <c r="N37" s="273">
        <f>K37/M37</f>
        <v>5577.9321116545125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30</v>
      </c>
      <c r="N38" s="273">
        <f>K38/M38</f>
        <v>3106.0532587696071</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8.9561768172669982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10921.320111659492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51948.626637274152</v>
      </c>
      <c r="N48" s="273">
        <f>K48*M48</f>
        <v>64935.783296592694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64935.783296592694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07">
        <f>VLOOKUP(A59,TRANSPORTE!A5:D123,4,FALSE)</f>
        <v>1011.7046931816067</v>
      </c>
      <c r="M59" s="908"/>
      <c r="N59" s="288">
        <f>K59*L59</f>
        <v>1264.6308664770083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1264.6308664770083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895.61768172669986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78017.351956455881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15603.470391291177</v>
      </c>
      <c r="M83" s="856"/>
      <c r="N83" s="51"/>
    </row>
    <row r="84" spans="1:14">
      <c r="B84" s="89" t="s">
        <v>973</v>
      </c>
      <c r="C84" s="90"/>
      <c r="D84" s="90"/>
      <c r="E84" s="90"/>
      <c r="F84" s="90"/>
      <c r="G84" s="90"/>
      <c r="H84" s="90"/>
      <c r="I84" s="87"/>
      <c r="J84" s="88"/>
      <c r="K84" s="305">
        <v>0.05</v>
      </c>
      <c r="L84" s="855">
        <f>N78*K84</f>
        <v>3900.8675978227943</v>
      </c>
      <c r="M84" s="856"/>
      <c r="N84" s="51"/>
    </row>
    <row r="85" spans="1:14" ht="15.75" thickBot="1">
      <c r="B85" s="91" t="s">
        <v>974</v>
      </c>
      <c r="C85" s="92"/>
      <c r="D85" s="92"/>
      <c r="E85" s="92"/>
      <c r="F85" s="92"/>
      <c r="G85" s="92"/>
      <c r="H85" s="92"/>
      <c r="I85" s="93"/>
      <c r="J85" s="94"/>
      <c r="K85" s="306">
        <v>0.05</v>
      </c>
      <c r="L85" s="857">
        <f>N78*K85</f>
        <v>3900.8675978227943</v>
      </c>
      <c r="M85" s="858"/>
      <c r="N85" s="51"/>
    </row>
    <row r="86" spans="1:14" ht="15.75" thickBot="1">
      <c r="B86" s="820" t="s">
        <v>953</v>
      </c>
      <c r="C86" s="821"/>
      <c r="D86" s="821"/>
      <c r="E86" s="821"/>
      <c r="F86" s="821"/>
      <c r="G86" s="821"/>
      <c r="H86" s="821"/>
      <c r="I86" s="821"/>
      <c r="J86" s="821"/>
      <c r="K86" s="821"/>
      <c r="L86" s="821"/>
      <c r="M86" s="822"/>
      <c r="N86" s="52">
        <f>L83+L84+L85</f>
        <v>23405.205586936765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101422.55754339264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1035</v>
      </c>
      <c r="C31" s="81" t="s">
        <v>1493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30</v>
      </c>
      <c r="N36" s="273">
        <f>K36/M36</f>
        <v>2228.3785644181071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30</v>
      </c>
      <c r="N37" s="273">
        <f>K37/M37</f>
        <v>5577.9321116545125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30</v>
      </c>
      <c r="N38" s="273">
        <f>K38/M38</f>
        <v>3106.0532587696071</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8.9561768172669982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10921.320111659492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51948.626637274152</v>
      </c>
      <c r="N48" s="273">
        <f>K48*M48</f>
        <v>64935.783296592694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64935.783296592694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07">
        <f>VLOOKUP(A59,TRANSPORTE!A5:D123,4,FALSE)</f>
        <v>1011.7046931816067</v>
      </c>
      <c r="M59" s="908"/>
      <c r="N59" s="288">
        <f>K59*L59</f>
        <v>1264.6308664770083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1264.6308664770083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895.61768172669986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78017.351956455881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15603.470391291177</v>
      </c>
      <c r="M83" s="856"/>
      <c r="N83" s="51"/>
    </row>
    <row r="84" spans="1:14">
      <c r="B84" s="89" t="s">
        <v>973</v>
      </c>
      <c r="C84" s="90"/>
      <c r="D84" s="90"/>
      <c r="E84" s="90"/>
      <c r="F84" s="90"/>
      <c r="G84" s="90"/>
      <c r="H84" s="90"/>
      <c r="I84" s="87"/>
      <c r="J84" s="88"/>
      <c r="K84" s="305">
        <v>0.05</v>
      </c>
      <c r="L84" s="855">
        <f>N78*K84</f>
        <v>3900.8675978227943</v>
      </c>
      <c r="M84" s="856"/>
      <c r="N84" s="51"/>
    </row>
    <row r="85" spans="1:14" ht="15.75" thickBot="1">
      <c r="B85" s="91" t="s">
        <v>974</v>
      </c>
      <c r="C85" s="92"/>
      <c r="D85" s="92"/>
      <c r="E85" s="92"/>
      <c r="F85" s="92"/>
      <c r="G85" s="92"/>
      <c r="H85" s="92"/>
      <c r="I85" s="93"/>
      <c r="J85" s="94"/>
      <c r="K85" s="306">
        <v>0.05</v>
      </c>
      <c r="L85" s="857">
        <f>N78*K85</f>
        <v>3900.8675978227943</v>
      </c>
      <c r="M85" s="858"/>
      <c r="N85" s="51"/>
    </row>
    <row r="86" spans="1:14" ht="15.75" thickBot="1">
      <c r="B86" s="820" t="s">
        <v>953</v>
      </c>
      <c r="C86" s="821"/>
      <c r="D86" s="821"/>
      <c r="E86" s="821"/>
      <c r="F86" s="821"/>
      <c r="G86" s="821"/>
      <c r="H86" s="821"/>
      <c r="I86" s="821"/>
      <c r="J86" s="821"/>
      <c r="K86" s="821"/>
      <c r="L86" s="821"/>
      <c r="M86" s="822"/>
      <c r="N86" s="52">
        <f>L83+L84+L85</f>
        <v>23405.205586936765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101422.55754339264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1494</v>
      </c>
      <c r="C31" s="81" t="s">
        <v>2021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467.77543149502856</v>
      </c>
      <c r="N49" s="273">
        <f>K49*M49</f>
        <v>42099.788834552572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109633.00346300896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118527.89165924108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23705.578331848217</v>
      </c>
      <c r="M83" s="856"/>
      <c r="N83" s="51"/>
    </row>
    <row r="84" spans="1:14">
      <c r="B84" s="89" t="s">
        <v>973</v>
      </c>
      <c r="C84" s="90"/>
      <c r="D84" s="90"/>
      <c r="E84" s="90"/>
      <c r="F84" s="90"/>
      <c r="G84" s="90"/>
      <c r="H84" s="90"/>
      <c r="I84" s="87"/>
      <c r="J84" s="88"/>
      <c r="K84" s="305">
        <v>0.05</v>
      </c>
      <c r="L84" s="855">
        <f>N78*K84</f>
        <v>5926.3945829620543</v>
      </c>
      <c r="M84" s="856"/>
      <c r="N84" s="51"/>
    </row>
    <row r="85" spans="1:14" ht="15.75" thickBot="1">
      <c r="B85" s="91" t="s">
        <v>974</v>
      </c>
      <c r="C85" s="92"/>
      <c r="D85" s="92"/>
      <c r="E85" s="92"/>
      <c r="F85" s="92"/>
      <c r="G85" s="92"/>
      <c r="H85" s="92"/>
      <c r="I85" s="93"/>
      <c r="J85" s="94"/>
      <c r="K85" s="306">
        <v>0.05</v>
      </c>
      <c r="L85" s="857">
        <f>N78*K85</f>
        <v>5926.3945829620543</v>
      </c>
      <c r="M85" s="858"/>
      <c r="N85" s="51"/>
    </row>
    <row r="86" spans="1:14" ht="15.75" thickBot="1">
      <c r="B86" s="820" t="s">
        <v>953</v>
      </c>
      <c r="C86" s="821"/>
      <c r="D86" s="821"/>
      <c r="E86" s="821"/>
      <c r="F86" s="821"/>
      <c r="G86" s="821"/>
      <c r="H86" s="821"/>
      <c r="I86" s="821"/>
      <c r="J86" s="821"/>
      <c r="K86" s="821"/>
      <c r="L86" s="821"/>
      <c r="M86" s="822"/>
      <c r="N86" s="52">
        <f>L83+L84+L85</f>
        <v>35558.367497772328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154086.25915701341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1495</v>
      </c>
      <c r="C31" s="81" t="s">
        <v>2022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467.77543149502856</v>
      </c>
      <c r="N49" s="273">
        <f>K49*M49</f>
        <v>42099.788834552572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109633.00346300896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118527.89165924108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23705.578331848217</v>
      </c>
      <c r="M83" s="856"/>
      <c r="N83" s="51"/>
    </row>
    <row r="84" spans="1:14">
      <c r="B84" s="89" t="s">
        <v>973</v>
      </c>
      <c r="C84" s="90"/>
      <c r="D84" s="90"/>
      <c r="E84" s="90"/>
      <c r="F84" s="90"/>
      <c r="G84" s="90"/>
      <c r="H84" s="90"/>
      <c r="I84" s="87"/>
      <c r="J84" s="88"/>
      <c r="K84" s="305">
        <v>0.05</v>
      </c>
      <c r="L84" s="855">
        <f>N78*K84</f>
        <v>5926.3945829620543</v>
      </c>
      <c r="M84" s="856"/>
      <c r="N84" s="51"/>
    </row>
    <row r="85" spans="1:14" ht="15.75" thickBot="1">
      <c r="B85" s="91" t="s">
        <v>974</v>
      </c>
      <c r="C85" s="92"/>
      <c r="D85" s="92"/>
      <c r="E85" s="92"/>
      <c r="F85" s="92"/>
      <c r="G85" s="92"/>
      <c r="H85" s="92"/>
      <c r="I85" s="93"/>
      <c r="J85" s="94"/>
      <c r="K85" s="306">
        <v>0.05</v>
      </c>
      <c r="L85" s="857">
        <f>N78*K85</f>
        <v>5926.3945829620543</v>
      </c>
      <c r="M85" s="858"/>
      <c r="N85" s="51"/>
    </row>
    <row r="86" spans="1:14" ht="15.75" thickBot="1">
      <c r="B86" s="820" t="s">
        <v>953</v>
      </c>
      <c r="C86" s="821"/>
      <c r="D86" s="821"/>
      <c r="E86" s="821"/>
      <c r="F86" s="821"/>
      <c r="G86" s="821"/>
      <c r="H86" s="821"/>
      <c r="I86" s="821"/>
      <c r="J86" s="821"/>
      <c r="K86" s="821"/>
      <c r="L86" s="821"/>
      <c r="M86" s="822"/>
      <c r="N86" s="52">
        <f>L83+L84+L85</f>
        <v>35558.367497772328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154086.25915701341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1496</v>
      </c>
      <c r="C31" s="81" t="s">
        <v>1497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467.77543149502856</v>
      </c>
      <c r="N49" s="273">
        <f>K49*M49</f>
        <v>42099.788834552572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109633.00346300896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118527.89165924108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23705.578331848217</v>
      </c>
      <c r="M83" s="856"/>
      <c r="N83" s="51"/>
    </row>
    <row r="84" spans="1:14">
      <c r="B84" s="89" t="s">
        <v>973</v>
      </c>
      <c r="C84" s="90"/>
      <c r="D84" s="90"/>
      <c r="E84" s="90"/>
      <c r="F84" s="90"/>
      <c r="G84" s="90"/>
      <c r="H84" s="90"/>
      <c r="I84" s="87"/>
      <c r="J84" s="88"/>
      <c r="K84" s="305">
        <v>0.05</v>
      </c>
      <c r="L84" s="855">
        <f>N78*K84</f>
        <v>5926.3945829620543</v>
      </c>
      <c r="M84" s="856"/>
      <c r="N84" s="51"/>
    </row>
    <row r="85" spans="1:14" ht="15.75" thickBot="1">
      <c r="B85" s="91" t="s">
        <v>974</v>
      </c>
      <c r="C85" s="92"/>
      <c r="D85" s="92"/>
      <c r="E85" s="92"/>
      <c r="F85" s="92"/>
      <c r="G85" s="92"/>
      <c r="H85" s="92"/>
      <c r="I85" s="93"/>
      <c r="J85" s="94"/>
      <c r="K85" s="306">
        <v>0.05</v>
      </c>
      <c r="L85" s="857">
        <f>N78*K85</f>
        <v>5926.3945829620543</v>
      </c>
      <c r="M85" s="858"/>
      <c r="N85" s="51"/>
    </row>
    <row r="86" spans="1:14" ht="15.75" thickBot="1">
      <c r="B86" s="820" t="s">
        <v>953</v>
      </c>
      <c r="C86" s="821"/>
      <c r="D86" s="821"/>
      <c r="E86" s="821"/>
      <c r="F86" s="821"/>
      <c r="G86" s="821"/>
      <c r="H86" s="821"/>
      <c r="I86" s="821"/>
      <c r="J86" s="821"/>
      <c r="K86" s="821"/>
      <c r="L86" s="821"/>
      <c r="M86" s="822"/>
      <c r="N86" s="52">
        <f>L83+L84+L85</f>
        <v>35558.367497772328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154086.25915701341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1498</v>
      </c>
      <c r="C31" s="81" t="s">
        <v>1499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467.77543149502856</v>
      </c>
      <c r="N49" s="273">
        <f>K49*M49</f>
        <v>42099.788834552572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109633.00346300896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118527.89165924108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23705.578331848217</v>
      </c>
      <c r="M83" s="856"/>
      <c r="N83" s="51"/>
    </row>
    <row r="84" spans="1:14">
      <c r="B84" s="89" t="s">
        <v>973</v>
      </c>
      <c r="C84" s="90"/>
      <c r="D84" s="90"/>
      <c r="E84" s="90"/>
      <c r="F84" s="90"/>
      <c r="G84" s="90"/>
      <c r="H84" s="90"/>
      <c r="I84" s="87"/>
      <c r="J84" s="88"/>
      <c r="K84" s="305">
        <v>0.05</v>
      </c>
      <c r="L84" s="855">
        <f>N78*K84</f>
        <v>5926.3945829620543</v>
      </c>
      <c r="M84" s="856"/>
      <c r="N84" s="51"/>
    </row>
    <row r="85" spans="1:14" ht="15.75" thickBot="1">
      <c r="B85" s="91" t="s">
        <v>974</v>
      </c>
      <c r="C85" s="92"/>
      <c r="D85" s="92"/>
      <c r="E85" s="92"/>
      <c r="F85" s="92"/>
      <c r="G85" s="92"/>
      <c r="H85" s="92"/>
      <c r="I85" s="93"/>
      <c r="J85" s="94"/>
      <c r="K85" s="306">
        <v>0.05</v>
      </c>
      <c r="L85" s="857">
        <f>N78*K85</f>
        <v>5926.3945829620543</v>
      </c>
      <c r="M85" s="858"/>
      <c r="N85" s="51"/>
    </row>
    <row r="86" spans="1:14" ht="15.75" thickBot="1">
      <c r="B86" s="820" t="s">
        <v>953</v>
      </c>
      <c r="C86" s="821"/>
      <c r="D86" s="821"/>
      <c r="E86" s="821"/>
      <c r="F86" s="821"/>
      <c r="G86" s="821"/>
      <c r="H86" s="821"/>
      <c r="I86" s="821"/>
      <c r="J86" s="821"/>
      <c r="K86" s="821"/>
      <c r="L86" s="821"/>
      <c r="M86" s="822"/>
      <c r="N86" s="52">
        <f>L83+L84+L85</f>
        <v>35558.367497772328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154086.25915701341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1500</v>
      </c>
      <c r="C31" s="81" t="s">
        <v>1501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67533.214628456393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76428.102824688511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15285.620564937703</v>
      </c>
      <c r="M83" s="856"/>
      <c r="N83" s="51"/>
    </row>
    <row r="84" spans="1:14">
      <c r="B84" s="89" t="s">
        <v>973</v>
      </c>
      <c r="C84" s="90"/>
      <c r="D84" s="90"/>
      <c r="E84" s="90"/>
      <c r="F84" s="90"/>
      <c r="G84" s="90"/>
      <c r="H84" s="90"/>
      <c r="I84" s="87"/>
      <c r="J84" s="88"/>
      <c r="K84" s="305">
        <v>0.05</v>
      </c>
      <c r="L84" s="855">
        <f>N78*K84</f>
        <v>3821.4051412344256</v>
      </c>
      <c r="M84" s="856"/>
      <c r="N84" s="51"/>
    </row>
    <row r="85" spans="1:14" ht="15.75" thickBot="1">
      <c r="B85" s="91" t="s">
        <v>974</v>
      </c>
      <c r="C85" s="92"/>
      <c r="D85" s="92"/>
      <c r="E85" s="92"/>
      <c r="F85" s="92"/>
      <c r="G85" s="92"/>
      <c r="H85" s="92"/>
      <c r="I85" s="93"/>
      <c r="J85" s="94"/>
      <c r="K85" s="306">
        <v>0.05</v>
      </c>
      <c r="L85" s="857">
        <f>N78*K85</f>
        <v>3821.4051412344256</v>
      </c>
      <c r="M85" s="858"/>
      <c r="N85" s="51"/>
    </row>
    <row r="86" spans="1:14" ht="15.75" thickBot="1">
      <c r="B86" s="820" t="s">
        <v>953</v>
      </c>
      <c r="C86" s="821"/>
      <c r="D86" s="821"/>
      <c r="E86" s="821"/>
      <c r="F86" s="821"/>
      <c r="G86" s="821"/>
      <c r="H86" s="821"/>
      <c r="I86" s="821"/>
      <c r="J86" s="821"/>
      <c r="K86" s="821"/>
      <c r="L86" s="821"/>
      <c r="M86" s="822"/>
      <c r="N86" s="52">
        <f>L83+L84+L85</f>
        <v>22928.430847406555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99356.533672095073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1502</v>
      </c>
      <c r="C31" s="81" t="s">
        <v>1503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67533.214628456393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76428.102824688511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15285.620564937703</v>
      </c>
      <c r="M83" s="856"/>
      <c r="N83" s="51"/>
    </row>
    <row r="84" spans="1:14">
      <c r="B84" s="89" t="s">
        <v>973</v>
      </c>
      <c r="C84" s="90"/>
      <c r="D84" s="90"/>
      <c r="E84" s="90"/>
      <c r="F84" s="90"/>
      <c r="G84" s="90"/>
      <c r="H84" s="90"/>
      <c r="I84" s="87"/>
      <c r="J84" s="88"/>
      <c r="K84" s="305">
        <v>0.05</v>
      </c>
      <c r="L84" s="855">
        <f>N78*K84</f>
        <v>3821.4051412344256</v>
      </c>
      <c r="M84" s="856"/>
      <c r="N84" s="51"/>
    </row>
    <row r="85" spans="1:14" ht="15.75" thickBot="1">
      <c r="B85" s="91" t="s">
        <v>974</v>
      </c>
      <c r="C85" s="92"/>
      <c r="D85" s="92"/>
      <c r="E85" s="92"/>
      <c r="F85" s="92"/>
      <c r="G85" s="92"/>
      <c r="H85" s="92"/>
      <c r="I85" s="93"/>
      <c r="J85" s="94"/>
      <c r="K85" s="306">
        <v>0.05</v>
      </c>
      <c r="L85" s="857">
        <f>N78*K85</f>
        <v>3821.4051412344256</v>
      </c>
      <c r="M85" s="858"/>
      <c r="N85" s="51"/>
    </row>
    <row r="86" spans="1:14" ht="15.75" thickBot="1">
      <c r="B86" s="820" t="s">
        <v>953</v>
      </c>
      <c r="C86" s="821"/>
      <c r="D86" s="821"/>
      <c r="E86" s="821"/>
      <c r="F86" s="821"/>
      <c r="G86" s="821"/>
      <c r="H86" s="821"/>
      <c r="I86" s="821"/>
      <c r="J86" s="821"/>
      <c r="K86" s="821"/>
      <c r="L86" s="821"/>
      <c r="M86" s="822"/>
      <c r="N86" s="52">
        <f>L83+L84+L85</f>
        <v>22928.430847406555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99356.533672095073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1504</v>
      </c>
      <c r="C31" s="81" t="s">
        <v>1505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67533.214628456393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76428.102824688511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15285.620564937703</v>
      </c>
      <c r="M83" s="856"/>
      <c r="N83" s="51"/>
    </row>
    <row r="84" spans="1:14">
      <c r="B84" s="89" t="s">
        <v>973</v>
      </c>
      <c r="C84" s="90"/>
      <c r="D84" s="90"/>
      <c r="E84" s="90"/>
      <c r="F84" s="90"/>
      <c r="G84" s="90"/>
      <c r="H84" s="90"/>
      <c r="I84" s="87"/>
      <c r="J84" s="88"/>
      <c r="K84" s="305">
        <v>0.05</v>
      </c>
      <c r="L84" s="855">
        <f>N78*K84</f>
        <v>3821.4051412344256</v>
      </c>
      <c r="M84" s="856"/>
      <c r="N84" s="51"/>
    </row>
    <row r="85" spans="1:14" ht="15.75" thickBot="1">
      <c r="B85" s="91" t="s">
        <v>974</v>
      </c>
      <c r="C85" s="92"/>
      <c r="D85" s="92"/>
      <c r="E85" s="92"/>
      <c r="F85" s="92"/>
      <c r="G85" s="92"/>
      <c r="H85" s="92"/>
      <c r="I85" s="93"/>
      <c r="J85" s="94"/>
      <c r="K85" s="306">
        <v>0.05</v>
      </c>
      <c r="L85" s="857">
        <f>N78*K85</f>
        <v>3821.4051412344256</v>
      </c>
      <c r="M85" s="858"/>
      <c r="N85" s="51"/>
    </row>
    <row r="86" spans="1:14" ht="15.75" thickBot="1">
      <c r="B86" s="820" t="s">
        <v>953</v>
      </c>
      <c r="C86" s="821"/>
      <c r="D86" s="821"/>
      <c r="E86" s="821"/>
      <c r="F86" s="821"/>
      <c r="G86" s="821"/>
      <c r="H86" s="821"/>
      <c r="I86" s="821"/>
      <c r="J86" s="821"/>
      <c r="K86" s="821"/>
      <c r="L86" s="821"/>
      <c r="M86" s="822"/>
      <c r="N86" s="52">
        <f>L83+L84+L85</f>
        <v>22928.430847406555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99356.533672095073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1506</v>
      </c>
      <c r="C31" s="81" t="s">
        <v>1507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67533.214628456393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76428.102824688511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15285.620564937703</v>
      </c>
      <c r="M83" s="856"/>
      <c r="N83" s="51"/>
    </row>
    <row r="84" spans="1:14">
      <c r="B84" s="89" t="s">
        <v>973</v>
      </c>
      <c r="C84" s="90"/>
      <c r="D84" s="90"/>
      <c r="E84" s="90"/>
      <c r="F84" s="90"/>
      <c r="G84" s="90"/>
      <c r="H84" s="90"/>
      <c r="I84" s="87"/>
      <c r="J84" s="88"/>
      <c r="K84" s="305">
        <v>0.05</v>
      </c>
      <c r="L84" s="855">
        <f>N78*K84</f>
        <v>3821.4051412344256</v>
      </c>
      <c r="M84" s="856"/>
      <c r="N84" s="51"/>
    </row>
    <row r="85" spans="1:14" ht="15.75" thickBot="1">
      <c r="B85" s="91" t="s">
        <v>974</v>
      </c>
      <c r="C85" s="92"/>
      <c r="D85" s="92"/>
      <c r="E85" s="92"/>
      <c r="F85" s="92"/>
      <c r="G85" s="92"/>
      <c r="H85" s="92"/>
      <c r="I85" s="93"/>
      <c r="J85" s="94"/>
      <c r="K85" s="306">
        <v>0.05</v>
      </c>
      <c r="L85" s="857">
        <f>N78*K85</f>
        <v>3821.4051412344256</v>
      </c>
      <c r="M85" s="858"/>
      <c r="N85" s="51"/>
    </row>
    <row r="86" spans="1:14" ht="15.75" thickBot="1">
      <c r="B86" s="820" t="s">
        <v>953</v>
      </c>
      <c r="C86" s="821"/>
      <c r="D86" s="821"/>
      <c r="E86" s="821"/>
      <c r="F86" s="821"/>
      <c r="G86" s="821"/>
      <c r="H86" s="821"/>
      <c r="I86" s="821"/>
      <c r="J86" s="821"/>
      <c r="K86" s="821"/>
      <c r="L86" s="821"/>
      <c r="M86" s="822"/>
      <c r="N86" s="52">
        <f>L83+L84+L85</f>
        <v>22928.430847406555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99356.533672095073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1508</v>
      </c>
      <c r="C31" s="81" t="s">
        <v>1509</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467.77543149502856</v>
      </c>
      <c r="N48" s="273">
        <f>K48*M48</f>
        <v>467.77543149502856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467.77543149502856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467.77543149502856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93.555086299005723</v>
      </c>
      <c r="M83" s="856"/>
      <c r="N83" s="51"/>
    </row>
    <row r="84" spans="1:14">
      <c r="B84" s="89" t="s">
        <v>973</v>
      </c>
      <c r="C84" s="90"/>
      <c r="D84" s="90"/>
      <c r="E84" s="90"/>
      <c r="F84" s="90"/>
      <c r="G84" s="90"/>
      <c r="H84" s="90"/>
      <c r="I84" s="87"/>
      <c r="J84" s="88"/>
      <c r="K84" s="305">
        <v>0.05</v>
      </c>
      <c r="L84" s="855">
        <f>N78*K84</f>
        <v>23.388771574751431</v>
      </c>
      <c r="M84" s="856"/>
      <c r="N84" s="51"/>
    </row>
    <row r="85" spans="1:14" ht="15.75" thickBot="1">
      <c r="B85" s="91" t="s">
        <v>974</v>
      </c>
      <c r="C85" s="92"/>
      <c r="D85" s="92"/>
      <c r="E85" s="92"/>
      <c r="F85" s="92"/>
      <c r="G85" s="92"/>
      <c r="H85" s="92"/>
      <c r="I85" s="93"/>
      <c r="J85" s="94"/>
      <c r="K85" s="306">
        <v>0.05</v>
      </c>
      <c r="L85" s="857">
        <f>N78*K85</f>
        <v>23.388771574751431</v>
      </c>
      <c r="M85" s="858"/>
      <c r="N85" s="51"/>
    </row>
    <row r="86" spans="1:14" ht="15.75" thickBot="1">
      <c r="B86" s="820" t="s">
        <v>953</v>
      </c>
      <c r="C86" s="821"/>
      <c r="D86" s="821"/>
      <c r="E86" s="821"/>
      <c r="F86" s="821"/>
      <c r="G86" s="821"/>
      <c r="H86" s="821"/>
      <c r="I86" s="821"/>
      <c r="J86" s="821"/>
      <c r="K86" s="821"/>
      <c r="L86" s="821"/>
      <c r="M86" s="822"/>
      <c r="N86" s="52">
        <f>L83+L84+L85</f>
        <v>140.33262944850858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608.10806094353711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1510</v>
      </c>
      <c r="C31" s="81" t="s">
        <v>1511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467.77543149502856</v>
      </c>
      <c r="N49" s="273">
        <f>K49*M49</f>
        <v>42099.788834552572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109633.00346300896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118527.89165924108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23705.578331848217</v>
      </c>
      <c r="M83" s="856"/>
      <c r="N83" s="51"/>
    </row>
    <row r="84" spans="1:14">
      <c r="B84" s="89" t="s">
        <v>973</v>
      </c>
      <c r="C84" s="90"/>
      <c r="D84" s="90"/>
      <c r="E84" s="90"/>
      <c r="F84" s="90"/>
      <c r="G84" s="90"/>
      <c r="H84" s="90"/>
      <c r="I84" s="87"/>
      <c r="J84" s="88"/>
      <c r="K84" s="305">
        <v>0.05</v>
      </c>
      <c r="L84" s="855">
        <f>N78*K84</f>
        <v>5926.3945829620543</v>
      </c>
      <c r="M84" s="856"/>
      <c r="N84" s="51"/>
    </row>
    <row r="85" spans="1:14" ht="15.75" thickBot="1">
      <c r="B85" s="91" t="s">
        <v>974</v>
      </c>
      <c r="C85" s="92"/>
      <c r="D85" s="92"/>
      <c r="E85" s="92"/>
      <c r="F85" s="92"/>
      <c r="G85" s="92"/>
      <c r="H85" s="92"/>
      <c r="I85" s="93"/>
      <c r="J85" s="94"/>
      <c r="K85" s="306">
        <v>0.05</v>
      </c>
      <c r="L85" s="857">
        <f>N78*K85</f>
        <v>5926.3945829620543</v>
      </c>
      <c r="M85" s="858"/>
      <c r="N85" s="51"/>
    </row>
    <row r="86" spans="1:14" ht="15.75" thickBot="1">
      <c r="B86" s="820" t="s">
        <v>953</v>
      </c>
      <c r="C86" s="821"/>
      <c r="D86" s="821"/>
      <c r="E86" s="821"/>
      <c r="F86" s="821"/>
      <c r="G86" s="821"/>
      <c r="H86" s="821"/>
      <c r="I86" s="821"/>
      <c r="J86" s="821"/>
      <c r="K86" s="821"/>
      <c r="L86" s="821"/>
      <c r="M86" s="822"/>
      <c r="N86" s="52">
        <f>L83+L84+L85</f>
        <v>35558.367497772328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154086.25915701341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1512</v>
      </c>
      <c r="C31" s="81" t="s">
        <v>1513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467.77543149502856</v>
      </c>
      <c r="N49" s="273">
        <f>K49*M49</f>
        <v>42099.788834552572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109633.00346300896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118527.89165924108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23705.578331848217</v>
      </c>
      <c r="M83" s="856"/>
      <c r="N83" s="51"/>
    </row>
    <row r="84" spans="1:14">
      <c r="B84" s="89" t="s">
        <v>973</v>
      </c>
      <c r="C84" s="90"/>
      <c r="D84" s="90"/>
      <c r="E84" s="90"/>
      <c r="F84" s="90"/>
      <c r="G84" s="90"/>
      <c r="H84" s="90"/>
      <c r="I84" s="87"/>
      <c r="J84" s="88"/>
      <c r="K84" s="305">
        <v>0.05</v>
      </c>
      <c r="L84" s="855">
        <f>N78*K84</f>
        <v>5926.3945829620543</v>
      </c>
      <c r="M84" s="856"/>
      <c r="N84" s="51"/>
    </row>
    <row r="85" spans="1:14" ht="15.75" thickBot="1">
      <c r="B85" s="91" t="s">
        <v>974</v>
      </c>
      <c r="C85" s="92"/>
      <c r="D85" s="92"/>
      <c r="E85" s="92"/>
      <c r="F85" s="92"/>
      <c r="G85" s="92"/>
      <c r="H85" s="92"/>
      <c r="I85" s="93"/>
      <c r="J85" s="94"/>
      <c r="K85" s="306">
        <v>0.05</v>
      </c>
      <c r="L85" s="857">
        <f>N78*K85</f>
        <v>5926.3945829620543</v>
      </c>
      <c r="M85" s="858"/>
      <c r="N85" s="51"/>
    </row>
    <row r="86" spans="1:14" ht="15.75" thickBot="1">
      <c r="B86" s="820" t="s">
        <v>953</v>
      </c>
      <c r="C86" s="821"/>
      <c r="D86" s="821"/>
      <c r="E86" s="821"/>
      <c r="F86" s="821"/>
      <c r="G86" s="821"/>
      <c r="H86" s="821"/>
      <c r="I86" s="821"/>
      <c r="J86" s="821"/>
      <c r="K86" s="821"/>
      <c r="L86" s="821"/>
      <c r="M86" s="822"/>
      <c r="N86" s="52">
        <f>L83+L84+L85</f>
        <v>35558.367497772328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154086.25915701341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1514</v>
      </c>
      <c r="C31" s="81" t="s">
        <v>1515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67533.214628456393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76428.102824688511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15285.620564937703</v>
      </c>
      <c r="M83" s="856"/>
      <c r="N83" s="51"/>
    </row>
    <row r="84" spans="1:14">
      <c r="B84" s="89" t="s">
        <v>973</v>
      </c>
      <c r="C84" s="90"/>
      <c r="D84" s="90"/>
      <c r="E84" s="90"/>
      <c r="F84" s="90"/>
      <c r="G84" s="90"/>
      <c r="H84" s="90"/>
      <c r="I84" s="87"/>
      <c r="J84" s="88"/>
      <c r="K84" s="305">
        <v>0.05</v>
      </c>
      <c r="L84" s="855">
        <f>N78*K84</f>
        <v>3821.4051412344256</v>
      </c>
      <c r="M84" s="856"/>
      <c r="N84" s="51"/>
    </row>
    <row r="85" spans="1:14" ht="15.75" thickBot="1">
      <c r="B85" s="91" t="s">
        <v>974</v>
      </c>
      <c r="C85" s="92"/>
      <c r="D85" s="92"/>
      <c r="E85" s="92"/>
      <c r="F85" s="92"/>
      <c r="G85" s="92"/>
      <c r="H85" s="92"/>
      <c r="I85" s="93"/>
      <c r="J85" s="94"/>
      <c r="K85" s="306">
        <v>0.05</v>
      </c>
      <c r="L85" s="857">
        <f>N78*K85</f>
        <v>3821.4051412344256</v>
      </c>
      <c r="M85" s="858"/>
      <c r="N85" s="51"/>
    </row>
    <row r="86" spans="1:14" ht="15.75" thickBot="1">
      <c r="B86" s="820" t="s">
        <v>953</v>
      </c>
      <c r="C86" s="821"/>
      <c r="D86" s="821"/>
      <c r="E86" s="821"/>
      <c r="F86" s="821"/>
      <c r="G86" s="821"/>
      <c r="H86" s="821"/>
      <c r="I86" s="821"/>
      <c r="J86" s="821"/>
      <c r="K86" s="821"/>
      <c r="L86" s="821"/>
      <c r="M86" s="822"/>
      <c r="N86" s="52">
        <f>L83+L84+L85</f>
        <v>22928.430847406555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99356.533672095073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1516</v>
      </c>
      <c r="C31" s="81" t="s">
        <v>1517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45</v>
      </c>
      <c r="N36" s="273">
        <f>K36/M36</f>
        <v>1187.2992757839711</v>
      </c>
    </row>
    <row r="37" spans="1:14">
      <c r="A37" s="113" t="s">
        <v>271</v>
      </c>
      <c r="B37" s="869" t="str">
        <f>VLOOKUP(A37,EQUIPOS!A7:D154,3,FALSE)</f>
        <v>Motoniveladora, potencia 140 HP, ancho de cuchilla 3,66 m, peso 11 ton.</v>
      </c>
      <c r="C37" s="870"/>
      <c r="D37" s="870"/>
      <c r="E37" s="870"/>
      <c r="F37" s="870"/>
      <c r="G37" s="870"/>
      <c r="H37" s="871"/>
      <c r="I37" s="268"/>
      <c r="J37" s="269"/>
      <c r="K37" s="270">
        <f>VLOOKUP(A37,EQUIPOS!A7:D164,4,FALSE)</f>
        <v>167337.96334963536</v>
      </c>
      <c r="L37" s="271"/>
      <c r="M37" s="272">
        <v>45</v>
      </c>
      <c r="N37" s="273">
        <f>K37/M37</f>
        <v>3718.6214077696745</v>
      </c>
    </row>
    <row r="38" spans="1:14">
      <c r="A38" t="s">
        <v>365</v>
      </c>
      <c r="B38" s="869" t="str">
        <f>VLOOKUP(A38,EQUIPOS!A8:D154,3,FALSE)</f>
        <v xml:space="preserve">Vibrocompatador, potencia 153 HP, peso 10 Ton. </v>
      </c>
      <c r="C38" s="870"/>
      <c r="D38" s="870"/>
      <c r="E38" s="870"/>
      <c r="F38" s="870"/>
      <c r="G38" s="870"/>
      <c r="H38" s="871"/>
      <c r="I38" s="268"/>
      <c r="J38" s="269"/>
      <c r="K38" s="270">
        <f>VLOOKUP(A38,EQUIPOS!A8:D165,4,FALSE)</f>
        <v>93181.597763088212</v>
      </c>
      <c r="L38" s="271"/>
      <c r="M38" s="272">
        <v>45</v>
      </c>
      <c r="N38" s="273">
        <f>K38/M38</f>
        <v>2070.7021725130712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5.9707845448446664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6982.5936406115616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51948.626637274152</v>
      </c>
      <c r="N48" s="273">
        <f>K48*M48</f>
        <v>67533.214628456393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67533.214628456393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07">
        <f>VLOOKUP(A59,TRANSPORTE!A5:D123,4,FALSE)</f>
        <v>1011.7046931816067</v>
      </c>
      <c r="M59" s="908"/>
      <c r="N59" s="288">
        <f>K59*L59</f>
        <v>1315.2161011360888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1315.2161011360888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820" t="s">
        <v>953</v>
      </c>
      <c r="C76" s="821"/>
      <c r="D76" s="821"/>
      <c r="E76" s="821"/>
      <c r="F76" s="821"/>
      <c r="G76" s="821"/>
      <c r="H76" s="821"/>
      <c r="I76" s="863"/>
      <c r="J76" s="863"/>
      <c r="K76" s="863"/>
      <c r="L76" s="863"/>
      <c r="M76" s="864"/>
      <c r="N76" s="461">
        <f>SUM(N70:N75)</f>
        <v>597.07845448446665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76428.102824688511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15285.620564937703</v>
      </c>
      <c r="M83" s="856"/>
      <c r="N83" s="51"/>
    </row>
    <row r="84" spans="1:14">
      <c r="B84" s="89" t="s">
        <v>973</v>
      </c>
      <c r="C84" s="90"/>
      <c r="D84" s="90"/>
      <c r="E84" s="90"/>
      <c r="F84" s="90"/>
      <c r="G84" s="90"/>
      <c r="H84" s="90"/>
      <c r="I84" s="87"/>
      <c r="J84" s="88"/>
      <c r="K84" s="305">
        <v>0.05</v>
      </c>
      <c r="L84" s="855">
        <f>N78*K84</f>
        <v>3821.4051412344256</v>
      </c>
      <c r="M84" s="856"/>
      <c r="N84" s="51"/>
    </row>
    <row r="85" spans="1:14" ht="15.75" thickBot="1">
      <c r="B85" s="91" t="s">
        <v>974</v>
      </c>
      <c r="C85" s="92"/>
      <c r="D85" s="92"/>
      <c r="E85" s="92"/>
      <c r="F85" s="92"/>
      <c r="G85" s="92"/>
      <c r="H85" s="92"/>
      <c r="I85" s="93"/>
      <c r="J85" s="94"/>
      <c r="K85" s="306">
        <v>0.05</v>
      </c>
      <c r="L85" s="857">
        <f>N78*K85</f>
        <v>3821.4051412344256</v>
      </c>
      <c r="M85" s="858"/>
      <c r="N85" s="51"/>
    </row>
    <row r="86" spans="1:14" ht="15.75" thickBot="1">
      <c r="B86" s="820" t="s">
        <v>953</v>
      </c>
      <c r="C86" s="821"/>
      <c r="D86" s="821"/>
      <c r="E86" s="821"/>
      <c r="F86" s="821"/>
      <c r="G86" s="821"/>
      <c r="H86" s="821"/>
      <c r="I86" s="821"/>
      <c r="J86" s="821"/>
      <c r="K86" s="821"/>
      <c r="L86" s="821"/>
      <c r="M86" s="822"/>
      <c r="N86" s="52">
        <f>L83+L84+L85</f>
        <v>22928.430847406555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99356.533672095073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1518</v>
      </c>
      <c r="C31" s="81" t="s">
        <v>1519</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467.77543149502856</v>
      </c>
      <c r="N48" s="273">
        <f>K48*M48</f>
        <v>467.77543149502856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467.77543149502856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467.77543149502856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93.555086299005723</v>
      </c>
      <c r="M83" s="856"/>
      <c r="N83" s="51"/>
    </row>
    <row r="84" spans="1:14">
      <c r="B84" s="89" t="s">
        <v>973</v>
      </c>
      <c r="C84" s="90"/>
      <c r="D84" s="90"/>
      <c r="E84" s="90"/>
      <c r="F84" s="90"/>
      <c r="G84" s="90"/>
      <c r="H84" s="90"/>
      <c r="I84" s="87"/>
      <c r="J84" s="88"/>
      <c r="K84" s="305">
        <v>0.05</v>
      </c>
      <c r="L84" s="855">
        <f>N78*K84</f>
        <v>23.388771574751431</v>
      </c>
      <c r="M84" s="856"/>
      <c r="N84" s="51"/>
    </row>
    <row r="85" spans="1:14" ht="15.75" thickBot="1">
      <c r="B85" s="91" t="s">
        <v>974</v>
      </c>
      <c r="C85" s="92"/>
      <c r="D85" s="92"/>
      <c r="E85" s="92"/>
      <c r="F85" s="92"/>
      <c r="G85" s="92"/>
      <c r="H85" s="92"/>
      <c r="I85" s="93"/>
      <c r="J85" s="94"/>
      <c r="K85" s="306">
        <v>0.05</v>
      </c>
      <c r="L85" s="857">
        <f>N78*K85</f>
        <v>23.388771574751431</v>
      </c>
      <c r="M85" s="858"/>
      <c r="N85" s="51"/>
    </row>
    <row r="86" spans="1:14" ht="15.75" thickBot="1">
      <c r="B86" s="820" t="s">
        <v>953</v>
      </c>
      <c r="C86" s="821"/>
      <c r="D86" s="821"/>
      <c r="E86" s="821"/>
      <c r="F86" s="821"/>
      <c r="G86" s="821"/>
      <c r="H86" s="821"/>
      <c r="I86" s="821"/>
      <c r="J86" s="821"/>
      <c r="K86" s="821"/>
      <c r="L86" s="821"/>
      <c r="M86" s="822"/>
      <c r="N86" s="52">
        <f>L83+L84+L85</f>
        <v>140.33262944850858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608.10806094353711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453"/>
      <c r="L30" s="796" t="s">
        <v>945</v>
      </c>
      <c r="M30" s="797"/>
      <c r="N30" s="71" t="s">
        <v>946</v>
      </c>
    </row>
    <row r="31" spans="1:14" ht="15.75" thickBot="1">
      <c r="A31" t="s">
        <v>1845</v>
      </c>
      <c r="B31" s="80" t="s">
        <v>1522</v>
      </c>
      <c r="C31" s="81" t="s">
        <v>1520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810</v>
      </c>
      <c r="B48" s="43" t="str">
        <f>VLOOKUP(A48,MATERIALES!A4:D373,3,FALSE)</f>
        <v>Cemento Asfaltico 40-50</v>
      </c>
      <c r="C48" s="282"/>
      <c r="D48" s="282"/>
      <c r="E48" s="282"/>
      <c r="F48" s="282"/>
      <c r="G48" s="282"/>
      <c r="H48" s="282"/>
      <c r="I48" s="269"/>
      <c r="J48" s="225" t="str">
        <f>VLOOKUP(A48,MATERIALES!A4:D373,2,FALSE)</f>
        <v>kg</v>
      </c>
      <c r="K48" s="283">
        <v>1</v>
      </c>
      <c r="L48" s="268"/>
      <c r="M48" s="403">
        <f>VLOOKUP(A48,MATERIALES!A4:D395,4,FALSE)</f>
        <v>1585.782928478842</v>
      </c>
      <c r="N48" s="273">
        <f>K48*M48</f>
        <v>1585.782928478842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1585.782928478842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1585.782928478842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317.1565856957684</v>
      </c>
      <c r="M83" s="856"/>
      <c r="N83" s="51"/>
    </row>
    <row r="84" spans="1:14">
      <c r="B84" s="89" t="s">
        <v>973</v>
      </c>
      <c r="C84" s="90"/>
      <c r="D84" s="90"/>
      <c r="E84" s="90"/>
      <c r="F84" s="90"/>
      <c r="G84" s="90"/>
      <c r="H84" s="90"/>
      <c r="I84" s="87"/>
      <c r="J84" s="88"/>
      <c r="K84" s="305">
        <v>0.05</v>
      </c>
      <c r="L84" s="855">
        <f>N78*K84</f>
        <v>79.2891464239421</v>
      </c>
      <c r="M84" s="856"/>
      <c r="N84" s="51"/>
    </row>
    <row r="85" spans="1:14" ht="15.75" thickBot="1">
      <c r="B85" s="91" t="s">
        <v>974</v>
      </c>
      <c r="C85" s="92"/>
      <c r="D85" s="92"/>
      <c r="E85" s="92"/>
      <c r="F85" s="92"/>
      <c r="G85" s="92"/>
      <c r="H85" s="92"/>
      <c r="I85" s="93"/>
      <c r="J85" s="94"/>
      <c r="K85" s="306">
        <v>0.05</v>
      </c>
      <c r="L85" s="857">
        <f>N78*K85</f>
        <v>79.2891464239421</v>
      </c>
      <c r="M85" s="858"/>
      <c r="N85" s="51"/>
    </row>
    <row r="86" spans="1:14" ht="15.75" thickBot="1">
      <c r="B86" s="820" t="s">
        <v>953</v>
      </c>
      <c r="C86" s="821"/>
      <c r="D86" s="821"/>
      <c r="E86" s="821"/>
      <c r="F86" s="821"/>
      <c r="G86" s="821"/>
      <c r="H86" s="821"/>
      <c r="I86" s="821"/>
      <c r="J86" s="821"/>
      <c r="K86" s="821"/>
      <c r="L86" s="821"/>
      <c r="M86" s="822"/>
      <c r="N86" s="52">
        <f>L83+L84+L85</f>
        <v>475.7348785436526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2061.5178070224947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1523</v>
      </c>
      <c r="C31" s="81" t="s">
        <v>1530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805</v>
      </c>
      <c r="B48" s="43" t="str">
        <f>VLOOKUP(A48,MATERIALES!A4:D373,3,FALSE)</f>
        <v>Cemento Asfaltico 60-70</v>
      </c>
      <c r="C48" s="282"/>
      <c r="D48" s="282"/>
      <c r="E48" s="282"/>
      <c r="F48" s="282"/>
      <c r="G48" s="282"/>
      <c r="H48" s="282"/>
      <c r="I48" s="269"/>
      <c r="J48" s="225" t="str">
        <f>VLOOKUP(A48,MATERIALES!A4:D373,2,FALSE)</f>
        <v>kg</v>
      </c>
      <c r="K48" s="283">
        <v>1</v>
      </c>
      <c r="L48" s="268"/>
      <c r="M48" s="403">
        <f>VLOOKUP(A48,MATERIALES!A4:D395,4,FALSE)</f>
        <v>1514.2438489985934</v>
      </c>
      <c r="N48" s="273">
        <f>K48*M48</f>
        <v>1514.2438489985934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1514.2438489985934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1514.2438489985934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302.8487697997187</v>
      </c>
      <c r="M83" s="856"/>
      <c r="N83" s="51"/>
    </row>
    <row r="84" spans="1:14">
      <c r="B84" s="89" t="s">
        <v>973</v>
      </c>
      <c r="C84" s="90"/>
      <c r="D84" s="90"/>
      <c r="E84" s="90"/>
      <c r="F84" s="90"/>
      <c r="G84" s="90"/>
      <c r="H84" s="90"/>
      <c r="I84" s="87"/>
      <c r="J84" s="88"/>
      <c r="K84" s="305">
        <v>0.05</v>
      </c>
      <c r="L84" s="855">
        <f>N78*K84</f>
        <v>75.712192449929674</v>
      </c>
      <c r="M84" s="856"/>
      <c r="N84" s="51"/>
    </row>
    <row r="85" spans="1:14" ht="15.75" thickBot="1">
      <c r="B85" s="91" t="s">
        <v>974</v>
      </c>
      <c r="C85" s="92"/>
      <c r="D85" s="92"/>
      <c r="E85" s="92"/>
      <c r="F85" s="92"/>
      <c r="G85" s="92"/>
      <c r="H85" s="92"/>
      <c r="I85" s="93"/>
      <c r="J85" s="94"/>
      <c r="K85" s="306">
        <v>0.05</v>
      </c>
      <c r="L85" s="857">
        <f>N78*K85</f>
        <v>75.712192449929674</v>
      </c>
      <c r="M85" s="858"/>
      <c r="N85" s="51"/>
    </row>
    <row r="86" spans="1:14" ht="15.75" thickBot="1">
      <c r="B86" s="820" t="s">
        <v>953</v>
      </c>
      <c r="C86" s="821"/>
      <c r="D86" s="821"/>
      <c r="E86" s="821"/>
      <c r="F86" s="821"/>
      <c r="G86" s="821"/>
      <c r="H86" s="821"/>
      <c r="I86" s="821"/>
      <c r="J86" s="821"/>
      <c r="K86" s="821"/>
      <c r="L86" s="821"/>
      <c r="M86" s="822"/>
      <c r="N86" s="52">
        <f>L83+L84+L85</f>
        <v>454.27315469957801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1968.5170036981715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1525</v>
      </c>
      <c r="C31" s="81" t="s">
        <v>1524</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808</v>
      </c>
      <c r="B48" s="43" t="str">
        <f>VLOOKUP(A48,MATERIALES!A4:D373,3,FALSE)</f>
        <v>Cemento Asfaltico 80-100</v>
      </c>
      <c r="C48" s="282"/>
      <c r="D48" s="282"/>
      <c r="E48" s="282"/>
      <c r="F48" s="282"/>
      <c r="G48" s="282"/>
      <c r="H48" s="282"/>
      <c r="I48" s="269"/>
      <c r="J48" s="225" t="str">
        <f>VLOOKUP(A48,MATERIALES!A4:D373,2,FALSE)</f>
        <v>kg</v>
      </c>
      <c r="K48" s="283">
        <v>1</v>
      </c>
      <c r="L48" s="268"/>
      <c r="M48" s="403">
        <f>VLOOKUP(A48,MATERIALES!A4:D395,4,FALSE)</f>
        <v>1514.2438489985934</v>
      </c>
      <c r="N48" s="273">
        <f>K48*M48</f>
        <v>1514.2438489985934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1514.2438489985934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1514.2438489985934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302.8487697997187</v>
      </c>
      <c r="M83" s="856"/>
      <c r="N83" s="51"/>
    </row>
    <row r="84" spans="1:14">
      <c r="B84" s="89" t="s">
        <v>973</v>
      </c>
      <c r="C84" s="90"/>
      <c r="D84" s="90"/>
      <c r="E84" s="90"/>
      <c r="F84" s="90"/>
      <c r="G84" s="90"/>
      <c r="H84" s="90"/>
      <c r="I84" s="87"/>
      <c r="J84" s="88"/>
      <c r="K84" s="305">
        <v>0.05</v>
      </c>
      <c r="L84" s="855">
        <f>N78*K84</f>
        <v>75.712192449929674</v>
      </c>
      <c r="M84" s="856"/>
      <c r="N84" s="51"/>
    </row>
    <row r="85" spans="1:14" ht="15.75" thickBot="1">
      <c r="B85" s="91" t="s">
        <v>974</v>
      </c>
      <c r="C85" s="92"/>
      <c r="D85" s="92"/>
      <c r="E85" s="92"/>
      <c r="F85" s="92"/>
      <c r="G85" s="92"/>
      <c r="H85" s="92"/>
      <c r="I85" s="93"/>
      <c r="J85" s="94"/>
      <c r="K85" s="306">
        <v>0.05</v>
      </c>
      <c r="L85" s="857">
        <f>N78*K85</f>
        <v>75.712192449929674</v>
      </c>
      <c r="M85" s="858"/>
      <c r="N85" s="51"/>
    </row>
    <row r="86" spans="1:14" ht="15.75" thickBot="1">
      <c r="B86" s="820" t="s">
        <v>953</v>
      </c>
      <c r="C86" s="821"/>
      <c r="D86" s="821"/>
      <c r="E86" s="821"/>
      <c r="F86" s="821"/>
      <c r="G86" s="821"/>
      <c r="H86" s="821"/>
      <c r="I86" s="821"/>
      <c r="J86" s="821"/>
      <c r="K86" s="821"/>
      <c r="L86" s="821"/>
      <c r="M86" s="822"/>
      <c r="N86" s="52">
        <f>L83+L84+L85</f>
        <v>454.27315469957801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1968.5170036981715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1527</v>
      </c>
      <c r="C31" s="81" t="s">
        <v>1531</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854</v>
      </c>
      <c r="B48" s="43" t="str">
        <f>VLOOKUP(A48,MATERIALES!A4:D373,3,FALSE)</f>
        <v>Emulsión CRM</v>
      </c>
      <c r="C48" s="282"/>
      <c r="D48" s="282"/>
      <c r="E48" s="282"/>
      <c r="F48" s="282"/>
      <c r="G48" s="282"/>
      <c r="H48" s="282"/>
      <c r="I48" s="269"/>
      <c r="J48" s="225" t="str">
        <f>VLOOKUP(A48,MATERIALES!A4:D373,2,FALSE)</f>
        <v>lt</v>
      </c>
      <c r="K48" s="283">
        <v>1</v>
      </c>
      <c r="L48" s="268"/>
      <c r="M48" s="403">
        <f>VLOOKUP(A48,MATERIALES!A4:D395,4,FALSE)</f>
        <v>1109.9288181360557</v>
      </c>
      <c r="N48" s="273">
        <f>K48*M48</f>
        <v>1109.9288181360557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1109.9288181360557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1109.9288181360557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221.98576362721116</v>
      </c>
      <c r="M83" s="856"/>
      <c r="N83" s="51"/>
    </row>
    <row r="84" spans="1:14">
      <c r="B84" s="89" t="s">
        <v>973</v>
      </c>
      <c r="C84" s="90"/>
      <c r="D84" s="90"/>
      <c r="E84" s="90"/>
      <c r="F84" s="90"/>
      <c r="G84" s="90"/>
      <c r="H84" s="90"/>
      <c r="I84" s="87"/>
      <c r="J84" s="88"/>
      <c r="K84" s="305">
        <v>0.05</v>
      </c>
      <c r="L84" s="855">
        <f>N78*K84</f>
        <v>55.496440906802789</v>
      </c>
      <c r="M84" s="856"/>
      <c r="N84" s="51"/>
    </row>
    <row r="85" spans="1:14" ht="15.75" thickBot="1">
      <c r="B85" s="91" t="s">
        <v>974</v>
      </c>
      <c r="C85" s="92"/>
      <c r="D85" s="92"/>
      <c r="E85" s="92"/>
      <c r="F85" s="92"/>
      <c r="G85" s="92"/>
      <c r="H85" s="92"/>
      <c r="I85" s="93"/>
      <c r="J85" s="94"/>
      <c r="K85" s="306">
        <v>0.05</v>
      </c>
      <c r="L85" s="857">
        <f>N78*K85</f>
        <v>55.496440906802789</v>
      </c>
      <c r="M85" s="858"/>
      <c r="N85" s="51"/>
    </row>
    <row r="86" spans="1:14" ht="15.75" thickBot="1">
      <c r="B86" s="820" t="s">
        <v>953</v>
      </c>
      <c r="C86" s="821"/>
      <c r="D86" s="821"/>
      <c r="E86" s="821"/>
      <c r="F86" s="821"/>
      <c r="G86" s="821"/>
      <c r="H86" s="821"/>
      <c r="I86" s="821"/>
      <c r="J86" s="821"/>
      <c r="K86" s="821"/>
      <c r="L86" s="821"/>
      <c r="M86" s="822"/>
      <c r="N86" s="52">
        <f>L83+L84+L85</f>
        <v>332.97864544081671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1442.9074635768725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1036</v>
      </c>
      <c r="C31" s="81" t="s">
        <v>1532</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865</v>
      </c>
      <c r="B48" s="43" t="str">
        <f>VLOOKUP(A48,MATERIALES!A4:D373,3,FALSE)</f>
        <v>Emulsión Asfáltica de Rotura Lenta CRL</v>
      </c>
      <c r="C48" s="282"/>
      <c r="D48" s="282"/>
      <c r="E48" s="282"/>
      <c r="F48" s="282"/>
      <c r="G48" s="282"/>
      <c r="H48" s="282"/>
      <c r="I48" s="269"/>
      <c r="J48" s="225" t="str">
        <f>VLOOKUP(A48,MATERIALES!A4:D373,2,FALSE)</f>
        <v>lt</v>
      </c>
      <c r="K48" s="283">
        <v>1</v>
      </c>
      <c r="L48" s="268"/>
      <c r="M48" s="403">
        <f>VLOOKUP(A48,MATERIALES!A4:D395,4,FALSE)</f>
        <v>1528.4866293678431</v>
      </c>
      <c r="N48" s="273">
        <f>K48*M48</f>
        <v>1528.4866293678431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1528.4866293678431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1528.4866293678431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305.69732587356862</v>
      </c>
      <c r="M83" s="856"/>
      <c r="N83" s="51"/>
    </row>
    <row r="84" spans="1:14">
      <c r="B84" s="89" t="s">
        <v>973</v>
      </c>
      <c r="C84" s="90"/>
      <c r="D84" s="90"/>
      <c r="E84" s="90"/>
      <c r="F84" s="90"/>
      <c r="G84" s="90"/>
      <c r="H84" s="90"/>
      <c r="I84" s="87"/>
      <c r="J84" s="88"/>
      <c r="K84" s="305">
        <v>0.05</v>
      </c>
      <c r="L84" s="855">
        <f>N78*K84</f>
        <v>76.424331468392154</v>
      </c>
      <c r="M84" s="856"/>
      <c r="N84" s="51"/>
    </row>
    <row r="85" spans="1:14" ht="15.75" thickBot="1">
      <c r="B85" s="91" t="s">
        <v>974</v>
      </c>
      <c r="C85" s="92"/>
      <c r="D85" s="92"/>
      <c r="E85" s="92"/>
      <c r="F85" s="92"/>
      <c r="G85" s="92"/>
      <c r="H85" s="92"/>
      <c r="I85" s="93"/>
      <c r="J85" s="94"/>
      <c r="K85" s="306">
        <v>0.05</v>
      </c>
      <c r="L85" s="857">
        <f>N78*K85</f>
        <v>76.424331468392154</v>
      </c>
      <c r="M85" s="858"/>
      <c r="N85" s="51"/>
    </row>
    <row r="86" spans="1:14" ht="15.75" thickBot="1">
      <c r="B86" s="820" t="s">
        <v>953</v>
      </c>
      <c r="C86" s="821"/>
      <c r="D86" s="821"/>
      <c r="E86" s="821"/>
      <c r="F86" s="821"/>
      <c r="G86" s="821"/>
      <c r="H86" s="821"/>
      <c r="I86" s="821"/>
      <c r="J86" s="821"/>
      <c r="K86" s="821"/>
      <c r="L86" s="821"/>
      <c r="M86" s="822"/>
      <c r="N86" s="52">
        <f>L83+L84+L85</f>
        <v>458.54598881035292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1987.0326181781961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1037</v>
      </c>
      <c r="C31" s="81" t="s">
        <v>1533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852</v>
      </c>
      <c r="B48" s="43" t="str">
        <f>VLOOKUP(A48,MATERIALES!A4:D373,3,FALSE)</f>
        <v>Emulsión CRL-1hm</v>
      </c>
      <c r="C48" s="282"/>
      <c r="D48" s="282"/>
      <c r="E48" s="282"/>
      <c r="F48" s="282"/>
      <c r="G48" s="282"/>
      <c r="H48" s="282"/>
      <c r="I48" s="269"/>
      <c r="J48" s="225" t="str">
        <f>VLOOKUP(A48,MATERIALES!A4:D373,2,FALSE)</f>
        <v>lt</v>
      </c>
      <c r="K48" s="283">
        <v>1</v>
      </c>
      <c r="L48" s="268"/>
      <c r="M48" s="403">
        <f>VLOOKUP(A48,MATERIALES!A4:D395,4,FALSE)</f>
        <v>1713.6861311859527</v>
      </c>
      <c r="N48" s="273">
        <f>K48*M48</f>
        <v>1713.6861311859527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1713.6861311859527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1713.6861311859527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342.73722623719055</v>
      </c>
      <c r="M83" s="856"/>
      <c r="N83" s="51"/>
    </row>
    <row r="84" spans="1:14">
      <c r="B84" s="89" t="s">
        <v>973</v>
      </c>
      <c r="C84" s="90"/>
      <c r="D84" s="90"/>
      <c r="E84" s="90"/>
      <c r="F84" s="90"/>
      <c r="G84" s="90"/>
      <c r="H84" s="90"/>
      <c r="I84" s="87"/>
      <c r="J84" s="88"/>
      <c r="K84" s="305">
        <v>0.05</v>
      </c>
      <c r="L84" s="855">
        <f>N78*K84</f>
        <v>85.684306559297639</v>
      </c>
      <c r="M84" s="856"/>
      <c r="N84" s="51"/>
    </row>
    <row r="85" spans="1:14" ht="15.75" thickBot="1">
      <c r="B85" s="91" t="s">
        <v>974</v>
      </c>
      <c r="C85" s="92"/>
      <c r="D85" s="92"/>
      <c r="E85" s="92"/>
      <c r="F85" s="92"/>
      <c r="G85" s="92"/>
      <c r="H85" s="92"/>
      <c r="I85" s="93"/>
      <c r="J85" s="94"/>
      <c r="K85" s="306">
        <v>0.05</v>
      </c>
      <c r="L85" s="857">
        <f>N78*K85</f>
        <v>85.684306559297639</v>
      </c>
      <c r="M85" s="858"/>
      <c r="N85" s="51"/>
    </row>
    <row r="86" spans="1:14" ht="15.75" thickBot="1">
      <c r="B86" s="820" t="s">
        <v>953</v>
      </c>
      <c r="C86" s="821"/>
      <c r="D86" s="821"/>
      <c r="E86" s="821"/>
      <c r="F86" s="821"/>
      <c r="G86" s="821"/>
      <c r="H86" s="821"/>
      <c r="I86" s="821"/>
      <c r="J86" s="821"/>
      <c r="K86" s="821"/>
      <c r="L86" s="821"/>
      <c r="M86" s="822"/>
      <c r="N86" s="52">
        <f>L83+L84+L85</f>
        <v>514.10583935578586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2227.7919705417385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1528</v>
      </c>
      <c r="C31" s="81" t="s">
        <v>1534</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850</v>
      </c>
      <c r="B48" s="43" t="str">
        <f>VLOOKUP(A48,MATERIALES!A4:D373,3,FALSE)</f>
        <v>Emulsión CRL-1h</v>
      </c>
      <c r="C48" s="282"/>
      <c r="D48" s="282"/>
      <c r="E48" s="282"/>
      <c r="F48" s="282"/>
      <c r="G48" s="282"/>
      <c r="H48" s="282"/>
      <c r="I48" s="269"/>
      <c r="J48" s="225" t="str">
        <f>VLOOKUP(A48,MATERIALES!A4:D373,2,FALSE)</f>
        <v>lt</v>
      </c>
      <c r="K48" s="283">
        <v>1</v>
      </c>
      <c r="L48" s="268"/>
      <c r="M48" s="403">
        <f>VLOOKUP(A48,MATERIALES!A4:D395,4,FALSE)</f>
        <v>1124.095723724038</v>
      </c>
      <c r="N48" s="273">
        <f>K48*M48</f>
        <v>1124.095723724038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1124.095723724038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1124.095723724038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224.8191447448076</v>
      </c>
      <c r="M83" s="856"/>
      <c r="N83" s="51"/>
    </row>
    <row r="84" spans="1:14">
      <c r="B84" s="89" t="s">
        <v>973</v>
      </c>
      <c r="C84" s="90"/>
      <c r="D84" s="90"/>
      <c r="E84" s="90"/>
      <c r="F84" s="90"/>
      <c r="G84" s="90"/>
      <c r="H84" s="90"/>
      <c r="I84" s="87"/>
      <c r="J84" s="88"/>
      <c r="K84" s="305">
        <v>0.05</v>
      </c>
      <c r="L84" s="855">
        <f>N78*K84</f>
        <v>56.2047861862019</v>
      </c>
      <c r="M84" s="856"/>
      <c r="N84" s="51"/>
    </row>
    <row r="85" spans="1:14" ht="15.75" thickBot="1">
      <c r="B85" s="91" t="s">
        <v>974</v>
      </c>
      <c r="C85" s="92"/>
      <c r="D85" s="92"/>
      <c r="E85" s="92"/>
      <c r="F85" s="92"/>
      <c r="G85" s="92"/>
      <c r="H85" s="92"/>
      <c r="I85" s="93"/>
      <c r="J85" s="94"/>
      <c r="K85" s="306">
        <v>0.05</v>
      </c>
      <c r="L85" s="857">
        <f>N78*K85</f>
        <v>56.2047861862019</v>
      </c>
      <c r="M85" s="858"/>
      <c r="N85" s="51"/>
    </row>
    <row r="86" spans="1:14" ht="15.75" thickBot="1">
      <c r="B86" s="820" t="s">
        <v>953</v>
      </c>
      <c r="C86" s="821"/>
      <c r="D86" s="821"/>
      <c r="E86" s="821"/>
      <c r="F86" s="821"/>
      <c r="G86" s="821"/>
      <c r="H86" s="821"/>
      <c r="I86" s="821"/>
      <c r="J86" s="821"/>
      <c r="K86" s="821"/>
      <c r="L86" s="821"/>
      <c r="M86" s="822"/>
      <c r="N86" s="52">
        <f>L83+L84+L85</f>
        <v>337.22871711721137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1461.3244408412493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1535</v>
      </c>
      <c r="C31" s="81" t="s">
        <v>1536</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817</v>
      </c>
      <c r="B48" s="43" t="str">
        <f>VLOOKUP(A48,MATERIALES!A4:D373,3,FALSE)</f>
        <v>Cemento Asfáltico Modificado Con Grano De Caucho Reciclado Tipo I</v>
      </c>
      <c r="C48" s="282"/>
      <c r="D48" s="282"/>
      <c r="E48" s="282"/>
      <c r="F48" s="282"/>
      <c r="G48" s="282"/>
      <c r="H48" s="282"/>
      <c r="I48" s="269"/>
      <c r="J48" s="225" t="str">
        <f>VLOOKUP(A48,MATERIALES!A4:D373,2,FALSE)</f>
        <v>kg</v>
      </c>
      <c r="K48" s="283">
        <v>1</v>
      </c>
      <c r="L48" s="268"/>
      <c r="M48" s="403">
        <f>VLOOKUP(A48,MATERIALES!A4:D395,4,FALSE)</f>
        <v>1836.3864917490457</v>
      </c>
      <c r="N48" s="273">
        <f>K48*M48</f>
        <v>1836.3864917490457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1836.3864917490457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1836.3864917490457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367.27729834980914</v>
      </c>
      <c r="M83" s="856"/>
      <c r="N83" s="51"/>
    </row>
    <row r="84" spans="1:14">
      <c r="B84" s="89" t="s">
        <v>973</v>
      </c>
      <c r="C84" s="90"/>
      <c r="D84" s="90"/>
      <c r="E84" s="90"/>
      <c r="F84" s="90"/>
      <c r="G84" s="90"/>
      <c r="H84" s="90"/>
      <c r="I84" s="87"/>
      <c r="J84" s="88"/>
      <c r="K84" s="305">
        <v>0.05</v>
      </c>
      <c r="L84" s="855">
        <f>N78*K84</f>
        <v>91.819324587452286</v>
      </c>
      <c r="M84" s="856"/>
      <c r="N84" s="51"/>
    </row>
    <row r="85" spans="1:14" ht="15.75" thickBot="1">
      <c r="B85" s="91" t="s">
        <v>974</v>
      </c>
      <c r="C85" s="92"/>
      <c r="D85" s="92"/>
      <c r="E85" s="92"/>
      <c r="F85" s="92"/>
      <c r="G85" s="92"/>
      <c r="H85" s="92"/>
      <c r="I85" s="93"/>
      <c r="J85" s="94"/>
      <c r="K85" s="306">
        <v>0.05</v>
      </c>
      <c r="L85" s="857">
        <f>N78*K85</f>
        <v>91.819324587452286</v>
      </c>
      <c r="M85" s="858"/>
      <c r="N85" s="51"/>
    </row>
    <row r="86" spans="1:14" ht="15.75" thickBot="1">
      <c r="B86" s="820" t="s">
        <v>953</v>
      </c>
      <c r="C86" s="821"/>
      <c r="D86" s="821"/>
      <c r="E86" s="821"/>
      <c r="F86" s="821"/>
      <c r="G86" s="821"/>
      <c r="H86" s="821"/>
      <c r="I86" s="821"/>
      <c r="J86" s="821"/>
      <c r="K86" s="821"/>
      <c r="L86" s="821"/>
      <c r="M86" s="822"/>
      <c r="N86" s="52">
        <f>L83+L84+L85</f>
        <v>550.91594752471372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2387.3024392737593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1537</v>
      </c>
      <c r="C31" s="81" t="s">
        <v>1538</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819</v>
      </c>
      <c r="B48" s="43" t="str">
        <f>VLOOKUP(A48,MATERIALES!A4:D373,3,FALSE)</f>
        <v>Cemento Asfáltico Modificado Con Grano De Caucho Reciclado Tipo Il</v>
      </c>
      <c r="C48" s="282"/>
      <c r="D48" s="282"/>
      <c r="E48" s="282"/>
      <c r="F48" s="282"/>
      <c r="G48" s="282"/>
      <c r="H48" s="282"/>
      <c r="I48" s="269"/>
      <c r="J48" s="225" t="str">
        <f>VLOOKUP(A48,MATERIALES!A4:D373,2,FALSE)</f>
        <v>kg</v>
      </c>
      <c r="K48" s="283">
        <v>1</v>
      </c>
      <c r="L48" s="268"/>
      <c r="M48" s="403">
        <f>VLOOKUP(A48,MATERIALES!A4:D395,4,FALSE)</f>
        <v>1889.4446423635636</v>
      </c>
      <c r="N48" s="273">
        <f>K48*M48</f>
        <v>1889.4446423635636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1889.4446423635636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820" t="s">
        <v>953</v>
      </c>
      <c r="C76" s="821"/>
      <c r="D76" s="821"/>
      <c r="E76" s="821"/>
      <c r="F76" s="821"/>
      <c r="G76" s="821"/>
      <c r="H76" s="821"/>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1889.4446423635636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377.88892847271273</v>
      </c>
      <c r="M83" s="856"/>
      <c r="N83" s="51"/>
    </row>
    <row r="84" spans="1:14">
      <c r="B84" s="89" t="s">
        <v>973</v>
      </c>
      <c r="C84" s="90"/>
      <c r="D84" s="90"/>
      <c r="E84" s="90"/>
      <c r="F84" s="90"/>
      <c r="G84" s="90"/>
      <c r="H84" s="90"/>
      <c r="I84" s="87"/>
      <c r="J84" s="88"/>
      <c r="K84" s="305">
        <v>0.05</v>
      </c>
      <c r="L84" s="855">
        <f>N78*K84</f>
        <v>94.472232118178184</v>
      </c>
      <c r="M84" s="856"/>
      <c r="N84" s="51"/>
    </row>
    <row r="85" spans="1:14" ht="15.75" thickBot="1">
      <c r="B85" s="91" t="s">
        <v>974</v>
      </c>
      <c r="C85" s="92"/>
      <c r="D85" s="92"/>
      <c r="E85" s="92"/>
      <c r="F85" s="92"/>
      <c r="G85" s="92"/>
      <c r="H85" s="92"/>
      <c r="I85" s="93"/>
      <c r="J85" s="94"/>
      <c r="K85" s="306">
        <v>0.05</v>
      </c>
      <c r="L85" s="857">
        <f>N78*K85</f>
        <v>94.472232118178184</v>
      </c>
      <c r="M85" s="858"/>
      <c r="N85" s="51"/>
    </row>
    <row r="86" spans="1:14" ht="15.75" thickBot="1">
      <c r="B86" s="820" t="s">
        <v>953</v>
      </c>
      <c r="C86" s="821"/>
      <c r="D86" s="821"/>
      <c r="E86" s="821"/>
      <c r="F86" s="821"/>
      <c r="G86" s="821"/>
      <c r="H86" s="821"/>
      <c r="I86" s="821"/>
      <c r="J86" s="821"/>
      <c r="K86" s="821"/>
      <c r="L86" s="821"/>
      <c r="M86" s="822"/>
      <c r="N86" s="52">
        <f>L83+L84+L85</f>
        <v>566.83339270906913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2456.2780350726325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1539</v>
      </c>
      <c r="C31" s="81" t="s">
        <v>1540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820</v>
      </c>
      <c r="B48" s="43" t="str">
        <f>VLOOKUP(A48,MATERIALES!A4:D373,3,FALSE)</f>
        <v>Cemento Asfáltico Modificado Con Grano De Caucho Reciclado Tipo lll</v>
      </c>
      <c r="C48" s="282"/>
      <c r="D48" s="282"/>
      <c r="E48" s="282"/>
      <c r="F48" s="282"/>
      <c r="G48" s="282"/>
      <c r="H48" s="282"/>
      <c r="I48" s="269"/>
      <c r="J48" s="225" t="str">
        <f>VLOOKUP(A48,MATERIALES!A4:D373,2,FALSE)</f>
        <v>kg</v>
      </c>
      <c r="K48" s="283">
        <v>1</v>
      </c>
      <c r="L48" s="268"/>
      <c r="M48" s="403">
        <f>VLOOKUP(A48,MATERIALES!A4:D395,4,FALSE)</f>
        <v>1947.5105285416982</v>
      </c>
      <c r="N48" s="273">
        <f>K48*M48</f>
        <v>1947.5105285416982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1947.5105285416982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1947.5105285416982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389.50210570833968</v>
      </c>
      <c r="M83" s="856"/>
      <c r="N83" s="51"/>
    </row>
    <row r="84" spans="1:14">
      <c r="B84" s="89" t="s">
        <v>973</v>
      </c>
      <c r="C84" s="90"/>
      <c r="D84" s="90"/>
      <c r="E84" s="90"/>
      <c r="F84" s="90"/>
      <c r="G84" s="90"/>
      <c r="H84" s="90"/>
      <c r="I84" s="87"/>
      <c r="J84" s="88"/>
      <c r="K84" s="305">
        <v>0.05</v>
      </c>
      <c r="L84" s="855">
        <f>N78*K84</f>
        <v>97.375526427084921</v>
      </c>
      <c r="M84" s="856"/>
      <c r="N84" s="51"/>
    </row>
    <row r="85" spans="1:14" ht="15.75" thickBot="1">
      <c r="B85" s="91" t="s">
        <v>974</v>
      </c>
      <c r="C85" s="92"/>
      <c r="D85" s="92"/>
      <c r="E85" s="92"/>
      <c r="F85" s="92"/>
      <c r="G85" s="92"/>
      <c r="H85" s="92"/>
      <c r="I85" s="93"/>
      <c r="J85" s="94"/>
      <c r="K85" s="306">
        <v>0.05</v>
      </c>
      <c r="L85" s="857">
        <f>N78*K85</f>
        <v>97.375526427084921</v>
      </c>
      <c r="M85" s="858"/>
      <c r="N85" s="51"/>
    </row>
    <row r="86" spans="1:14" ht="15.75" thickBot="1">
      <c r="B86" s="820" t="s">
        <v>953</v>
      </c>
      <c r="C86" s="821"/>
      <c r="D86" s="821"/>
      <c r="E86" s="821"/>
      <c r="F86" s="821"/>
      <c r="G86" s="821"/>
      <c r="H86" s="821"/>
      <c r="I86" s="821"/>
      <c r="J86" s="821"/>
      <c r="K86" s="821"/>
      <c r="L86" s="821"/>
      <c r="M86" s="822"/>
      <c r="N86" s="52">
        <f>L83+L84+L85</f>
        <v>584.2531585625095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2531.7636871042077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1038</v>
      </c>
      <c r="C31" s="81" t="s">
        <v>1541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812</v>
      </c>
      <c r="B48" s="43" t="str">
        <f>VLOOKUP(A48,MATERIALES!A4:D373,3,FALSE)</f>
        <v>Cemento asfaltico modificado con polímeros tipo I</v>
      </c>
      <c r="C48" s="282"/>
      <c r="D48" s="282"/>
      <c r="E48" s="282"/>
      <c r="F48" s="282"/>
      <c r="G48" s="282"/>
      <c r="H48" s="282"/>
      <c r="I48" s="269"/>
      <c r="J48" s="225" t="str">
        <f>VLOOKUP(A48,MATERIALES!A4:D373,2,FALSE)</f>
        <v>kg</v>
      </c>
      <c r="K48" s="283">
        <v>1</v>
      </c>
      <c r="L48" s="268"/>
      <c r="M48" s="403">
        <f>VLOOKUP(A48,MATERIALES!A4:D395,4,FALSE)</f>
        <v>2194.9490295076243</v>
      </c>
      <c r="N48" s="273">
        <f>K48*M48</f>
        <v>2194.9490295076243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2194.9490295076243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2194.9490295076243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438.9898059015249</v>
      </c>
      <c r="M83" s="856"/>
      <c r="N83" s="51"/>
    </row>
    <row r="84" spans="1:14">
      <c r="B84" s="89" t="s">
        <v>973</v>
      </c>
      <c r="C84" s="90"/>
      <c r="D84" s="90"/>
      <c r="E84" s="90"/>
      <c r="F84" s="90"/>
      <c r="G84" s="90"/>
      <c r="H84" s="90"/>
      <c r="I84" s="87"/>
      <c r="J84" s="88"/>
      <c r="K84" s="305">
        <v>0.05</v>
      </c>
      <c r="L84" s="855">
        <f>N78*K84</f>
        <v>109.74745147538123</v>
      </c>
      <c r="M84" s="856"/>
      <c r="N84" s="51"/>
    </row>
    <row r="85" spans="1:14" ht="15.75" thickBot="1">
      <c r="B85" s="91" t="s">
        <v>974</v>
      </c>
      <c r="C85" s="92"/>
      <c r="D85" s="92"/>
      <c r="E85" s="92"/>
      <c r="F85" s="92"/>
      <c r="G85" s="92"/>
      <c r="H85" s="92"/>
      <c r="I85" s="93"/>
      <c r="J85" s="94"/>
      <c r="K85" s="306">
        <v>0.05</v>
      </c>
      <c r="L85" s="857">
        <f>N78*K85</f>
        <v>109.74745147538123</v>
      </c>
      <c r="M85" s="858"/>
      <c r="N85" s="51"/>
    </row>
    <row r="86" spans="1:14" ht="15.75" thickBot="1">
      <c r="B86" s="820" t="s">
        <v>953</v>
      </c>
      <c r="C86" s="821"/>
      <c r="D86" s="821"/>
      <c r="E86" s="821"/>
      <c r="F86" s="821"/>
      <c r="G86" s="821"/>
      <c r="H86" s="821"/>
      <c r="I86" s="821"/>
      <c r="J86" s="821"/>
      <c r="K86" s="821"/>
      <c r="L86" s="821"/>
      <c r="M86" s="822"/>
      <c r="N86" s="52">
        <f>L83+L84+L85</f>
        <v>658.48470885228733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2853.4337383599118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1039</v>
      </c>
      <c r="C31" s="81" t="s">
        <v>1542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2194.9490295076243</v>
      </c>
      <c r="N48" s="273">
        <f>K48*M48</f>
        <v>2194.9490295076243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2194.9490295076243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2194.9490295076243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438.9898059015249</v>
      </c>
      <c r="M83" s="856"/>
      <c r="N83" s="51"/>
    </row>
    <row r="84" spans="1:14">
      <c r="B84" s="89" t="s">
        <v>973</v>
      </c>
      <c r="C84" s="90"/>
      <c r="D84" s="90"/>
      <c r="E84" s="90"/>
      <c r="F84" s="90"/>
      <c r="G84" s="90"/>
      <c r="H84" s="90"/>
      <c r="I84" s="87"/>
      <c r="J84" s="88"/>
      <c r="K84" s="305">
        <v>0.05</v>
      </c>
      <c r="L84" s="855">
        <f>N78*K84</f>
        <v>109.74745147538123</v>
      </c>
      <c r="M84" s="856"/>
      <c r="N84" s="51"/>
    </row>
    <row r="85" spans="1:14" ht="15.75" thickBot="1">
      <c r="B85" s="91" t="s">
        <v>974</v>
      </c>
      <c r="C85" s="92"/>
      <c r="D85" s="92"/>
      <c r="E85" s="92"/>
      <c r="F85" s="92"/>
      <c r="G85" s="92"/>
      <c r="H85" s="92"/>
      <c r="I85" s="93"/>
      <c r="J85" s="94"/>
      <c r="K85" s="306">
        <v>0.05</v>
      </c>
      <c r="L85" s="857">
        <f>N78*K85</f>
        <v>109.74745147538123</v>
      </c>
      <c r="M85" s="858"/>
      <c r="N85" s="51"/>
    </row>
    <row r="86" spans="1:14" ht="15.75" thickBot="1">
      <c r="B86" s="820" t="s">
        <v>953</v>
      </c>
      <c r="C86" s="821"/>
      <c r="D86" s="821"/>
      <c r="E86" s="821"/>
      <c r="F86" s="821"/>
      <c r="G86" s="821"/>
      <c r="H86" s="821"/>
      <c r="I86" s="821"/>
      <c r="J86" s="821"/>
      <c r="K86" s="821"/>
      <c r="L86" s="821"/>
      <c r="M86" s="822"/>
      <c r="N86" s="52">
        <f>L83+L84+L85</f>
        <v>658.48470885228733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2853.4337383599118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1040</v>
      </c>
      <c r="C31" s="81" t="s">
        <v>1543</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2194.9490295076243</v>
      </c>
      <c r="N48" s="273">
        <f>K48*M48</f>
        <v>2194.9490295076243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2194.9490295076243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2194.9490295076243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438.9898059015249</v>
      </c>
      <c r="M83" s="856"/>
      <c r="N83" s="51"/>
    </row>
    <row r="84" spans="1:14">
      <c r="B84" s="89" t="s">
        <v>973</v>
      </c>
      <c r="C84" s="90"/>
      <c r="D84" s="90"/>
      <c r="E84" s="90"/>
      <c r="F84" s="90"/>
      <c r="G84" s="90"/>
      <c r="H84" s="90"/>
      <c r="I84" s="87"/>
      <c r="J84" s="88"/>
      <c r="K84" s="305">
        <v>0.05</v>
      </c>
      <c r="L84" s="855">
        <f>N78*K84</f>
        <v>109.74745147538123</v>
      </c>
      <c r="M84" s="856"/>
      <c r="N84" s="51"/>
    </row>
    <row r="85" spans="1:14" ht="15.75" thickBot="1">
      <c r="B85" s="91" t="s">
        <v>974</v>
      </c>
      <c r="C85" s="92"/>
      <c r="D85" s="92"/>
      <c r="E85" s="92"/>
      <c r="F85" s="92"/>
      <c r="G85" s="92"/>
      <c r="H85" s="92"/>
      <c r="I85" s="93"/>
      <c r="J85" s="94"/>
      <c r="K85" s="306">
        <v>0.05</v>
      </c>
      <c r="L85" s="857">
        <f>N78*K85</f>
        <v>109.74745147538123</v>
      </c>
      <c r="M85" s="858"/>
      <c r="N85" s="51"/>
    </row>
    <row r="86" spans="1:14" ht="15.75" thickBot="1">
      <c r="B86" s="820" t="s">
        <v>953</v>
      </c>
      <c r="C86" s="821"/>
      <c r="D86" s="821"/>
      <c r="E86" s="821"/>
      <c r="F86" s="821"/>
      <c r="G86" s="821"/>
      <c r="H86" s="821"/>
      <c r="I86" s="821"/>
      <c r="J86" s="821"/>
      <c r="K86" s="821"/>
      <c r="L86" s="821"/>
      <c r="M86" s="822"/>
      <c r="N86" s="52">
        <f>L83+L84+L85</f>
        <v>658.48470885228733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2853.4337383599118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1041</v>
      </c>
      <c r="C31" s="81" t="s">
        <v>1544</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814</v>
      </c>
      <c r="B48" s="43" t="str">
        <f>VLOOKUP(A48,MATERIALES!A4:D373,3,FALSE)</f>
        <v>Cemento asfaltico modificado con polímeros tipo III</v>
      </c>
      <c r="C48" s="282"/>
      <c r="D48" s="282"/>
      <c r="E48" s="282"/>
      <c r="F48" s="282"/>
      <c r="G48" s="282"/>
      <c r="H48" s="282"/>
      <c r="I48" s="269"/>
      <c r="J48" s="225" t="str">
        <f>VLOOKUP(A48,MATERIALES!A4:D373,2,FALSE)</f>
        <v>kg</v>
      </c>
      <c r="K48" s="283">
        <v>1</v>
      </c>
      <c r="L48" s="268"/>
      <c r="M48" s="403">
        <f>VLOOKUP(A48,MATERIALES!A4:D395,4,FALSE)</f>
        <v>2194.9490295076243</v>
      </c>
      <c r="N48" s="273">
        <f>K48*M48</f>
        <v>2194.9490295076243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2194.9490295076243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2194.9490295076243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438.9898059015249</v>
      </c>
      <c r="M83" s="856"/>
      <c r="N83" s="51"/>
    </row>
    <row r="84" spans="1:14">
      <c r="B84" s="89" t="s">
        <v>973</v>
      </c>
      <c r="C84" s="90"/>
      <c r="D84" s="90"/>
      <c r="E84" s="90"/>
      <c r="F84" s="90"/>
      <c r="G84" s="90"/>
      <c r="H84" s="90"/>
      <c r="I84" s="87"/>
      <c r="J84" s="88"/>
      <c r="K84" s="305">
        <v>0.05</v>
      </c>
      <c r="L84" s="855">
        <f>N78*K84</f>
        <v>109.74745147538123</v>
      </c>
      <c r="M84" s="856"/>
      <c r="N84" s="51"/>
    </row>
    <row r="85" spans="1:14" ht="15.75" thickBot="1">
      <c r="B85" s="91" t="s">
        <v>974</v>
      </c>
      <c r="C85" s="92"/>
      <c r="D85" s="92"/>
      <c r="E85" s="92"/>
      <c r="F85" s="92"/>
      <c r="G85" s="92"/>
      <c r="H85" s="92"/>
      <c r="I85" s="93"/>
      <c r="J85" s="94"/>
      <c r="K85" s="306">
        <v>0.05</v>
      </c>
      <c r="L85" s="857">
        <f>N78*K85</f>
        <v>109.74745147538123</v>
      </c>
      <c r="M85" s="858"/>
      <c r="N85" s="51"/>
    </row>
    <row r="86" spans="1:14" ht="15.75" thickBot="1">
      <c r="B86" s="820" t="s">
        <v>953</v>
      </c>
      <c r="C86" s="821"/>
      <c r="D86" s="821"/>
      <c r="E86" s="821"/>
      <c r="F86" s="821"/>
      <c r="G86" s="821"/>
      <c r="H86" s="821"/>
      <c r="I86" s="821"/>
      <c r="J86" s="821"/>
      <c r="K86" s="821"/>
      <c r="L86" s="821"/>
      <c r="M86" s="822"/>
      <c r="N86" s="52">
        <f>L83+L84+L85</f>
        <v>658.48470885228733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2853.4337383599118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1042</v>
      </c>
      <c r="C31" s="81" t="s">
        <v>1545</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815</v>
      </c>
      <c r="B48" s="43" t="str">
        <f>VLOOKUP(A48,MATERIALES!A4:D373,3,FALSE)</f>
        <v>Cemento asfaltico modificado con polímeros tipo IV</v>
      </c>
      <c r="C48" s="282"/>
      <c r="D48" s="282"/>
      <c r="E48" s="282"/>
      <c r="F48" s="282"/>
      <c r="G48" s="282"/>
      <c r="H48" s="282"/>
      <c r="I48" s="269"/>
      <c r="J48" s="225" t="str">
        <f>VLOOKUP(A48,MATERIALES!A4:D373,2,FALSE)</f>
        <v>kg</v>
      </c>
      <c r="K48" s="283">
        <v>1</v>
      </c>
      <c r="L48" s="268"/>
      <c r="M48" s="403">
        <f>VLOOKUP(A48,MATERIALES!A4:D395,4,FALSE)</f>
        <v>2194.9490295076243</v>
      </c>
      <c r="N48" s="273">
        <f>K48*M48</f>
        <v>2194.9490295076243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2194.9490295076243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2194.9490295076243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438.9898059015249</v>
      </c>
      <c r="M83" s="856"/>
      <c r="N83" s="51"/>
    </row>
    <row r="84" spans="1:14">
      <c r="B84" s="89" t="s">
        <v>973</v>
      </c>
      <c r="C84" s="90"/>
      <c r="D84" s="90"/>
      <c r="E84" s="90"/>
      <c r="F84" s="90"/>
      <c r="G84" s="90"/>
      <c r="H84" s="90"/>
      <c r="I84" s="87"/>
      <c r="J84" s="88"/>
      <c r="K84" s="305">
        <v>0.05</v>
      </c>
      <c r="L84" s="855">
        <f>N78*K84</f>
        <v>109.74745147538123</v>
      </c>
      <c r="M84" s="856"/>
      <c r="N84" s="51"/>
    </row>
    <row r="85" spans="1:14" ht="15.75" thickBot="1">
      <c r="B85" s="91" t="s">
        <v>974</v>
      </c>
      <c r="C85" s="92"/>
      <c r="D85" s="92"/>
      <c r="E85" s="92"/>
      <c r="F85" s="92"/>
      <c r="G85" s="92"/>
      <c r="H85" s="92"/>
      <c r="I85" s="93"/>
      <c r="J85" s="94"/>
      <c r="K85" s="306">
        <v>0.05</v>
      </c>
      <c r="L85" s="857">
        <f>N78*K85</f>
        <v>109.74745147538123</v>
      </c>
      <c r="M85" s="858"/>
      <c r="N85" s="51"/>
    </row>
    <row r="86" spans="1:14" ht="15.75" thickBot="1">
      <c r="B86" s="820" t="s">
        <v>953</v>
      </c>
      <c r="C86" s="821"/>
      <c r="D86" s="821"/>
      <c r="E86" s="821"/>
      <c r="F86" s="821"/>
      <c r="G86" s="821"/>
      <c r="H86" s="821"/>
      <c r="I86" s="821"/>
      <c r="J86" s="821"/>
      <c r="K86" s="821"/>
      <c r="L86" s="821"/>
      <c r="M86" s="822"/>
      <c r="N86" s="52">
        <f>L83+L84+L85</f>
        <v>658.48470885228733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2853.4337383599118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1546</v>
      </c>
      <c r="C31" s="81" t="s">
        <v>1547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816</v>
      </c>
      <c r="B48" s="43" t="str">
        <f>VLOOKUP(A48,MATERIALES!A4:D373,3,FALSE)</f>
        <v>Cemento asfaltico modificado con polímeros tipo V</v>
      </c>
      <c r="C48" s="282"/>
      <c r="D48" s="282"/>
      <c r="E48" s="282"/>
      <c r="F48" s="282"/>
      <c r="G48" s="282"/>
      <c r="H48" s="282"/>
      <c r="I48" s="269"/>
      <c r="J48" s="225" t="str">
        <f>VLOOKUP(A48,MATERIALES!A4:D373,2,FALSE)</f>
        <v>kg</v>
      </c>
      <c r="K48" s="283">
        <v>1</v>
      </c>
      <c r="L48" s="268"/>
      <c r="M48" s="403">
        <f>VLOOKUP(A48,MATERIALES!A4:D395,4,FALSE)</f>
        <v>2194.9490295076243</v>
      </c>
      <c r="N48" s="273">
        <f>K48*M48</f>
        <v>2194.9490295076243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2194.9490295076243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2194.9490295076243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438.9898059015249</v>
      </c>
      <c r="M83" s="856"/>
      <c r="N83" s="51"/>
    </row>
    <row r="84" spans="1:14">
      <c r="B84" s="89" t="s">
        <v>973</v>
      </c>
      <c r="C84" s="90"/>
      <c r="D84" s="90"/>
      <c r="E84" s="90"/>
      <c r="F84" s="90"/>
      <c r="G84" s="90"/>
      <c r="H84" s="90"/>
      <c r="I84" s="87"/>
      <c r="J84" s="88"/>
      <c r="K84" s="305">
        <v>0.05</v>
      </c>
      <c r="L84" s="855">
        <f>N78*K84</f>
        <v>109.74745147538123</v>
      </c>
      <c r="M84" s="856"/>
      <c r="N84" s="51"/>
    </row>
    <row r="85" spans="1:14" ht="15.75" thickBot="1">
      <c r="B85" s="91" t="s">
        <v>974</v>
      </c>
      <c r="C85" s="92"/>
      <c r="D85" s="92"/>
      <c r="E85" s="92"/>
      <c r="F85" s="92"/>
      <c r="G85" s="92"/>
      <c r="H85" s="92"/>
      <c r="I85" s="93"/>
      <c r="J85" s="94"/>
      <c r="K85" s="306">
        <v>0.05</v>
      </c>
      <c r="L85" s="857">
        <f>N78*K85</f>
        <v>109.74745147538123</v>
      </c>
      <c r="M85" s="858"/>
      <c r="N85" s="51"/>
    </row>
    <row r="86" spans="1:14" ht="15.75" thickBot="1">
      <c r="B86" s="820" t="s">
        <v>953</v>
      </c>
      <c r="C86" s="821"/>
      <c r="D86" s="821"/>
      <c r="E86" s="821"/>
      <c r="F86" s="821"/>
      <c r="G86" s="821"/>
      <c r="H86" s="821"/>
      <c r="I86" s="821"/>
      <c r="J86" s="821"/>
      <c r="K86" s="821"/>
      <c r="L86" s="821"/>
      <c r="M86" s="822"/>
      <c r="N86" s="52">
        <f>L83+L84+L85</f>
        <v>658.48470885228733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2853.4337383599118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1043</v>
      </c>
      <c r="C31" s="81" t="s">
        <v>1548</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866</v>
      </c>
      <c r="B48" s="43" t="str">
        <f>VLOOKUP(A48,MATERIALES!A4:D373,3,FALSE)</f>
        <v>Emulsión Asfáltica de Rotura Media Modificada Con Polímeros CRM-m</v>
      </c>
      <c r="C48" s="282"/>
      <c r="D48" s="282"/>
      <c r="E48" s="282"/>
      <c r="F48" s="282"/>
      <c r="G48" s="282"/>
      <c r="H48" s="282"/>
      <c r="I48" s="269"/>
      <c r="J48" s="225" t="str">
        <f>VLOOKUP(A48,MATERIALES!A4:D373,2,FALSE)</f>
        <v>lt</v>
      </c>
      <c r="K48" s="283">
        <v>1</v>
      </c>
      <c r="L48" s="268"/>
      <c r="M48" s="403">
        <f>VLOOKUP(A48,MATERIALES!A4:D395,4,FALSE)</f>
        <v>1780.6944022991186</v>
      </c>
      <c r="N48" s="273">
        <f>K48*M48</f>
        <v>1780.6944022991186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1780.6944022991186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1780.6944022991186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356.13888045982372</v>
      </c>
      <c r="M83" s="856"/>
      <c r="N83" s="51"/>
    </row>
    <row r="84" spans="1:14">
      <c r="B84" s="89" t="s">
        <v>973</v>
      </c>
      <c r="C84" s="90"/>
      <c r="D84" s="90"/>
      <c r="E84" s="90"/>
      <c r="F84" s="90"/>
      <c r="G84" s="90"/>
      <c r="H84" s="90"/>
      <c r="I84" s="87"/>
      <c r="J84" s="88"/>
      <c r="K84" s="305">
        <v>0.05</v>
      </c>
      <c r="L84" s="855">
        <f>N78*K84</f>
        <v>89.034720114955931</v>
      </c>
      <c r="M84" s="856"/>
      <c r="N84" s="51"/>
    </row>
    <row r="85" spans="1:14" ht="15.75" thickBot="1">
      <c r="B85" s="91" t="s">
        <v>974</v>
      </c>
      <c r="C85" s="92"/>
      <c r="D85" s="92"/>
      <c r="E85" s="92"/>
      <c r="F85" s="92"/>
      <c r="G85" s="92"/>
      <c r="H85" s="92"/>
      <c r="I85" s="93"/>
      <c r="J85" s="94"/>
      <c r="K85" s="306">
        <v>0.05</v>
      </c>
      <c r="L85" s="857">
        <f>N78*K85</f>
        <v>89.034720114955931</v>
      </c>
      <c r="M85" s="858"/>
      <c r="N85" s="51"/>
    </row>
    <row r="86" spans="1:14" ht="15.75" thickBot="1">
      <c r="B86" s="820" t="s">
        <v>953</v>
      </c>
      <c r="C86" s="821"/>
      <c r="D86" s="821"/>
      <c r="E86" s="821"/>
      <c r="F86" s="821"/>
      <c r="G86" s="821"/>
      <c r="H86" s="821"/>
      <c r="I86" s="821"/>
      <c r="J86" s="821"/>
      <c r="K86" s="821"/>
      <c r="L86" s="821"/>
      <c r="M86" s="822"/>
      <c r="N86" s="52">
        <f>L83+L84+L85</f>
        <v>534.20832068973561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2314.9027229888543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1044</v>
      </c>
      <c r="C31" s="81" t="s">
        <v>1549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500</v>
      </c>
      <c r="N36" s="273">
        <f>K36/M36</f>
        <v>133.70271386508642</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500</v>
      </c>
      <c r="N37" s="273">
        <f>K37/M37</f>
        <v>177.01914451402604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311.26316837911247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846</v>
      </c>
      <c r="B48" s="43" t="str">
        <f>VLOOKUP(A48,MATERIALES!A4:D373,3,FALSE)</f>
        <v>Emulsión CRL-0</v>
      </c>
      <c r="C48" s="282"/>
      <c r="D48" s="282"/>
      <c r="E48" s="282"/>
      <c r="F48" s="282"/>
      <c r="G48" s="282"/>
      <c r="H48" s="282"/>
      <c r="I48" s="269"/>
      <c r="J48" s="225" t="str">
        <f>VLOOKUP(A48,MATERIALES!A4:D373,2,FALSE)</f>
        <v>lt</v>
      </c>
      <c r="K48" s="283">
        <v>1</v>
      </c>
      <c r="L48" s="268"/>
      <c r="M48" s="403">
        <f>VLOOKUP(A48,MATERIALES!A4:D395,4,FALSE)</f>
        <v>1192.7190437527431</v>
      </c>
      <c r="N48" s="273">
        <f>K48*M48</f>
        <v>1192.7190437527431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1192.7190437527431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98"/>
      <c r="M64" s="899"/>
      <c r="N64" s="127"/>
    </row>
    <row r="65" spans="1:14" ht="15.75" thickBot="1">
      <c r="B65" s="909" t="s">
        <v>953</v>
      </c>
      <c r="C65" s="863"/>
      <c r="D65" s="863"/>
      <c r="E65" s="863"/>
      <c r="F65" s="863"/>
      <c r="G65" s="863"/>
      <c r="H65" s="863"/>
      <c r="I65" s="863"/>
      <c r="J65" s="863"/>
      <c r="K65" s="863"/>
      <c r="L65" s="863"/>
      <c r="M65" s="864"/>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9" t="s">
        <v>963</v>
      </c>
      <c r="C69" s="860"/>
      <c r="D69" s="860"/>
      <c r="E69" s="860"/>
      <c r="F69" s="860"/>
      <c r="G69" s="860"/>
      <c r="H69" s="860"/>
      <c r="I69" s="73" t="s">
        <v>964</v>
      </c>
      <c r="J69" s="75" t="s">
        <v>1410</v>
      </c>
      <c r="K69" s="74" t="s">
        <v>966</v>
      </c>
      <c r="L69" s="861" t="s">
        <v>950</v>
      </c>
      <c r="M69" s="862"/>
      <c r="N69" s="98" t="s">
        <v>951</v>
      </c>
    </row>
    <row r="70" spans="1:14">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4000</v>
      </c>
      <c r="N70" s="396">
        <f>K70/M70</f>
        <v>54.131</v>
      </c>
    </row>
    <row r="71" spans="1:14">
      <c r="B71" s="49"/>
      <c r="C71" s="47"/>
      <c r="D71" s="47"/>
      <c r="E71" s="47"/>
      <c r="F71" s="47"/>
      <c r="G71" s="47"/>
      <c r="H71" s="47"/>
      <c r="I71" s="280"/>
      <c r="J71" s="298"/>
      <c r="K71" s="299"/>
      <c r="L71" s="50"/>
      <c r="M71" s="301"/>
      <c r="N71" s="297"/>
    </row>
    <row r="72" spans="1:14">
      <c r="B72" s="49"/>
      <c r="C72" s="47"/>
      <c r="D72" s="47"/>
      <c r="E72" s="47"/>
      <c r="F72" s="47"/>
      <c r="G72" s="47"/>
      <c r="H72" s="47"/>
      <c r="I72" s="280"/>
      <c r="J72" s="298"/>
      <c r="K72" s="299"/>
      <c r="L72" s="319"/>
      <c r="M72" s="301"/>
      <c r="N72" s="297"/>
    </row>
    <row r="73" spans="1:14">
      <c r="B73" s="49"/>
      <c r="C73" s="47"/>
      <c r="D73" s="47"/>
      <c r="E73" s="47"/>
      <c r="F73" s="47"/>
      <c r="G73" s="47"/>
      <c r="H73" s="47"/>
      <c r="I73" s="280"/>
      <c r="J73" s="298"/>
      <c r="K73" s="299"/>
      <c r="L73" s="319"/>
      <c r="M73" s="301"/>
      <c r="N73" s="297"/>
    </row>
    <row r="74" spans="1:14" ht="15.75" thickBot="1">
      <c r="B74" s="896"/>
      <c r="C74" s="897"/>
      <c r="D74" s="897"/>
      <c r="E74" s="897"/>
      <c r="F74" s="897"/>
      <c r="G74" s="897"/>
      <c r="H74" s="897"/>
      <c r="I74" s="126"/>
      <c r="J74" s="126"/>
      <c r="K74" s="126"/>
      <c r="L74" s="910"/>
      <c r="M74" s="910"/>
      <c r="N74" s="45"/>
    </row>
    <row r="75" spans="1:14" ht="15.75" thickBot="1">
      <c r="B75" s="909" t="s">
        <v>953</v>
      </c>
      <c r="C75" s="863"/>
      <c r="D75" s="863"/>
      <c r="E75" s="863"/>
      <c r="F75" s="863"/>
      <c r="G75" s="863"/>
      <c r="H75" s="863"/>
      <c r="I75" s="863"/>
      <c r="J75" s="863"/>
      <c r="K75" s="863"/>
      <c r="L75" s="863"/>
      <c r="M75" s="864"/>
      <c r="N75" s="302">
        <f>SUM(N70:N74)</f>
        <v>54.131</v>
      </c>
    </row>
    <row r="76" spans="1:14" ht="15.75" thickBot="1">
      <c r="B76" s="33"/>
      <c r="C76" s="34"/>
      <c r="D76" s="34"/>
      <c r="E76" s="34"/>
      <c r="F76" s="34"/>
      <c r="G76" s="34"/>
      <c r="H76" s="34"/>
      <c r="I76" s="34"/>
      <c r="J76" s="34"/>
      <c r="K76" s="34"/>
      <c r="L76" s="34"/>
      <c r="M76" s="34"/>
      <c r="N76" s="35"/>
    </row>
    <row r="77" spans="1:14" ht="15.75" thickBot="1">
      <c r="B77" s="820" t="s">
        <v>967</v>
      </c>
      <c r="C77" s="821"/>
      <c r="D77" s="821"/>
      <c r="E77" s="821"/>
      <c r="F77" s="821"/>
      <c r="G77" s="821"/>
      <c r="H77" s="821"/>
      <c r="I77" s="821"/>
      <c r="J77" s="821"/>
      <c r="K77" s="821"/>
      <c r="L77" s="821"/>
      <c r="M77" s="822"/>
      <c r="N77" s="99">
        <f>N43+N54+N65+N75</f>
        <v>1558.1132121318558</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311.62264242637116</v>
      </c>
      <c r="M82" s="856"/>
      <c r="N82" s="51"/>
    </row>
    <row r="83" spans="1:14">
      <c r="B83" s="89" t="s">
        <v>973</v>
      </c>
      <c r="C83" s="90"/>
      <c r="D83" s="90"/>
      <c r="E83" s="90"/>
      <c r="F83" s="90"/>
      <c r="G83" s="90"/>
      <c r="H83" s="90"/>
      <c r="I83" s="87"/>
      <c r="J83" s="88"/>
      <c r="K83" s="305">
        <v>0.05</v>
      </c>
      <c r="L83" s="855">
        <f>N77*K83</f>
        <v>77.905660606592789</v>
      </c>
      <c r="M83" s="856"/>
      <c r="N83" s="51"/>
    </row>
    <row r="84" spans="1:14" ht="15.75" thickBot="1">
      <c r="B84" s="91" t="s">
        <v>974</v>
      </c>
      <c r="C84" s="92"/>
      <c r="D84" s="92"/>
      <c r="E84" s="92"/>
      <c r="F84" s="92"/>
      <c r="G84" s="92"/>
      <c r="H84" s="92"/>
      <c r="I84" s="93"/>
      <c r="J84" s="94"/>
      <c r="K84" s="306">
        <v>0.05</v>
      </c>
      <c r="L84" s="857">
        <f>N77*K84</f>
        <v>77.905660606592789</v>
      </c>
      <c r="M84" s="858"/>
      <c r="N84" s="51"/>
    </row>
    <row r="85" spans="1:14" ht="15.75" thickBot="1">
      <c r="B85" s="820" t="s">
        <v>953</v>
      </c>
      <c r="C85" s="821"/>
      <c r="D85" s="821"/>
      <c r="E85" s="821"/>
      <c r="F85" s="821"/>
      <c r="G85" s="821"/>
      <c r="H85" s="821"/>
      <c r="I85" s="821"/>
      <c r="J85" s="821"/>
      <c r="K85" s="821"/>
      <c r="L85" s="821"/>
      <c r="M85" s="822"/>
      <c r="N85" s="52">
        <f>L82+L83+L84</f>
        <v>467.43396363955674</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2025.5471757714126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1045</v>
      </c>
      <c r="C31" s="81" t="s">
        <v>1550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500</v>
      </c>
      <c r="N36" s="273">
        <f>K36/M36</f>
        <v>133.70271386508642</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500</v>
      </c>
      <c r="N37" s="273">
        <f>K37/M37</f>
        <v>177.01914451402604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311.26316837911247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848</v>
      </c>
      <c r="B48" s="43" t="str">
        <f>VLOOKUP(A48,MATERIALES!A4:D373,3,FALSE)</f>
        <v>Emulsión CRL-1</v>
      </c>
      <c r="C48" s="282"/>
      <c r="D48" s="282"/>
      <c r="E48" s="282"/>
      <c r="F48" s="282"/>
      <c r="G48" s="282"/>
      <c r="H48" s="282"/>
      <c r="I48" s="269"/>
      <c r="J48" s="225" t="str">
        <f>VLOOKUP(A48,MATERIALES!A4:D373,2,FALSE)</f>
        <v>lt</v>
      </c>
      <c r="K48" s="283">
        <v>1</v>
      </c>
      <c r="L48" s="268"/>
      <c r="M48" s="403">
        <f>VLOOKUP(A48,MATERIALES!A4:D395,4,FALSE)</f>
        <v>1279.7100708206558</v>
      </c>
      <c r="N48" s="273">
        <f>K48*M48</f>
        <v>1279.7100708206558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1279.7100708206558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1645.1042391997682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329.02084783995366</v>
      </c>
      <c r="M83" s="856"/>
      <c r="N83" s="51"/>
    </row>
    <row r="84" spans="1:14">
      <c r="B84" s="89" t="s">
        <v>973</v>
      </c>
      <c r="C84" s="90"/>
      <c r="D84" s="90"/>
      <c r="E84" s="90"/>
      <c r="F84" s="90"/>
      <c r="G84" s="90"/>
      <c r="H84" s="90"/>
      <c r="I84" s="87"/>
      <c r="J84" s="88"/>
      <c r="K84" s="305">
        <v>0.05</v>
      </c>
      <c r="L84" s="855">
        <f>N78*K84</f>
        <v>82.255211959988415</v>
      </c>
      <c r="M84" s="856"/>
      <c r="N84" s="51"/>
    </row>
    <row r="85" spans="1:14" ht="15.75" thickBot="1">
      <c r="B85" s="91" t="s">
        <v>974</v>
      </c>
      <c r="C85" s="92"/>
      <c r="D85" s="92"/>
      <c r="E85" s="92"/>
      <c r="F85" s="92"/>
      <c r="G85" s="92"/>
      <c r="H85" s="92"/>
      <c r="I85" s="93"/>
      <c r="J85" s="94"/>
      <c r="K85" s="306">
        <v>0.05</v>
      </c>
      <c r="L85" s="857">
        <f>N78*K85</f>
        <v>82.255211959988415</v>
      </c>
      <c r="M85" s="858"/>
      <c r="N85" s="51"/>
    </row>
    <row r="86" spans="1:14" ht="15.75" thickBot="1">
      <c r="B86" s="820" t="s">
        <v>953</v>
      </c>
      <c r="C86" s="821"/>
      <c r="D86" s="821"/>
      <c r="E86" s="821"/>
      <c r="F86" s="821"/>
      <c r="G86" s="821"/>
      <c r="H86" s="821"/>
      <c r="I86" s="821"/>
      <c r="J86" s="821"/>
      <c r="K86" s="821"/>
      <c r="L86" s="821"/>
      <c r="M86" s="822"/>
      <c r="N86" s="52">
        <f>L83+L84+L85</f>
        <v>493.53127175993046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2138.6355109596989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1551</v>
      </c>
      <c r="C31" s="81" t="s">
        <v>1552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500</v>
      </c>
      <c r="N36" s="273">
        <f>K36/M36</f>
        <v>133.70271386508642</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500</v>
      </c>
      <c r="N37" s="273">
        <f>K37/M37</f>
        <v>177.01914451402604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311.26316837911247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792</v>
      </c>
      <c r="B48" s="43" t="str">
        <f>VLOOKUP(A48,MATERIALES!A4:D373,3,FALSE)</f>
        <v>Asfalto liquido RC 250</v>
      </c>
      <c r="C48" s="282"/>
      <c r="D48" s="282"/>
      <c r="E48" s="282"/>
      <c r="F48" s="282"/>
      <c r="G48" s="282"/>
      <c r="H48" s="282"/>
      <c r="I48" s="269"/>
      <c r="J48" s="225" t="str">
        <f>VLOOKUP(A48,MATERIALES!A4:D373,2,FALSE)</f>
        <v>gal</v>
      </c>
      <c r="K48" s="283">
        <v>0.3</v>
      </c>
      <c r="L48" s="268"/>
      <c r="M48" s="403">
        <f>VLOOKUP(A48,MATERIALES!A4:D395,4,FALSE)</f>
        <v>8889.0124460370098</v>
      </c>
      <c r="N48" s="273">
        <f>K48*M48</f>
        <v>2666.7037338111027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2666.7037338111027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3032.0979021902149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606.419580438043</v>
      </c>
      <c r="M83" s="856"/>
      <c r="N83" s="51"/>
    </row>
    <row r="84" spans="1:14">
      <c r="B84" s="89" t="s">
        <v>973</v>
      </c>
      <c r="C84" s="90"/>
      <c r="D84" s="90"/>
      <c r="E84" s="90"/>
      <c r="F84" s="90"/>
      <c r="G84" s="90"/>
      <c r="H84" s="90"/>
      <c r="I84" s="87"/>
      <c r="J84" s="88"/>
      <c r="K84" s="305">
        <v>0.05</v>
      </c>
      <c r="L84" s="855">
        <f>N78*K84</f>
        <v>151.60489510951075</v>
      </c>
      <c r="M84" s="856"/>
      <c r="N84" s="51"/>
    </row>
    <row r="85" spans="1:14" ht="15.75" thickBot="1">
      <c r="B85" s="91" t="s">
        <v>974</v>
      </c>
      <c r="C85" s="92"/>
      <c r="D85" s="92"/>
      <c r="E85" s="92"/>
      <c r="F85" s="92"/>
      <c r="G85" s="92"/>
      <c r="H85" s="92"/>
      <c r="I85" s="93"/>
      <c r="J85" s="94"/>
      <c r="K85" s="306">
        <v>0.05</v>
      </c>
      <c r="L85" s="857">
        <f>N78*K85</f>
        <v>151.60489510951075</v>
      </c>
      <c r="M85" s="858"/>
      <c r="N85" s="51"/>
    </row>
    <row r="86" spans="1:14" ht="15.75" thickBot="1">
      <c r="B86" s="820" t="s">
        <v>953</v>
      </c>
      <c r="C86" s="821"/>
      <c r="D86" s="821"/>
      <c r="E86" s="821"/>
      <c r="F86" s="821"/>
      <c r="G86" s="821"/>
      <c r="H86" s="821"/>
      <c r="I86" s="821"/>
      <c r="J86" s="821"/>
      <c r="K86" s="821"/>
      <c r="L86" s="821"/>
      <c r="M86" s="822"/>
      <c r="N86" s="52">
        <f>L83+L84+L85</f>
        <v>909.62937065706444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3941.7272728472794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1046</v>
      </c>
      <c r="C31" s="81" t="s">
        <v>1208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952" t="str">
        <f>VLOOKUP(A36,EQUIPOS!A6:D154,3,FALSE)</f>
        <v>Carrotanque Irrigador de asfalto, 1000 GALONES DE CAPACIDAD</v>
      </c>
      <c r="C36" s="953"/>
      <c r="D36" s="953"/>
      <c r="E36" s="953"/>
      <c r="F36" s="953"/>
      <c r="G36" s="953"/>
      <c r="H36" s="954"/>
      <c r="I36" s="268"/>
      <c r="J36" s="269"/>
      <c r="K36" s="270">
        <f>VLOOKUP(A36,EQUIPOS!A6:D163,4,FALSE)</f>
        <v>66851.356932543218</v>
      </c>
      <c r="L36" s="271"/>
      <c r="M36" s="272">
        <v>500</v>
      </c>
      <c r="N36" s="273">
        <f>K36/M36</f>
        <v>133.70271386508642</v>
      </c>
    </row>
    <row r="37" spans="1:14">
      <c r="A37" s="113" t="s">
        <v>176</v>
      </c>
      <c r="B37" s="952" t="str">
        <f>VLOOKUP(A37,EQUIPOS!A7:D154,3,FALSE)</f>
        <v xml:space="preserve">Compresor (barrido y soplado)
</v>
      </c>
      <c r="C37" s="953"/>
      <c r="D37" s="953"/>
      <c r="E37" s="953"/>
      <c r="F37" s="953"/>
      <c r="G37" s="953"/>
      <c r="H37" s="954"/>
      <c r="I37" s="268"/>
      <c r="J37" s="269"/>
      <c r="K37" s="270">
        <f>VLOOKUP(A37,EQUIPOS!A7:D164,4,FALSE)</f>
        <v>88509.572257013016</v>
      </c>
      <c r="L37" s="271"/>
      <c r="M37" s="272">
        <v>500</v>
      </c>
      <c r="N37" s="273">
        <f>K37/M37</f>
        <v>177.01914451402604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311.26316837911247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858</v>
      </c>
      <c r="B48" s="43" t="str">
        <f>VLOOKUP(A48,MATERIALES!A4:D373,3,FALSE)</f>
        <v>Emulsión CRR-1</v>
      </c>
      <c r="C48" s="282"/>
      <c r="D48" s="282"/>
      <c r="E48" s="282"/>
      <c r="F48" s="282"/>
      <c r="G48" s="282"/>
      <c r="H48" s="282"/>
      <c r="I48" s="269"/>
      <c r="J48" s="225" t="str">
        <f>VLOOKUP(A48,MATERIALES!A4:D373,2,FALSE)</f>
        <v>lt</v>
      </c>
      <c r="K48" s="283">
        <v>0.45</v>
      </c>
      <c r="L48" s="268"/>
      <c r="M48" s="403">
        <f>VLOOKUP(A48,MATERIALES!A4:D395,4,FALSE)</f>
        <v>1234.0966425537808</v>
      </c>
      <c r="N48" s="273">
        <f>K48*M48</f>
        <v>555.34348914920145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555.34348914920145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920.73765752831389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184.14753150566278</v>
      </c>
      <c r="M83" s="856"/>
      <c r="N83" s="51"/>
    </row>
    <row r="84" spans="1:14">
      <c r="B84" s="89" t="s">
        <v>973</v>
      </c>
      <c r="C84" s="90"/>
      <c r="D84" s="90"/>
      <c r="E84" s="90"/>
      <c r="F84" s="90"/>
      <c r="G84" s="90"/>
      <c r="H84" s="90"/>
      <c r="I84" s="87"/>
      <c r="J84" s="88"/>
      <c r="K84" s="305">
        <v>0.05</v>
      </c>
      <c r="L84" s="855">
        <f>N78*K84</f>
        <v>46.036882876415696</v>
      </c>
      <c r="M84" s="856"/>
      <c r="N84" s="51"/>
    </row>
    <row r="85" spans="1:14" ht="15.75" thickBot="1">
      <c r="B85" s="91" t="s">
        <v>974</v>
      </c>
      <c r="C85" s="92"/>
      <c r="D85" s="92"/>
      <c r="E85" s="92"/>
      <c r="F85" s="92"/>
      <c r="G85" s="92"/>
      <c r="H85" s="92"/>
      <c r="I85" s="93"/>
      <c r="J85" s="94"/>
      <c r="K85" s="306">
        <v>0.05</v>
      </c>
      <c r="L85" s="857">
        <f>N78*K85</f>
        <v>46.036882876415696</v>
      </c>
      <c r="M85" s="858"/>
      <c r="N85" s="51"/>
    </row>
    <row r="86" spans="1:14" ht="15.75" thickBot="1">
      <c r="B86" s="820" t="s">
        <v>953</v>
      </c>
      <c r="C86" s="821"/>
      <c r="D86" s="821"/>
      <c r="E86" s="821"/>
      <c r="F86" s="821"/>
      <c r="G86" s="821"/>
      <c r="H86" s="821"/>
      <c r="I86" s="821"/>
      <c r="J86" s="821"/>
      <c r="K86" s="821"/>
      <c r="L86" s="821"/>
      <c r="M86" s="822"/>
      <c r="N86" s="52">
        <f>L83+L84+L85</f>
        <v>276.22129725849419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1196.9589547868081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1047</v>
      </c>
      <c r="C31" s="81" t="s">
        <v>1553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207"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500</v>
      </c>
      <c r="N36" s="273">
        <f>K36/M36</f>
        <v>133.70271386508642</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500</v>
      </c>
      <c r="N37" s="273">
        <f>K37/M37</f>
        <v>177.01914451402604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311.26316837911247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860</v>
      </c>
      <c r="B48" s="43" t="str">
        <f>VLOOKUP(A48,MATERIALES!A4:D373,3,FALSE)</f>
        <v>Emulsión CRR-2</v>
      </c>
      <c r="C48" s="282"/>
      <c r="D48" s="282"/>
      <c r="E48" s="282"/>
      <c r="F48" s="282"/>
      <c r="G48" s="282"/>
      <c r="H48" s="282"/>
      <c r="I48" s="269"/>
      <c r="J48" s="225" t="str">
        <f>VLOOKUP(A48,MATERIALES!A4:D373,2,FALSE)</f>
        <v>lt</v>
      </c>
      <c r="K48" s="283">
        <v>0.45</v>
      </c>
      <c r="L48" s="268"/>
      <c r="M48" s="403">
        <f>VLOOKUP(A48,MATERIALES!A4:D395,4,FALSE)</f>
        <v>998.82645985233626</v>
      </c>
      <c r="N48" s="273">
        <f>K48*M48</f>
        <v>449.47190693355134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449.47190693355134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814.86607531266384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162.97321506253277</v>
      </c>
      <c r="M83" s="856"/>
      <c r="N83" s="51"/>
    </row>
    <row r="84" spans="1:14">
      <c r="B84" s="89" t="s">
        <v>973</v>
      </c>
      <c r="C84" s="90"/>
      <c r="D84" s="90"/>
      <c r="E84" s="90"/>
      <c r="F84" s="90"/>
      <c r="G84" s="90"/>
      <c r="H84" s="90"/>
      <c r="I84" s="87"/>
      <c r="J84" s="88"/>
      <c r="K84" s="305">
        <v>0.05</v>
      </c>
      <c r="L84" s="855">
        <f>N78*K84</f>
        <v>40.743303765633193</v>
      </c>
      <c r="M84" s="856"/>
      <c r="N84" s="51"/>
    </row>
    <row r="85" spans="1:14" ht="15.75" thickBot="1">
      <c r="B85" s="91" t="s">
        <v>974</v>
      </c>
      <c r="C85" s="92"/>
      <c r="D85" s="92"/>
      <c r="E85" s="92"/>
      <c r="F85" s="92"/>
      <c r="G85" s="92"/>
      <c r="H85" s="92"/>
      <c r="I85" s="93"/>
      <c r="J85" s="94"/>
      <c r="K85" s="306">
        <v>0.05</v>
      </c>
      <c r="L85" s="857">
        <f>N78*K85</f>
        <v>40.743303765633193</v>
      </c>
      <c r="M85" s="858"/>
      <c r="N85" s="51"/>
    </row>
    <row r="86" spans="1:14" ht="15.75" thickBot="1">
      <c r="B86" s="820" t="s">
        <v>953</v>
      </c>
      <c r="C86" s="821"/>
      <c r="D86" s="821"/>
      <c r="E86" s="821"/>
      <c r="F86" s="821"/>
      <c r="G86" s="821"/>
      <c r="H86" s="821"/>
      <c r="I86" s="821"/>
      <c r="J86" s="821"/>
      <c r="K86" s="821"/>
      <c r="L86" s="821"/>
      <c r="M86" s="822"/>
      <c r="N86" s="52">
        <f>L83+L84+L85</f>
        <v>244.45982259379915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1059.3258979064631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1048</v>
      </c>
      <c r="C31" s="81" t="s">
        <v>1554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500</v>
      </c>
      <c r="N36" s="273">
        <f>K36/M36</f>
        <v>133.70271386508642</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500</v>
      </c>
      <c r="N37" s="273">
        <f>K37/M37</f>
        <v>177.01914451402604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311.26316837911247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856</v>
      </c>
      <c r="B48" s="43" t="str">
        <f>VLOOKUP(A48,MATERIALES!A4:D373,3,FALSE)</f>
        <v>Emulsión CRR-1m</v>
      </c>
      <c r="C48" s="282"/>
      <c r="D48" s="282"/>
      <c r="E48" s="282"/>
      <c r="F48" s="282"/>
      <c r="G48" s="282"/>
      <c r="H48" s="282"/>
      <c r="I48" s="269"/>
      <c r="J48" s="225" t="str">
        <f>VLOOKUP(A48,MATERIALES!A4:D373,2,FALSE)</f>
        <v>lt</v>
      </c>
      <c r="K48" s="283">
        <v>0.45</v>
      </c>
      <c r="L48" s="268"/>
      <c r="M48" s="403">
        <f>VLOOKUP(A48,MATERIALES!A4:D395,4,FALSE)</f>
        <v>1206.8751100862592</v>
      </c>
      <c r="N48" s="273">
        <f>K48*M48</f>
        <v>543.0937995388166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543.0937995388166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908.48796791792904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181.69759358358581</v>
      </c>
      <c r="M83" s="856"/>
      <c r="N83" s="51"/>
    </row>
    <row r="84" spans="1:14">
      <c r="B84" s="89" t="s">
        <v>973</v>
      </c>
      <c r="C84" s="90"/>
      <c r="D84" s="90"/>
      <c r="E84" s="90"/>
      <c r="F84" s="90"/>
      <c r="G84" s="90"/>
      <c r="H84" s="90"/>
      <c r="I84" s="87"/>
      <c r="J84" s="88"/>
      <c r="K84" s="305">
        <v>0.05</v>
      </c>
      <c r="L84" s="855">
        <f>N78*K84</f>
        <v>45.424398395896453</v>
      </c>
      <c r="M84" s="856"/>
      <c r="N84" s="51"/>
    </row>
    <row r="85" spans="1:14" ht="15.75" thickBot="1">
      <c r="B85" s="91" t="s">
        <v>974</v>
      </c>
      <c r="C85" s="92"/>
      <c r="D85" s="92"/>
      <c r="E85" s="92"/>
      <c r="F85" s="92"/>
      <c r="G85" s="92"/>
      <c r="H85" s="92"/>
      <c r="I85" s="93"/>
      <c r="J85" s="94"/>
      <c r="K85" s="306">
        <v>0.05</v>
      </c>
      <c r="L85" s="857">
        <f>N78*K85</f>
        <v>45.424398395896453</v>
      </c>
      <c r="M85" s="858"/>
      <c r="N85" s="51"/>
    </row>
    <row r="86" spans="1:14" ht="15.75" thickBot="1">
      <c r="B86" s="820" t="s">
        <v>953</v>
      </c>
      <c r="C86" s="821"/>
      <c r="D86" s="821"/>
      <c r="E86" s="821"/>
      <c r="F86" s="821"/>
      <c r="G86" s="821"/>
      <c r="H86" s="821"/>
      <c r="I86" s="821"/>
      <c r="J86" s="821"/>
      <c r="K86" s="821"/>
      <c r="L86" s="821"/>
      <c r="M86" s="822"/>
      <c r="N86" s="52">
        <f>L83+L84+L85</f>
        <v>272.54639037537873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1181.0343582933078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1049</v>
      </c>
      <c r="C31" s="81" t="s">
        <v>1555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500</v>
      </c>
      <c r="N36" s="273">
        <f>K36/M36</f>
        <v>133.70271386508642</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500</v>
      </c>
      <c r="N37" s="273">
        <f>K37/M37</f>
        <v>177.01914451402604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0.54131000000000007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311.26316837911247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862</v>
      </c>
      <c r="B48" s="43" t="str">
        <f>VLOOKUP(A48,MATERIALES!A4:D373,3,FALSE)</f>
        <v>Emulsión CRR-2m</v>
      </c>
      <c r="C48" s="282"/>
      <c r="D48" s="282"/>
      <c r="E48" s="282"/>
      <c r="F48" s="282"/>
      <c r="G48" s="282"/>
      <c r="H48" s="282"/>
      <c r="I48" s="269"/>
      <c r="J48" s="225" t="str">
        <f>VLOOKUP(A48,MATERIALES!A4:D373,2,FALSE)</f>
        <v>lt</v>
      </c>
      <c r="K48" s="283">
        <v>0.45</v>
      </c>
      <c r="L48" s="268"/>
      <c r="M48" s="403">
        <f>VLOOKUP(A48,MATERIALES!A4:D395,4,FALSE)</f>
        <v>1256.9741442313664</v>
      </c>
      <c r="N48" s="273">
        <f>K48*M48</f>
        <v>565.63836490411484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565.63836490411484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54.131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931.03253328322728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186.20650665664547</v>
      </c>
      <c r="M83" s="856"/>
      <c r="N83" s="51"/>
    </row>
    <row r="84" spans="1:14">
      <c r="B84" s="89" t="s">
        <v>973</v>
      </c>
      <c r="C84" s="90"/>
      <c r="D84" s="90"/>
      <c r="E84" s="90"/>
      <c r="F84" s="90"/>
      <c r="G84" s="90"/>
      <c r="H84" s="90"/>
      <c r="I84" s="87"/>
      <c r="J84" s="88"/>
      <c r="K84" s="305">
        <v>0.05</v>
      </c>
      <c r="L84" s="855">
        <f>N78*K84</f>
        <v>46.551626664161368</v>
      </c>
      <c r="M84" s="856"/>
      <c r="N84" s="51"/>
    </row>
    <row r="85" spans="1:14" ht="15.75" thickBot="1">
      <c r="B85" s="91" t="s">
        <v>974</v>
      </c>
      <c r="C85" s="92"/>
      <c r="D85" s="92"/>
      <c r="E85" s="92"/>
      <c r="F85" s="92"/>
      <c r="G85" s="92"/>
      <c r="H85" s="92"/>
      <c r="I85" s="93"/>
      <c r="J85" s="94"/>
      <c r="K85" s="306">
        <v>0.05</v>
      </c>
      <c r="L85" s="857">
        <f>N78*K85</f>
        <v>46.551626664161368</v>
      </c>
      <c r="M85" s="858"/>
      <c r="N85" s="51"/>
    </row>
    <row r="86" spans="1:14" ht="15.75" thickBot="1">
      <c r="B86" s="820" t="s">
        <v>953</v>
      </c>
      <c r="C86" s="821"/>
      <c r="D86" s="821"/>
      <c r="E86" s="821"/>
      <c r="F86" s="821"/>
      <c r="G86" s="821"/>
      <c r="H86" s="821"/>
      <c r="I86" s="821"/>
      <c r="J86" s="821"/>
      <c r="K86" s="821"/>
      <c r="L86" s="821"/>
      <c r="M86" s="822"/>
      <c r="N86" s="52">
        <f>L83+L84+L85</f>
        <v>279.3097599849682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1210.3422932681956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1556</v>
      </c>
      <c r="C31" s="81" t="s">
        <v>1557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400</v>
      </c>
      <c r="N36" s="273">
        <f>K36/M36</f>
        <v>167.12839233135804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400</v>
      </c>
      <c r="N37" s="273">
        <f>K37/M37</f>
        <v>325.3793674558799</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88509.572257013016</v>
      </c>
      <c r="L38" s="271"/>
      <c r="M38" s="272">
        <v>400</v>
      </c>
      <c r="N38" s="273">
        <f>K38/M38</f>
        <v>221.27393064253255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62374.075948914426</v>
      </c>
      <c r="L39" s="874">
        <v>400</v>
      </c>
      <c r="M39" s="875"/>
      <c r="N39" s="273">
        <f>K39/L39</f>
        <v>155.93518987228606</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1.010032011295025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870.72691231335159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998.82645985233626</v>
      </c>
      <c r="N48" s="273">
        <f>K48*M48</f>
        <v>1827.8524215297755</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47428.30688003821</v>
      </c>
      <c r="N49" s="273">
        <f>K49*M49</f>
        <v>901.13783072072601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2728.9902522505017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07">
        <f>VLOOKUP(A58,TRANSPORTE!A5:D117,4,FALSE)</f>
        <v>960.74550811354766</v>
      </c>
      <c r="M58" s="908"/>
      <c r="N58" s="288">
        <f>K58*L58</f>
        <v>18.254164654157407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18.254164654157407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101.00320112950249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3718.9745303475129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743.79490606950264</v>
      </c>
      <c r="M82" s="856"/>
      <c r="N82" s="51"/>
    </row>
    <row r="83" spans="1:14">
      <c r="B83" s="89" t="s">
        <v>973</v>
      </c>
      <c r="C83" s="90"/>
      <c r="D83" s="90"/>
      <c r="E83" s="90"/>
      <c r="F83" s="90"/>
      <c r="G83" s="90"/>
      <c r="H83" s="90"/>
      <c r="I83" s="87"/>
      <c r="J83" s="88"/>
      <c r="K83" s="305">
        <v>0.05</v>
      </c>
      <c r="L83" s="855">
        <f>N77*K83</f>
        <v>185.94872651737566</v>
      </c>
      <c r="M83" s="856"/>
      <c r="N83" s="51"/>
    </row>
    <row r="84" spans="1:14" ht="15.75" thickBot="1">
      <c r="B84" s="91" t="s">
        <v>974</v>
      </c>
      <c r="C84" s="92"/>
      <c r="D84" s="92"/>
      <c r="E84" s="92"/>
      <c r="F84" s="92"/>
      <c r="G84" s="92"/>
      <c r="H84" s="92"/>
      <c r="I84" s="93"/>
      <c r="J84" s="94"/>
      <c r="K84" s="306">
        <v>0.05</v>
      </c>
      <c r="L84" s="857">
        <f>N77*K84</f>
        <v>185.94872651737566</v>
      </c>
      <c r="M84" s="858"/>
      <c r="N84" s="51"/>
    </row>
    <row r="85" spans="1:14" ht="15.75" thickBot="1">
      <c r="B85" s="820" t="s">
        <v>953</v>
      </c>
      <c r="C85" s="821"/>
      <c r="D85" s="821"/>
      <c r="E85" s="821"/>
      <c r="F85" s="821"/>
      <c r="G85" s="821"/>
      <c r="H85" s="821"/>
      <c r="I85" s="821"/>
      <c r="J85" s="821"/>
      <c r="K85" s="821"/>
      <c r="L85" s="821"/>
      <c r="M85" s="822"/>
      <c r="N85" s="52">
        <f>L82+L83+L84</f>
        <v>1115.6923591042539</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4834.666889451767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1558</v>
      </c>
      <c r="C31" s="81" t="s">
        <v>1559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400</v>
      </c>
      <c r="N36" s="273">
        <f>K36/M36</f>
        <v>167.12839233135804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400</v>
      </c>
      <c r="N37" s="273">
        <f>K37/M37</f>
        <v>325.3793674558799</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88509.572257013016</v>
      </c>
      <c r="L38" s="271"/>
      <c r="M38" s="272">
        <v>400</v>
      </c>
      <c r="N38" s="273">
        <f>K38/M38</f>
        <v>221.27393064253255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62374.075948914426</v>
      </c>
      <c r="L39" s="874">
        <v>400</v>
      </c>
      <c r="M39" s="875"/>
      <c r="N39" s="273">
        <f>K39/L39</f>
        <v>155.93518987228606</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1.010032011295025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870.72691231335159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1.5</v>
      </c>
      <c r="L48" s="268"/>
      <c r="M48" s="403">
        <f>VLOOKUP(A48,MATERIALES!A5:D396,4,FALSE)</f>
        <v>998.82645985233626</v>
      </c>
      <c r="N48" s="273">
        <f>K48*M48</f>
        <v>1498.2396897785043</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1.2999999999999999E-2</v>
      </c>
      <c r="L49" s="268"/>
      <c r="M49" s="403">
        <f>VLOOKUP(A49,MATERIALES!A6:D397,4,FALSE)</f>
        <v>47428.30688003821</v>
      </c>
      <c r="N49" s="273">
        <f>K49*M49</f>
        <v>616.56798944049672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2114.8076792190009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07">
        <f>VLOOKUP(A58,TRANSPORTE!A5:D117,4,FALSE)</f>
        <v>960.74550811354766</v>
      </c>
      <c r="M58" s="908"/>
      <c r="N58" s="288">
        <f>K58*L58</f>
        <v>12.48969160547612</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12.48969160547612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101.00320112950249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3099.0274842673311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619.80549685346625</v>
      </c>
      <c r="M83" s="856"/>
      <c r="N83" s="51"/>
    </row>
    <row r="84" spans="1:14">
      <c r="B84" s="89" t="s">
        <v>973</v>
      </c>
      <c r="C84" s="90"/>
      <c r="D84" s="90"/>
      <c r="E84" s="90"/>
      <c r="F84" s="90"/>
      <c r="G84" s="90"/>
      <c r="H84" s="90"/>
      <c r="I84" s="87"/>
      <c r="J84" s="88"/>
      <c r="K84" s="305">
        <v>0.05</v>
      </c>
      <c r="L84" s="855">
        <f>N78*K84</f>
        <v>154.95137421336656</v>
      </c>
      <c r="M84" s="856"/>
      <c r="N84" s="51"/>
    </row>
    <row r="85" spans="1:14" ht="15.75" thickBot="1">
      <c r="B85" s="91" t="s">
        <v>974</v>
      </c>
      <c r="C85" s="92"/>
      <c r="D85" s="92"/>
      <c r="E85" s="92"/>
      <c r="F85" s="92"/>
      <c r="G85" s="92"/>
      <c r="H85" s="92"/>
      <c r="I85" s="93"/>
      <c r="J85" s="94"/>
      <c r="K85" s="306">
        <v>0.05</v>
      </c>
      <c r="L85" s="857">
        <f>N78*K85</f>
        <v>154.95137421336656</v>
      </c>
      <c r="M85" s="858"/>
      <c r="N85" s="51"/>
    </row>
    <row r="86" spans="1:14" ht="15.75" thickBot="1">
      <c r="B86" s="820" t="s">
        <v>953</v>
      </c>
      <c r="C86" s="821"/>
      <c r="D86" s="821"/>
      <c r="E86" s="821"/>
      <c r="F86" s="821"/>
      <c r="G86" s="821"/>
      <c r="H86" s="821"/>
      <c r="I86" s="821"/>
      <c r="J86" s="821"/>
      <c r="K86" s="821"/>
      <c r="L86" s="821"/>
      <c r="M86" s="822"/>
      <c r="N86" s="52">
        <f>L83+L84+L85</f>
        <v>929.70824528019932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4028.7357295475304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1560</v>
      </c>
      <c r="C31" s="81" t="s">
        <v>1561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400</v>
      </c>
      <c r="N36" s="273">
        <f>K36/M36</f>
        <v>167.12839233135804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400</v>
      </c>
      <c r="N37" s="273">
        <f>K37/M37</f>
        <v>325.3793674558799</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88509.572257013016</v>
      </c>
      <c r="L38" s="271"/>
      <c r="M38" s="272">
        <v>400</v>
      </c>
      <c r="N38" s="273">
        <f>K38/M38</f>
        <v>221.27393064253255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62374.075948914426</v>
      </c>
      <c r="L39" s="874">
        <v>400</v>
      </c>
      <c r="M39" s="875"/>
      <c r="N39" s="273">
        <f>K39/L39</f>
        <v>155.93518987228606</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1.010032011295025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870.72691231335159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998.82645985233626</v>
      </c>
      <c r="N48" s="273">
        <f>K48*M48</f>
        <v>1827.8524215297755</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47428.30688003821</v>
      </c>
      <c r="N49" s="273">
        <f>K49*M49</f>
        <v>901.13783072072601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2728.9902522505017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07">
        <f>VLOOKUP(A58,TRANSPORTE!A5:D117,4,FALSE)</f>
        <v>960.74550811354766</v>
      </c>
      <c r="M58" s="908"/>
      <c r="N58" s="288">
        <f>K58*L58</f>
        <v>18.254164654157407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18.254164654157407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67">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468">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SUM(N69:N75)</f>
        <v>101.00320112950249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3718.9745303475129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743.79490606950264</v>
      </c>
      <c r="M83" s="856"/>
      <c r="N83" s="51"/>
    </row>
    <row r="84" spans="1:14">
      <c r="B84" s="89" t="s">
        <v>973</v>
      </c>
      <c r="C84" s="90"/>
      <c r="D84" s="90"/>
      <c r="E84" s="90"/>
      <c r="F84" s="90"/>
      <c r="G84" s="90"/>
      <c r="H84" s="90"/>
      <c r="I84" s="87"/>
      <c r="J84" s="88"/>
      <c r="K84" s="305">
        <v>0.05</v>
      </c>
      <c r="L84" s="855">
        <f>N78*K84</f>
        <v>185.94872651737566</v>
      </c>
      <c r="M84" s="856"/>
      <c r="N84" s="51"/>
    </row>
    <row r="85" spans="1:14" ht="15.75" thickBot="1">
      <c r="B85" s="91" t="s">
        <v>974</v>
      </c>
      <c r="C85" s="92"/>
      <c r="D85" s="92"/>
      <c r="E85" s="92"/>
      <c r="F85" s="92"/>
      <c r="G85" s="92"/>
      <c r="H85" s="92"/>
      <c r="I85" s="93"/>
      <c r="J85" s="94"/>
      <c r="K85" s="306">
        <v>0.05</v>
      </c>
      <c r="L85" s="857">
        <f>N78*K85</f>
        <v>185.94872651737566</v>
      </c>
      <c r="M85" s="858"/>
      <c r="N85" s="51"/>
    </row>
    <row r="86" spans="1:14" ht="15.75" thickBot="1">
      <c r="B86" s="820" t="s">
        <v>953</v>
      </c>
      <c r="C86" s="821"/>
      <c r="D86" s="821"/>
      <c r="E86" s="821"/>
      <c r="F86" s="821"/>
      <c r="G86" s="821"/>
      <c r="H86" s="821"/>
      <c r="I86" s="821"/>
      <c r="J86" s="821"/>
      <c r="K86" s="821"/>
      <c r="L86" s="821"/>
      <c r="M86" s="822"/>
      <c r="N86" s="52">
        <f>L83+L84+L85</f>
        <v>1115.6923591042539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4834.666889451767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1562</v>
      </c>
      <c r="C31" s="81" t="s">
        <v>2059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400</v>
      </c>
      <c r="N36" s="273">
        <f>K36/M36</f>
        <v>167.12839233135804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400</v>
      </c>
      <c r="N37" s="273">
        <f>K37/M37</f>
        <v>325.3793674558799</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88509.572257013016</v>
      </c>
      <c r="L38" s="271"/>
      <c r="M38" s="272">
        <v>400</v>
      </c>
      <c r="N38" s="273">
        <f>K38/M38</f>
        <v>221.27393064253255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62374.075948914426</v>
      </c>
      <c r="L39" s="874">
        <v>400</v>
      </c>
      <c r="M39" s="875"/>
      <c r="N39" s="273">
        <f>K39/L39</f>
        <v>155.93518987228606</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1.010032011295025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870.72691231335159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761</v>
      </c>
      <c r="B48" s="43" t="str">
        <f>VLOOKUP(A48,MATERIALES!A5:D373,3,FALSE)</f>
        <v>Agregado para tratamiento superf. Simple</v>
      </c>
      <c r="C48" s="282"/>
      <c r="D48" s="282"/>
      <c r="E48" s="282"/>
      <c r="F48" s="282"/>
      <c r="G48" s="282"/>
      <c r="H48" s="282"/>
      <c r="I48" s="269"/>
      <c r="J48" s="225" t="str">
        <f>VLOOKUP(A48,MATERIALES!A4:D373,2,FALSE)</f>
        <v>m3</v>
      </c>
      <c r="K48" s="283">
        <v>1.2999999999999999E-2</v>
      </c>
      <c r="L48" s="268"/>
      <c r="M48" s="403">
        <f>VLOOKUP(A48,MATERIALES!A5:D396,4,FALSE)</f>
        <v>47428.30688003821</v>
      </c>
      <c r="N48" s="273">
        <f>K48*M48</f>
        <v>616.56798944049672</v>
      </c>
    </row>
    <row r="49" spans="1:14">
      <c r="A49" s="108" t="s">
        <v>860</v>
      </c>
      <c r="B49" s="43" t="str">
        <f>VLOOKUP(A49,MATERIALES!A6:D373,3,FALSE)</f>
        <v>Emulsión CRR-2</v>
      </c>
      <c r="C49" s="282"/>
      <c r="D49" s="282"/>
      <c r="E49" s="282"/>
      <c r="F49" s="282"/>
      <c r="G49" s="282"/>
      <c r="H49" s="282"/>
      <c r="I49" s="269"/>
      <c r="J49" s="225" t="str">
        <f>VLOOKUP(A49,MATERIALES!A5:D373,2,FALSE)</f>
        <v>lt</v>
      </c>
      <c r="K49" s="283">
        <v>1.5</v>
      </c>
      <c r="L49" s="268"/>
      <c r="M49" s="403">
        <f>VLOOKUP(A49,MATERIALES!A6:D397,4,FALSE)</f>
        <v>998.82645985233626</v>
      </c>
      <c r="N49" s="273">
        <f>K49*M49</f>
        <v>1498.2396897785043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2114.8076792190009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07">
        <f>VLOOKUP(A58,TRANSPORTE!A5:D117,4,FALSE)</f>
        <v>960.74550811354766</v>
      </c>
      <c r="M58" s="908"/>
      <c r="N58" s="288">
        <f>K58*L58</f>
        <v>12.48969160547612</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12.48969160547612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296">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101.00320112950249</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3099.0274842673311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619.80549685346625</v>
      </c>
      <c r="M83" s="856"/>
      <c r="N83" s="51"/>
    </row>
    <row r="84" spans="1:14">
      <c r="B84" s="89" t="s">
        <v>973</v>
      </c>
      <c r="C84" s="90"/>
      <c r="D84" s="90"/>
      <c r="E84" s="90"/>
      <c r="F84" s="90"/>
      <c r="G84" s="90"/>
      <c r="H84" s="90"/>
      <c r="I84" s="87"/>
      <c r="J84" s="88"/>
      <c r="K84" s="305">
        <v>0.05</v>
      </c>
      <c r="L84" s="855">
        <f>N78*K84</f>
        <v>154.95137421336656</v>
      </c>
      <c r="M84" s="856"/>
      <c r="N84" s="51"/>
    </row>
    <row r="85" spans="1:14" ht="15.75" thickBot="1">
      <c r="B85" s="91" t="s">
        <v>974</v>
      </c>
      <c r="C85" s="92"/>
      <c r="D85" s="92"/>
      <c r="E85" s="92"/>
      <c r="F85" s="92"/>
      <c r="G85" s="92"/>
      <c r="H85" s="92"/>
      <c r="I85" s="93"/>
      <c r="J85" s="94"/>
      <c r="K85" s="306">
        <v>0.05</v>
      </c>
      <c r="L85" s="857">
        <f>N78*K85</f>
        <v>154.95137421336656</v>
      </c>
      <c r="M85" s="858"/>
      <c r="N85" s="51"/>
    </row>
    <row r="86" spans="1:14" ht="15.75" thickBot="1">
      <c r="B86" s="820" t="s">
        <v>953</v>
      </c>
      <c r="C86" s="821"/>
      <c r="D86" s="821"/>
      <c r="E86" s="821"/>
      <c r="F86" s="821"/>
      <c r="G86" s="821"/>
      <c r="H86" s="821"/>
      <c r="I86" s="821"/>
      <c r="J86" s="821"/>
      <c r="K86" s="821"/>
      <c r="L86" s="821"/>
      <c r="M86" s="822"/>
      <c r="N86" s="52">
        <f>L83+L84+L85</f>
        <v>929.70824528019932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4028.7357295475304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1563</v>
      </c>
      <c r="C31" s="81" t="s">
        <v>1564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84">
        <v>275</v>
      </c>
      <c r="N36" s="273">
        <f>K36/M36</f>
        <v>243.09584339106624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84">
        <f>M36</f>
        <v>275</v>
      </c>
      <c r="N37" s="273">
        <f>K37/M37</f>
        <v>473.27907993582534</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88509.572257013016</v>
      </c>
      <c r="L38" s="271"/>
      <c r="M38" s="284">
        <v>275</v>
      </c>
      <c r="N38" s="273">
        <f>K38/M38</f>
        <v>321.85299002550187</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62374.075948914426</v>
      </c>
      <c r="L39" s="950">
        <v>275</v>
      </c>
      <c r="M39" s="951"/>
      <c r="N39" s="273">
        <f>K39/L39</f>
        <v>226.81482163241608</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1.4691374709745819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1266.5118724557842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2.5000000000000001E-2</v>
      </c>
      <c r="L48" s="268"/>
      <c r="M48" s="403">
        <f>VLOOKUP(A48,MATERIALES!A5:D396,4,FALSE)</f>
        <v>48583.46790706383</v>
      </c>
      <c r="N48" s="273">
        <f>K48*M48</f>
        <v>1214.5866976765958</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1.2999999999999999E-2</v>
      </c>
      <c r="L49" s="268"/>
      <c r="M49" s="403">
        <f>VLOOKUP(A49,MATERIALES!A6:D397,4,FALSE)</f>
        <v>49987.194717519909</v>
      </c>
      <c r="N49" s="273">
        <f>K49*M49</f>
        <v>649.83353132775881</v>
      </c>
    </row>
    <row r="50" spans="1:14">
      <c r="A50" t="s">
        <v>860</v>
      </c>
      <c r="B50" s="43" t="str">
        <f>VLOOKUP(A50,MATERIALES!A6:D373,3,FALSE)</f>
        <v>Emulsión CRR-2</v>
      </c>
      <c r="C50" s="282"/>
      <c r="D50" s="282"/>
      <c r="E50" s="282"/>
      <c r="F50" s="282"/>
      <c r="G50" s="282"/>
      <c r="H50" s="282"/>
      <c r="I50" s="269"/>
      <c r="J50" s="225" t="str">
        <f>VLOOKUP(A50,MATERIALES!A6:D373,2,FALSE)</f>
        <v>lt</v>
      </c>
      <c r="K50" s="283">
        <v>4.24</v>
      </c>
      <c r="L50" s="268"/>
      <c r="M50" s="403">
        <f>VLOOKUP(A50,MATERIALES!A6:D398,4,FALSE)</f>
        <v>998.82645985233626</v>
      </c>
      <c r="N50" s="273">
        <f>K50*M50</f>
        <v>4235.0241897739061</v>
      </c>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6099.444418778261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07">
        <f>VLOOKUP(A58,TRANSPORTE!A5:D117,4,FALSE)</f>
        <v>960.74550811354766</v>
      </c>
      <c r="M58" s="908"/>
      <c r="N58" s="288">
        <f>K58*L58</f>
        <v>36.508329308314813</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36.508329308314813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05">
        <v>2200</v>
      </c>
      <c r="N69" s="396">
        <f>K69/M69</f>
        <v>48.493747097458176</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406">
        <v>2200</v>
      </c>
      <c r="N70" s="396">
        <f>K70/M70</f>
        <v>98.42</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SUM(N69:N75)</f>
        <v>146.91374709745818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7549.378367639818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1509.8756735279637</v>
      </c>
      <c r="M83" s="856"/>
      <c r="N83" s="51"/>
    </row>
    <row r="84" spans="1:14">
      <c r="B84" s="89" t="s">
        <v>973</v>
      </c>
      <c r="C84" s="90"/>
      <c r="D84" s="90"/>
      <c r="E84" s="90"/>
      <c r="F84" s="90"/>
      <c r="G84" s="90"/>
      <c r="H84" s="90"/>
      <c r="I84" s="87"/>
      <c r="J84" s="88"/>
      <c r="K84" s="305">
        <v>0.05</v>
      </c>
      <c r="L84" s="855">
        <f>N78*K84</f>
        <v>377.46891838199093</v>
      </c>
      <c r="M84" s="856"/>
      <c r="N84" s="51"/>
    </row>
    <row r="85" spans="1:14" ht="15.75" thickBot="1">
      <c r="B85" s="91" t="s">
        <v>974</v>
      </c>
      <c r="C85" s="92"/>
      <c r="D85" s="92"/>
      <c r="E85" s="92"/>
      <c r="F85" s="92"/>
      <c r="G85" s="92"/>
      <c r="H85" s="92"/>
      <c r="I85" s="93"/>
      <c r="J85" s="94"/>
      <c r="K85" s="306">
        <v>0.05</v>
      </c>
      <c r="L85" s="857">
        <f>N78*K85</f>
        <v>377.46891838199093</v>
      </c>
      <c r="M85" s="858"/>
      <c r="N85" s="51"/>
    </row>
    <row r="86" spans="1:14" ht="15.75" thickBot="1">
      <c r="B86" s="820" t="s">
        <v>953</v>
      </c>
      <c r="C86" s="821"/>
      <c r="D86" s="821"/>
      <c r="E86" s="821"/>
      <c r="F86" s="821"/>
      <c r="G86" s="821"/>
      <c r="H86" s="821"/>
      <c r="I86" s="821"/>
      <c r="J86" s="821"/>
      <c r="K86" s="821"/>
      <c r="L86" s="821"/>
      <c r="M86" s="822"/>
      <c r="N86" s="52">
        <f>L83+L84+L85</f>
        <v>2264.8135102919455</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9814.1918779317639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1565</v>
      </c>
      <c r="C31" s="81" t="s">
        <v>1566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84">
        <v>275</v>
      </c>
      <c r="N36" s="273">
        <f>K36/M36</f>
        <v>243.09584339106624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84">
        <v>275</v>
      </c>
      <c r="N37" s="273">
        <f>K37/M37</f>
        <v>473.27907993582534</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88509.572257013016</v>
      </c>
      <c r="L38" s="271"/>
      <c r="M38" s="284">
        <v>275</v>
      </c>
      <c r="N38" s="273">
        <f>K38/M38</f>
        <v>321.85299002550187</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62374.075948914426</v>
      </c>
      <c r="L39" s="950">
        <v>275</v>
      </c>
      <c r="M39" s="951"/>
      <c r="N39" s="273">
        <f>K39/L39</f>
        <v>226.81482163241608</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1.4691374709745819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1266.5118724557842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1.9E-2</v>
      </c>
      <c r="L48" s="268"/>
      <c r="M48" s="403">
        <f>VLOOKUP(A48,MATERIALES!A5:D396,4,FALSE)</f>
        <v>48583.46790706383</v>
      </c>
      <c r="N48" s="273">
        <f>K48*M48</f>
        <v>923.0858902342128</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0.01</v>
      </c>
      <c r="L49" s="268"/>
      <c r="M49" s="403">
        <f>VLOOKUP(A49,MATERIALES!A6:D397,4,FALSE)</f>
        <v>49987.194717519909</v>
      </c>
      <c r="N49" s="273">
        <f>K49*M49</f>
        <v>499.87194717519913</v>
      </c>
    </row>
    <row r="50" spans="1:14">
      <c r="A50" t="s">
        <v>860</v>
      </c>
      <c r="B50" s="43" t="str">
        <f>VLOOKUP(A50,MATERIALES!A6:D373,3,FALSE)</f>
        <v>Emulsión CRR-2</v>
      </c>
      <c r="C50" s="282"/>
      <c r="D50" s="282"/>
      <c r="E50" s="282"/>
      <c r="F50" s="282"/>
      <c r="G50" s="282"/>
      <c r="H50" s="282"/>
      <c r="I50" s="269"/>
      <c r="J50" s="225" t="str">
        <f>VLOOKUP(A50,MATERIALES!A6:D373,2,FALSE)</f>
        <v>lt</v>
      </c>
      <c r="K50" s="283">
        <v>3.24</v>
      </c>
      <c r="L50" s="268"/>
      <c r="M50" s="403">
        <f>VLOOKUP(A50,MATERIALES!A6:D398,4,FALSE)</f>
        <v>998.82645985233626</v>
      </c>
      <c r="N50" s="273">
        <f>K50*M50</f>
        <v>3236.1977299215696</v>
      </c>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4659.1555673309813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07">
        <f>VLOOKUP(A58,TRANSPORTE!A5:D117,4,FALSE)</f>
        <v>960.74550811354766</v>
      </c>
      <c r="M58" s="908"/>
      <c r="N58" s="288">
        <f>K58*L58</f>
        <v>27.861619735292884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27.861619735292884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07">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146.91374709745818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6100.4428066195169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1220.0885613239034</v>
      </c>
      <c r="M83" s="856"/>
      <c r="N83" s="51"/>
    </row>
    <row r="84" spans="1:14">
      <c r="B84" s="89" t="s">
        <v>973</v>
      </c>
      <c r="C84" s="90"/>
      <c r="D84" s="90"/>
      <c r="E84" s="90"/>
      <c r="F84" s="90"/>
      <c r="G84" s="90"/>
      <c r="H84" s="90"/>
      <c r="I84" s="87"/>
      <c r="J84" s="88"/>
      <c r="K84" s="305">
        <v>0.05</v>
      </c>
      <c r="L84" s="855">
        <f>N78*K84</f>
        <v>305.02214033097584</v>
      </c>
      <c r="M84" s="856"/>
      <c r="N84" s="51"/>
    </row>
    <row r="85" spans="1:14" ht="15.75" thickBot="1">
      <c r="B85" s="91" t="s">
        <v>974</v>
      </c>
      <c r="C85" s="92"/>
      <c r="D85" s="92"/>
      <c r="E85" s="92"/>
      <c r="F85" s="92"/>
      <c r="G85" s="92"/>
      <c r="H85" s="92"/>
      <c r="I85" s="93"/>
      <c r="J85" s="94"/>
      <c r="K85" s="306">
        <v>0.05</v>
      </c>
      <c r="L85" s="857">
        <f>N78*K85</f>
        <v>305.02214033097584</v>
      </c>
      <c r="M85" s="858"/>
      <c r="N85" s="51"/>
    </row>
    <row r="86" spans="1:14" ht="15.75" thickBot="1">
      <c r="B86" s="820" t="s">
        <v>953</v>
      </c>
      <c r="C86" s="821"/>
      <c r="D86" s="821"/>
      <c r="E86" s="821"/>
      <c r="F86" s="821"/>
      <c r="G86" s="821"/>
      <c r="H86" s="821"/>
      <c r="I86" s="821"/>
      <c r="J86" s="821"/>
      <c r="K86" s="821"/>
      <c r="L86" s="821"/>
      <c r="M86" s="822"/>
      <c r="N86" s="52">
        <f>L83+L84+L85</f>
        <v>1830.1328419858551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7930.5756486053724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1568</v>
      </c>
      <c r="C31" s="81" t="s">
        <v>1567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275</v>
      </c>
      <c r="N36" s="273">
        <f>K36/M36</f>
        <v>243.09584339106624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275</v>
      </c>
      <c r="N37" s="273">
        <f>K37/M37</f>
        <v>473.27907993582534</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88509.572257013016</v>
      </c>
      <c r="L38" s="271"/>
      <c r="M38" s="272">
        <v>275</v>
      </c>
      <c r="N38" s="273">
        <f>K38/M38</f>
        <v>321.85299002550187</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62374.075948914426</v>
      </c>
      <c r="L39" s="874">
        <v>275</v>
      </c>
      <c r="M39" s="875"/>
      <c r="N39" s="273">
        <f>K39/L39</f>
        <v>226.81482163241608</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1.4691374709745819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1266.5118724557842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2.5000000000000001E-2</v>
      </c>
      <c r="L48" s="268"/>
      <c r="M48" s="403">
        <f>VLOOKUP(A48,MATERIALES!A5:D396,4,FALSE)</f>
        <v>48583.46790706383</v>
      </c>
      <c r="N48" s="273">
        <f>K48*M48</f>
        <v>1214.5866976765958</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1.2999999999999999E-2</v>
      </c>
      <c r="L49" s="268"/>
      <c r="M49" s="403">
        <f>VLOOKUP(A49,MATERIALES!A6:D397,4,FALSE)</f>
        <v>49987.194717519909</v>
      </c>
      <c r="N49" s="273">
        <f>K49*M49</f>
        <v>649.83353132775881</v>
      </c>
    </row>
    <row r="50" spans="1:14">
      <c r="A50" t="s">
        <v>862</v>
      </c>
      <c r="B50" s="43" t="str">
        <f>VLOOKUP(A50,MATERIALES!A6:D373,3,FALSE)</f>
        <v>Emulsión CRR-2m</v>
      </c>
      <c r="C50" s="282"/>
      <c r="D50" s="282"/>
      <c r="E50" s="282"/>
      <c r="F50" s="282"/>
      <c r="G50" s="282"/>
      <c r="H50" s="282"/>
      <c r="I50" s="269"/>
      <c r="J50" s="225" t="str">
        <f>VLOOKUP(A50,MATERIALES!A6:D642,2,FALSE)</f>
        <v>lt</v>
      </c>
      <c r="K50" s="283">
        <v>4.24</v>
      </c>
      <c r="L50" s="268"/>
      <c r="M50" s="403">
        <f>VLOOKUP(A50,MATERIALES!A6:D398,4,FALSE)</f>
        <v>1256.9741442313664</v>
      </c>
      <c r="N50" s="273">
        <f>K50*M50</f>
        <v>5329.5703715409936</v>
      </c>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7193.9906005453486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07">
        <f>VLOOKUP(A58,TRANSPORTE!A5:D117,4,FALSE)</f>
        <v>960.74550811354766</v>
      </c>
      <c r="M58" s="908"/>
      <c r="N58" s="288">
        <f>K58*L58</f>
        <v>36.508329308314813</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36.508329308314813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146.91374709745818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8643.9245494069055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1728.7849098813813</v>
      </c>
      <c r="M83" s="856"/>
      <c r="N83" s="51"/>
    </row>
    <row r="84" spans="1:14">
      <c r="B84" s="89" t="s">
        <v>973</v>
      </c>
      <c r="C84" s="90"/>
      <c r="D84" s="90"/>
      <c r="E84" s="90"/>
      <c r="F84" s="90"/>
      <c r="G84" s="90"/>
      <c r="H84" s="90"/>
      <c r="I84" s="87"/>
      <c r="J84" s="88"/>
      <c r="K84" s="305">
        <v>0.05</v>
      </c>
      <c r="L84" s="855">
        <f>N78*K84</f>
        <v>432.19622747034532</v>
      </c>
      <c r="M84" s="856"/>
      <c r="N84" s="51"/>
    </row>
    <row r="85" spans="1:14" ht="15.75" thickBot="1">
      <c r="B85" s="91" t="s">
        <v>974</v>
      </c>
      <c r="C85" s="92"/>
      <c r="D85" s="92"/>
      <c r="E85" s="92"/>
      <c r="F85" s="92"/>
      <c r="G85" s="92"/>
      <c r="H85" s="92"/>
      <c r="I85" s="93"/>
      <c r="J85" s="94"/>
      <c r="K85" s="306">
        <v>0.05</v>
      </c>
      <c r="L85" s="857">
        <f>N78*K85</f>
        <v>432.19622747034532</v>
      </c>
      <c r="M85" s="858"/>
      <c r="N85" s="51"/>
    </row>
    <row r="86" spans="1:14" ht="15.75" thickBot="1">
      <c r="B86" s="820" t="s">
        <v>953</v>
      </c>
      <c r="C86" s="821"/>
      <c r="D86" s="821"/>
      <c r="E86" s="821"/>
      <c r="F86" s="821"/>
      <c r="G86" s="821"/>
      <c r="H86" s="821"/>
      <c r="I86" s="821"/>
      <c r="J86" s="821"/>
      <c r="K86" s="821"/>
      <c r="L86" s="821"/>
      <c r="M86" s="822"/>
      <c r="N86" s="52">
        <f>L83+L84+L85</f>
        <v>2593.1773648220724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11237.101914228977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1569</v>
      </c>
      <c r="C31" s="81" t="s">
        <v>1570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275</v>
      </c>
      <c r="N36" s="273">
        <f>K36/M36</f>
        <v>243.09584339106624</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275</v>
      </c>
      <c r="N37" s="273">
        <f>K37/M37</f>
        <v>473.27907993582534</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88509.572257013016</v>
      </c>
      <c r="L38" s="271"/>
      <c r="M38" s="272">
        <v>275</v>
      </c>
      <c r="N38" s="273">
        <f>K38/M38</f>
        <v>321.85299002550187</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0">
        <f>VLOOKUP(A39,EQUIPOS!A9:D166,4,FALSE)</f>
        <v>62374.075948914426</v>
      </c>
      <c r="L39" s="874">
        <v>275</v>
      </c>
      <c r="M39" s="875"/>
      <c r="N39" s="273">
        <f>K39/L39</f>
        <v>226.81482163241608</v>
      </c>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1.4691374709745819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1266.5118724557842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1.9E-2</v>
      </c>
      <c r="L48" s="268"/>
      <c r="M48" s="403">
        <f>VLOOKUP(A48,MATERIALES!A5:D396,4,FALSE)</f>
        <v>48583.46790706383</v>
      </c>
      <c r="N48" s="273">
        <f>K48*M48</f>
        <v>923.0858902342128</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0.01</v>
      </c>
      <c r="L49" s="268"/>
      <c r="M49" s="403">
        <f>VLOOKUP(A49,MATERIALES!A6:D397,4,FALSE)</f>
        <v>49987.194717519909</v>
      </c>
      <c r="N49" s="273">
        <f>K49*M49</f>
        <v>499.87194717519913</v>
      </c>
    </row>
    <row r="50" spans="1:14">
      <c r="A50" t="s">
        <v>862</v>
      </c>
      <c r="B50" s="43" t="str">
        <f>VLOOKUP(A50,MATERIALES!A6:D373,3,FALSE)</f>
        <v>Emulsión CRR-2m</v>
      </c>
      <c r="C50" s="282"/>
      <c r="D50" s="282"/>
      <c r="E50" s="282"/>
      <c r="F50" s="282"/>
      <c r="G50" s="282"/>
      <c r="H50" s="282"/>
      <c r="I50" s="269"/>
      <c r="J50" s="225" t="str">
        <f>VLOOKUP(A50,MATERIALES!A6:D642,2,FALSE)</f>
        <v>lt</v>
      </c>
      <c r="K50" s="283">
        <v>3.24</v>
      </c>
      <c r="L50" s="268"/>
      <c r="M50" s="403">
        <f>VLOOKUP(A50,MATERIALES!A6:D398,4,FALSE)</f>
        <v>1256.9741442313664</v>
      </c>
      <c r="N50" s="273">
        <f>K50*M50</f>
        <v>4072.5962273096275</v>
      </c>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5495.5540647190392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07">
        <f>VLOOKUP(A58,TRANSPORTE!A5:D117,4,FALSE)</f>
        <v>960.74550811354766</v>
      </c>
      <c r="M58" s="908"/>
      <c r="N58" s="288">
        <f>K58*L58</f>
        <v>27.861619735292884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27.861619735292884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146.91374709745818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6936.8413040075748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1387.3682608015151</v>
      </c>
      <c r="M83" s="856"/>
      <c r="N83" s="51"/>
    </row>
    <row r="84" spans="1:14">
      <c r="B84" s="89" t="s">
        <v>973</v>
      </c>
      <c r="C84" s="90"/>
      <c r="D84" s="90"/>
      <c r="E84" s="90"/>
      <c r="F84" s="90"/>
      <c r="G84" s="90"/>
      <c r="H84" s="90"/>
      <c r="I84" s="87"/>
      <c r="J84" s="88"/>
      <c r="K84" s="305">
        <v>0.05</v>
      </c>
      <c r="L84" s="855">
        <f>N78*K84</f>
        <v>346.84206520037878</v>
      </c>
      <c r="M84" s="856"/>
      <c r="N84" s="51"/>
    </row>
    <row r="85" spans="1:14" ht="15.75" thickBot="1">
      <c r="B85" s="91" t="s">
        <v>974</v>
      </c>
      <c r="C85" s="92"/>
      <c r="D85" s="92"/>
      <c r="E85" s="92"/>
      <c r="F85" s="92"/>
      <c r="G85" s="92"/>
      <c r="H85" s="92"/>
      <c r="I85" s="93"/>
      <c r="J85" s="94"/>
      <c r="K85" s="306">
        <v>0.05</v>
      </c>
      <c r="L85" s="857">
        <f>N78*K85</f>
        <v>346.84206520037878</v>
      </c>
      <c r="M85" s="858"/>
      <c r="N85" s="51"/>
    </row>
    <row r="86" spans="1:14" ht="15.75" thickBot="1">
      <c r="B86" s="820" t="s">
        <v>953</v>
      </c>
      <c r="C86" s="821"/>
      <c r="D86" s="821"/>
      <c r="E86" s="821"/>
      <c r="F86" s="821"/>
      <c r="G86" s="821"/>
      <c r="H86" s="821"/>
      <c r="I86" s="821"/>
      <c r="J86" s="821"/>
      <c r="K86" s="821"/>
      <c r="L86" s="821"/>
      <c r="M86" s="822"/>
      <c r="N86" s="52">
        <f>L83+L84+L85</f>
        <v>2081.0523912022727</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9017.8936952098484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1050</v>
      </c>
      <c r="C31" s="81" t="s">
        <v>1571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418</v>
      </c>
      <c r="N36" s="273">
        <f>K36/M36</f>
        <v>159.93147591517516</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418</v>
      </c>
      <c r="N37" s="273">
        <f>K37/M37</f>
        <v>311.36781574725353</v>
      </c>
    </row>
    <row r="38" spans="1:14">
      <c r="A38" t="s">
        <v>225</v>
      </c>
      <c r="B38" s="869" t="str">
        <f>VLOOKUP(A38,EQUIPOS!A8:D154,3,FALSE)</f>
        <v>Esparcidor de gravilla, Ancho de esparcimiento 3100mm, Velocidad de trabajo 10—20km2/h</v>
      </c>
      <c r="C38" s="870"/>
      <c r="D38" s="870"/>
      <c r="E38" s="870"/>
      <c r="F38" s="870"/>
      <c r="G38" s="870"/>
      <c r="H38" s="871"/>
      <c r="I38" s="268"/>
      <c r="J38" s="269"/>
      <c r="K38" s="270">
        <f>VLOOKUP(A38,EQUIPOS!A8:D165,4,FALSE)</f>
        <v>62374.075948914426</v>
      </c>
      <c r="L38" s="271"/>
      <c r="M38" s="272">
        <v>418</v>
      </c>
      <c r="N38" s="273">
        <f>K38/M38</f>
        <v>149.22027738974742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0.96653780985169846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621.4861068620279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48119.168441982547</v>
      </c>
      <c r="N48" s="273">
        <f>K48*M48</f>
        <v>481.19168441982549</v>
      </c>
    </row>
    <row r="49" spans="1:14">
      <c r="A49" s="108" t="s">
        <v>860</v>
      </c>
      <c r="B49" s="43" t="str">
        <f>VLOOKUP(A49,MATERIALES!A6:D373,3,FALSE)</f>
        <v>Emulsión CRR-2</v>
      </c>
      <c r="C49" s="282"/>
      <c r="D49" s="282"/>
      <c r="E49" s="282"/>
      <c r="F49" s="282"/>
      <c r="G49" s="282"/>
      <c r="H49" s="282"/>
      <c r="I49" s="269"/>
      <c r="J49" s="225" t="str">
        <f>VLOOKUP(A49,MATERIALES!A5:D641,2,FALSE)</f>
        <v>lt</v>
      </c>
      <c r="K49" s="283">
        <v>1.25</v>
      </c>
      <c r="L49" s="268"/>
      <c r="M49" s="403">
        <f>VLOOKUP(A49,MATERIALES!A6:D397,4,FALSE)</f>
        <v>998.82645985233626</v>
      </c>
      <c r="N49" s="273">
        <f>K49*M49</f>
        <v>1248.5330748154204</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1729.724759235246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1227</v>
      </c>
      <c r="B58" s="46" t="str">
        <f>VLOOKUP(A58,TRANSPORTE!A5:D117,3,FALSE)</f>
        <v>Transporte de Arena</v>
      </c>
      <c r="C58" s="318"/>
      <c r="D58" s="318"/>
      <c r="E58" s="318"/>
      <c r="F58" s="318"/>
      <c r="G58" s="318"/>
      <c r="H58" s="312" t="s">
        <v>1468</v>
      </c>
      <c r="I58" s="280">
        <v>0.01</v>
      </c>
      <c r="J58" s="287">
        <v>1</v>
      </c>
      <c r="K58" s="280">
        <f>I58*J58</f>
        <v>0.01</v>
      </c>
      <c r="L58" s="907">
        <f>VLOOKUP(A58,TRANSPORTE!A5:D117,4,FALSE)</f>
        <v>960.74550811354766</v>
      </c>
      <c r="M58" s="908"/>
      <c r="N58" s="288">
        <f>K58*L58</f>
        <v>9.6074550811354769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9.6074550811354769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3344</v>
      </c>
      <c r="N69" s="396">
        <f>K69/M69</f>
        <v>64.75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96.653780985169846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2457.4721021635792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491.49442043271586</v>
      </c>
      <c r="M83" s="856"/>
      <c r="N83" s="51"/>
    </row>
    <row r="84" spans="1:14">
      <c r="B84" s="89" t="s">
        <v>973</v>
      </c>
      <c r="C84" s="90"/>
      <c r="D84" s="90"/>
      <c r="E84" s="90"/>
      <c r="F84" s="90"/>
      <c r="G84" s="90"/>
      <c r="H84" s="90"/>
      <c r="I84" s="87"/>
      <c r="J84" s="88"/>
      <c r="K84" s="305">
        <v>0.05</v>
      </c>
      <c r="L84" s="855">
        <f>N78*K84</f>
        <v>122.87360510817896</v>
      </c>
      <c r="M84" s="856"/>
      <c r="N84" s="51"/>
    </row>
    <row r="85" spans="1:14" ht="15.75" thickBot="1">
      <c r="B85" s="91" t="s">
        <v>974</v>
      </c>
      <c r="C85" s="92"/>
      <c r="D85" s="92"/>
      <c r="E85" s="92"/>
      <c r="F85" s="92"/>
      <c r="G85" s="92"/>
      <c r="H85" s="92"/>
      <c r="I85" s="93"/>
      <c r="J85" s="94"/>
      <c r="K85" s="306">
        <v>0.05</v>
      </c>
      <c r="L85" s="857">
        <f>N78*K85</f>
        <v>122.87360510817896</v>
      </c>
      <c r="M85" s="858"/>
      <c r="N85" s="51"/>
    </row>
    <row r="86" spans="1:14" ht="15.75" thickBot="1">
      <c r="B86" s="820" t="s">
        <v>953</v>
      </c>
      <c r="C86" s="821"/>
      <c r="D86" s="821"/>
      <c r="E86" s="821"/>
      <c r="F86" s="821"/>
      <c r="G86" s="821"/>
      <c r="H86" s="821"/>
      <c r="I86" s="821"/>
      <c r="J86" s="821"/>
      <c r="K86" s="821"/>
      <c r="L86" s="821"/>
      <c r="M86" s="822"/>
      <c r="N86" s="52">
        <f>L83+L84+L85</f>
        <v>737.24163064907373</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3194.7137328126528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1051</v>
      </c>
      <c r="C31" s="81" t="s">
        <v>1572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154</v>
      </c>
      <c r="B36" s="869" t="str">
        <f>VLOOKUP(A36,EQUIPOS!A6:D154,3,FALSE)</f>
        <v>Carrotanque Irrigador de asfalto, 1000 GALONES DE CAPACIDAD</v>
      </c>
      <c r="C36" s="870"/>
      <c r="D36" s="870"/>
      <c r="E36" s="870"/>
      <c r="F36" s="870"/>
      <c r="G36" s="870"/>
      <c r="H36" s="871"/>
      <c r="I36" s="268"/>
      <c r="J36" s="269"/>
      <c r="K36" s="270">
        <f>VLOOKUP(A36,EQUIPOS!A6:D163,4,FALSE)</f>
        <v>66851.356932543218</v>
      </c>
      <c r="L36" s="271"/>
      <c r="M36" s="272">
        <v>418</v>
      </c>
      <c r="N36" s="273">
        <f>K36/M36</f>
        <v>159.93147591517516</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418</v>
      </c>
      <c r="N37" s="273">
        <f>K37/M37</f>
        <v>311.36781574725353</v>
      </c>
    </row>
    <row r="38" spans="1:14">
      <c r="A38" t="s">
        <v>225</v>
      </c>
      <c r="B38" s="869" t="str">
        <f>VLOOKUP(A38,EQUIPOS!A8:D154,3,FALSE)</f>
        <v>Esparcidor de gravilla, Ancho de esparcimiento 3100mm, Velocidad de trabajo 10—20km2/h</v>
      </c>
      <c r="C38" s="870"/>
      <c r="D38" s="870"/>
      <c r="E38" s="870"/>
      <c r="F38" s="870"/>
      <c r="G38" s="870"/>
      <c r="H38" s="871"/>
      <c r="I38" s="268"/>
      <c r="J38" s="269"/>
      <c r="K38" s="270">
        <f>VLOOKUP(A38,EQUIPOS!A8:D165,4,FALSE)</f>
        <v>62374.075948914426</v>
      </c>
      <c r="L38" s="271"/>
      <c r="M38" s="272">
        <v>418</v>
      </c>
      <c r="N38" s="273">
        <f>K38/M38</f>
        <v>149.22027738974742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0.96653780985169846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621.4861068620279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48119.168441982547</v>
      </c>
      <c r="N48" s="273">
        <f>K48*M48</f>
        <v>481.19168441982549</v>
      </c>
    </row>
    <row r="49" spans="1:72">
      <c r="A49" s="108" t="s">
        <v>858</v>
      </c>
      <c r="B49" s="43" t="str">
        <f>VLOOKUP(A49,MATERIALES!A6:D373,3,FALSE)</f>
        <v>Emulsión CRR-1</v>
      </c>
      <c r="C49" s="282"/>
      <c r="D49" s="282"/>
      <c r="E49" s="282"/>
      <c r="F49" s="282"/>
      <c r="G49" s="282"/>
      <c r="H49" s="282"/>
      <c r="I49" s="269"/>
      <c r="J49" s="269" t="s">
        <v>980</v>
      </c>
      <c r="K49" s="283">
        <v>1.25</v>
      </c>
      <c r="L49" s="268"/>
      <c r="M49" s="403">
        <f>VLOOKUP(A49,MATERIALES!A6:D397,4,FALSE)</f>
        <v>1234.0966425537808</v>
      </c>
      <c r="N49" s="273">
        <f>K49*M49</f>
        <v>1542.620803192226</v>
      </c>
      <c r="BT49">
        <v>1111</v>
      </c>
    </row>
    <row r="50" spans="1:72">
      <c r="B50" s="43"/>
      <c r="C50" s="282"/>
      <c r="D50" s="282"/>
      <c r="E50" s="282"/>
      <c r="F50" s="282"/>
      <c r="G50" s="282"/>
      <c r="H50" s="282"/>
      <c r="I50" s="269"/>
      <c r="J50" s="225"/>
      <c r="K50" s="283"/>
      <c r="L50" s="268"/>
      <c r="M50" s="284"/>
      <c r="N50" s="285"/>
    </row>
    <row r="51" spans="1:72">
      <c r="B51" s="43"/>
      <c r="C51" s="282"/>
      <c r="D51" s="282"/>
      <c r="E51" s="282"/>
      <c r="F51" s="282"/>
      <c r="G51" s="282"/>
      <c r="H51" s="282"/>
      <c r="I51" s="269"/>
      <c r="J51" s="225"/>
      <c r="K51" s="283"/>
      <c r="L51" s="268"/>
      <c r="M51" s="284"/>
      <c r="N51" s="285"/>
    </row>
    <row r="52" spans="1:72" ht="15.75" thickBot="1">
      <c r="B52" s="902"/>
      <c r="C52" s="903"/>
      <c r="D52" s="903"/>
      <c r="E52" s="903"/>
      <c r="F52" s="903"/>
      <c r="G52" s="903"/>
      <c r="H52" s="903"/>
      <c r="I52" s="873"/>
      <c r="J52" s="42"/>
      <c r="K52" s="44"/>
      <c r="L52" s="904"/>
      <c r="M52" s="905"/>
      <c r="N52" s="45"/>
    </row>
    <row r="53" spans="1:72" ht="15.75" thickBot="1">
      <c r="B53" s="820" t="s">
        <v>953</v>
      </c>
      <c r="C53" s="821"/>
      <c r="D53" s="821"/>
      <c r="E53" s="821"/>
      <c r="F53" s="821"/>
      <c r="G53" s="821"/>
      <c r="H53" s="821"/>
      <c r="I53" s="821"/>
      <c r="J53" s="821"/>
      <c r="K53" s="821"/>
      <c r="L53" s="821"/>
      <c r="M53" s="822"/>
      <c r="N53" s="395">
        <f>SUM(N48:N52)</f>
        <v>2023.8124876120514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4" t="s">
        <v>957</v>
      </c>
      <c r="C57" s="315"/>
      <c r="D57" s="315"/>
      <c r="E57" s="315"/>
      <c r="F57" s="315"/>
      <c r="G57" s="315"/>
      <c r="H57" s="73" t="s">
        <v>945</v>
      </c>
      <c r="I57" s="74" t="s">
        <v>958</v>
      </c>
      <c r="J57" s="75" t="s">
        <v>959</v>
      </c>
      <c r="K57" s="73" t="s">
        <v>960</v>
      </c>
      <c r="L57" s="906" t="s">
        <v>961</v>
      </c>
      <c r="M57" s="885"/>
      <c r="N57" s="76" t="s">
        <v>951</v>
      </c>
    </row>
    <row r="58" spans="1:72">
      <c r="A58" t="s">
        <v>1227</v>
      </c>
      <c r="B58" s="46" t="str">
        <f>VLOOKUP(A58,TRANSPORTE!A5:D117,3,FALSE)</f>
        <v>Transporte de Arena</v>
      </c>
      <c r="C58" s="318"/>
      <c r="D58" s="318"/>
      <c r="E58" s="318"/>
      <c r="F58" s="318"/>
      <c r="G58" s="318"/>
      <c r="H58" s="312" t="s">
        <v>1468</v>
      </c>
      <c r="I58" s="280">
        <v>0.01</v>
      </c>
      <c r="J58" s="287">
        <v>1</v>
      </c>
      <c r="K58" s="280">
        <f>I58*J58</f>
        <v>0.01</v>
      </c>
      <c r="L58" s="907">
        <f>VLOOKUP(A58,TRANSPORTE!A5:D117,4,FALSE)</f>
        <v>960.74550811354766</v>
      </c>
      <c r="M58" s="908"/>
      <c r="N58" s="288">
        <f>K58*L58</f>
        <v>9.6074550811354769</v>
      </c>
    </row>
    <row r="59" spans="1:72">
      <c r="B59" s="46"/>
      <c r="C59" s="47"/>
      <c r="D59" s="47"/>
      <c r="E59" s="47"/>
      <c r="F59" s="47"/>
      <c r="G59" s="47"/>
      <c r="H59" s="289"/>
      <c r="I59" s="280"/>
      <c r="J59" s="280"/>
      <c r="K59" s="280"/>
      <c r="L59" s="290"/>
      <c r="M59" s="291"/>
      <c r="N59" s="292"/>
    </row>
    <row r="60" spans="1:72">
      <c r="B60" s="46"/>
      <c r="C60" s="47"/>
      <c r="D60" s="47"/>
      <c r="E60" s="47"/>
      <c r="F60" s="47"/>
      <c r="G60" s="47"/>
      <c r="H60" s="289"/>
      <c r="I60" s="280"/>
      <c r="J60" s="280"/>
      <c r="K60" s="280"/>
      <c r="L60" s="290"/>
      <c r="M60" s="291"/>
      <c r="N60" s="292"/>
    </row>
    <row r="61" spans="1:72">
      <c r="B61" s="46"/>
      <c r="C61" s="47"/>
      <c r="D61" s="47"/>
      <c r="E61" s="47"/>
      <c r="F61" s="47"/>
      <c r="G61" s="47"/>
      <c r="H61" s="289"/>
      <c r="I61" s="280"/>
      <c r="J61" s="280"/>
      <c r="K61" s="280"/>
      <c r="L61" s="290"/>
      <c r="M61" s="291"/>
      <c r="N61" s="292"/>
    </row>
    <row r="62" spans="1:72">
      <c r="B62" s="46"/>
      <c r="C62" s="47"/>
      <c r="D62" s="47"/>
      <c r="E62" s="47"/>
      <c r="F62" s="47"/>
      <c r="G62" s="47"/>
      <c r="H62" s="289"/>
      <c r="I62" s="280"/>
      <c r="J62" s="280"/>
      <c r="K62" s="280"/>
      <c r="L62" s="290"/>
      <c r="M62" s="291"/>
      <c r="N62" s="292"/>
    </row>
    <row r="63" spans="1:72" ht="15.75" thickBot="1">
      <c r="B63" s="448"/>
      <c r="C63" s="449"/>
      <c r="D63" s="449"/>
      <c r="E63" s="449"/>
      <c r="F63" s="449"/>
      <c r="G63" s="449"/>
      <c r="H63" s="48"/>
      <c r="I63" s="126"/>
      <c r="J63" s="126"/>
      <c r="K63" s="126"/>
      <c r="L63" s="898"/>
      <c r="M63" s="899"/>
      <c r="N63" s="127"/>
    </row>
    <row r="64" spans="1:72" ht="15.75" thickBot="1">
      <c r="B64" s="909" t="s">
        <v>953</v>
      </c>
      <c r="C64" s="863"/>
      <c r="D64" s="863"/>
      <c r="E64" s="863"/>
      <c r="F64" s="863"/>
      <c r="G64" s="863"/>
      <c r="H64" s="863"/>
      <c r="I64" s="863"/>
      <c r="J64" s="863"/>
      <c r="K64" s="863"/>
      <c r="L64" s="863"/>
      <c r="M64" s="864"/>
      <c r="N64" s="104">
        <f>N58+N59+N60+N61+N62</f>
        <v>9.6074550811354769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3344</v>
      </c>
      <c r="N69" s="396">
        <f>K69/M69</f>
        <v>64.75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96.653780985169846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2751.5598305403846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550.31196610807694</v>
      </c>
      <c r="M83" s="856"/>
      <c r="N83" s="51"/>
    </row>
    <row r="84" spans="1:14">
      <c r="B84" s="89" t="s">
        <v>973</v>
      </c>
      <c r="C84" s="90"/>
      <c r="D84" s="90"/>
      <c r="E84" s="90"/>
      <c r="F84" s="90"/>
      <c r="G84" s="90"/>
      <c r="H84" s="90"/>
      <c r="I84" s="87"/>
      <c r="J84" s="88"/>
      <c r="K84" s="305">
        <v>0.05</v>
      </c>
      <c r="L84" s="855">
        <f>N78*K84</f>
        <v>137.57799152701924</v>
      </c>
      <c r="M84" s="856"/>
      <c r="N84" s="51"/>
    </row>
    <row r="85" spans="1:14" ht="15.75" thickBot="1">
      <c r="B85" s="91" t="s">
        <v>974</v>
      </c>
      <c r="C85" s="92"/>
      <c r="D85" s="92"/>
      <c r="E85" s="92"/>
      <c r="F85" s="92"/>
      <c r="G85" s="92"/>
      <c r="H85" s="92"/>
      <c r="I85" s="93"/>
      <c r="J85" s="94"/>
      <c r="K85" s="306">
        <v>0.05</v>
      </c>
      <c r="L85" s="857">
        <f>N78*K85</f>
        <v>137.57799152701924</v>
      </c>
      <c r="M85" s="858"/>
      <c r="N85" s="51"/>
    </row>
    <row r="86" spans="1:14" ht="15.75" thickBot="1">
      <c r="B86" s="820" t="s">
        <v>953</v>
      </c>
      <c r="C86" s="821"/>
      <c r="D86" s="821"/>
      <c r="E86" s="821"/>
      <c r="F86" s="821"/>
      <c r="G86" s="821"/>
      <c r="H86" s="821"/>
      <c r="I86" s="821"/>
      <c r="J86" s="821"/>
      <c r="K86" s="821"/>
      <c r="L86" s="821"/>
      <c r="M86" s="822"/>
      <c r="N86" s="52">
        <f>L83+L84+L85</f>
        <v>825.46794916211536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3577.0277797025001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1052</v>
      </c>
      <c r="C31" s="81" t="s">
        <v>1529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111015.13786288533</v>
      </c>
      <c r="L36" s="271"/>
      <c r="M36" s="272">
        <v>600</v>
      </c>
      <c r="N36" s="273">
        <f>K36/M36</f>
        <v>185.02522977147555</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600</v>
      </c>
      <c r="N37" s="273">
        <f>K37/M37</f>
        <v>147.51595376168837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333.21453820736059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41212.503888343228</v>
      </c>
      <c r="N48" s="273">
        <f>K48*M48</f>
        <v>515.15629860429033</v>
      </c>
    </row>
    <row r="49" spans="1:14">
      <c r="A49" s="108" t="s">
        <v>850</v>
      </c>
      <c r="B49" s="43" t="str">
        <f>VLOOKUP(A49,MATERIALES!A6:D373,3,FALSE)</f>
        <v>Emulsión CRL-1h</v>
      </c>
      <c r="C49" s="282"/>
      <c r="D49" s="282"/>
      <c r="E49" s="282"/>
      <c r="F49" s="282"/>
      <c r="G49" s="282"/>
      <c r="H49" s="282"/>
      <c r="I49" s="269"/>
      <c r="J49" s="225" t="str">
        <f>VLOOKUP(A49,MATERIALES!A5:D641,2,FALSE)</f>
        <v>lt</v>
      </c>
      <c r="K49" s="408">
        <v>1.4625000000000001</v>
      </c>
      <c r="L49" s="268"/>
      <c r="M49" s="403">
        <f>VLOOKUP(A49,MATERIALES!A6:D397,4,FALSE)</f>
        <v>1124.095723724038</v>
      </c>
      <c r="N49" s="273">
        <f>K49*M49</f>
        <v>1643.9899959464055</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2159.146294550696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07">
        <f>VLOOKUP(A58,TRANSPORTE!A5:D117,4,FALSE)</f>
        <v>960.74550811354766</v>
      </c>
      <c r="M58" s="908"/>
      <c r="N58" s="288">
        <f>K58*L58</f>
        <v>12.009318851419346</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12.009318851419346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2571.7056190291441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514.34112380582883</v>
      </c>
      <c r="M83" s="856"/>
      <c r="N83" s="51"/>
    </row>
    <row r="84" spans="1:14">
      <c r="B84" s="89" t="s">
        <v>973</v>
      </c>
      <c r="C84" s="90"/>
      <c r="D84" s="90"/>
      <c r="E84" s="90"/>
      <c r="F84" s="90"/>
      <c r="G84" s="90"/>
      <c r="H84" s="90"/>
      <c r="I84" s="87"/>
      <c r="J84" s="88"/>
      <c r="K84" s="305">
        <v>0.05</v>
      </c>
      <c r="L84" s="855">
        <f>N78*K84</f>
        <v>128.58528095145721</v>
      </c>
      <c r="M84" s="856"/>
      <c r="N84" s="51"/>
    </row>
    <row r="85" spans="1:14" ht="15.75" thickBot="1">
      <c r="B85" s="91" t="s">
        <v>974</v>
      </c>
      <c r="C85" s="92"/>
      <c r="D85" s="92"/>
      <c r="E85" s="92"/>
      <c r="F85" s="92"/>
      <c r="G85" s="92"/>
      <c r="H85" s="92"/>
      <c r="I85" s="93"/>
      <c r="J85" s="94"/>
      <c r="K85" s="306">
        <v>0.05</v>
      </c>
      <c r="L85" s="857">
        <f>N78*K85</f>
        <v>128.58528095145721</v>
      </c>
      <c r="M85" s="858"/>
      <c r="N85" s="51"/>
    </row>
    <row r="86" spans="1:14" ht="15.75" thickBot="1">
      <c r="B86" s="820" t="s">
        <v>953</v>
      </c>
      <c r="C86" s="821"/>
      <c r="D86" s="821"/>
      <c r="E86" s="821"/>
      <c r="F86" s="821"/>
      <c r="G86" s="821"/>
      <c r="H86" s="821"/>
      <c r="I86" s="821"/>
      <c r="J86" s="821"/>
      <c r="K86" s="821"/>
      <c r="L86" s="821"/>
      <c r="M86" s="822"/>
      <c r="N86" s="52">
        <f>L83+L84+L85</f>
        <v>771.51168570874324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3343.2173047378874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1053</v>
      </c>
      <c r="C31" s="81" t="s">
        <v>2060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111015.13786288533</v>
      </c>
      <c r="L36" s="271"/>
      <c r="M36" s="272">
        <v>600</v>
      </c>
      <c r="N36" s="273">
        <f>K36/M36</f>
        <v>185.02522977147555</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600</v>
      </c>
      <c r="N37" s="273">
        <f>K37/M37</f>
        <v>147.51595376168837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333.21453820736059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40906.457538475835</v>
      </c>
      <c r="N48" s="273">
        <f>K48*M48</f>
        <v>388.6113466155204</v>
      </c>
    </row>
    <row r="49" spans="1:14">
      <c r="A49" s="108" t="s">
        <v>850</v>
      </c>
      <c r="B49" s="43" t="str">
        <f>VLOOKUP(A49,MATERIALES!A6:D373,3,FALSE)</f>
        <v>Emulsión CRL-1h</v>
      </c>
      <c r="C49" s="282"/>
      <c r="D49" s="282"/>
      <c r="E49" s="282"/>
      <c r="F49" s="282"/>
      <c r="G49" s="282"/>
      <c r="H49" s="282"/>
      <c r="I49" s="269"/>
      <c r="J49" s="225" t="str">
        <f>VLOOKUP(A49,MATERIALES!A5:D641,2,FALSE)</f>
        <v>lt</v>
      </c>
      <c r="K49" s="410">
        <v>1.4107499999999999</v>
      </c>
      <c r="L49" s="268"/>
      <c r="M49" s="403">
        <f>VLOOKUP(A49,MATERIALES!A6:D397,4,FALSE)</f>
        <v>1124.095723724038</v>
      </c>
      <c r="N49" s="273">
        <f>K49*M49</f>
        <v>1585.8180422436865</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1974.4293888592069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07">
        <f>VLOOKUP(A58,TRANSPORTE!A5:D117,4,FALSE)</f>
        <v>960.74550811354766</v>
      </c>
      <c r="M58" s="908"/>
      <c r="N58" s="288">
        <f>K58*L58</f>
        <v>9.1270823270787034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9.1270823270787034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2384.1064768133147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476.82129536266297</v>
      </c>
      <c r="M83" s="856"/>
      <c r="N83" s="51"/>
    </row>
    <row r="84" spans="1:14">
      <c r="B84" s="89" t="s">
        <v>973</v>
      </c>
      <c r="C84" s="90"/>
      <c r="D84" s="90"/>
      <c r="E84" s="90"/>
      <c r="F84" s="90"/>
      <c r="G84" s="90"/>
      <c r="H84" s="90"/>
      <c r="I84" s="87"/>
      <c r="J84" s="88"/>
      <c r="K84" s="305">
        <v>0.05</v>
      </c>
      <c r="L84" s="855">
        <f>N78*K84</f>
        <v>119.20532384066574</v>
      </c>
      <c r="M84" s="856"/>
      <c r="N84" s="51"/>
    </row>
    <row r="85" spans="1:14" ht="15.75" thickBot="1">
      <c r="B85" s="91" t="s">
        <v>974</v>
      </c>
      <c r="C85" s="92"/>
      <c r="D85" s="92"/>
      <c r="E85" s="92"/>
      <c r="F85" s="92"/>
      <c r="G85" s="92"/>
      <c r="H85" s="92"/>
      <c r="I85" s="93"/>
      <c r="J85" s="94"/>
      <c r="K85" s="306">
        <v>0.05</v>
      </c>
      <c r="L85" s="857">
        <f>N78*K85</f>
        <v>119.20532384066574</v>
      </c>
      <c r="M85" s="858"/>
      <c r="N85" s="51"/>
    </row>
    <row r="86" spans="1:14" ht="15.75" thickBot="1">
      <c r="B86" s="820" t="s">
        <v>953</v>
      </c>
      <c r="C86" s="821"/>
      <c r="D86" s="821"/>
      <c r="E86" s="821"/>
      <c r="F86" s="821"/>
      <c r="G86" s="821"/>
      <c r="H86" s="821"/>
      <c r="I86" s="821"/>
      <c r="J86" s="821"/>
      <c r="K86" s="821"/>
      <c r="L86" s="821"/>
      <c r="M86" s="822"/>
      <c r="N86" s="52">
        <f>L83+L84+L85</f>
        <v>715.23194304399442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3099.338419857309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1054</v>
      </c>
      <c r="C31" s="81" t="s">
        <v>2061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111015.13786288533</v>
      </c>
      <c r="L36" s="271"/>
      <c r="M36" s="272">
        <v>600</v>
      </c>
      <c r="N36" s="273">
        <f>K36/M36</f>
        <v>185.02522977147555</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600</v>
      </c>
      <c r="N37" s="273">
        <f>K37/M37</f>
        <v>147.51595376168837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333.21453820736059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42297.74088480413</v>
      </c>
      <c r="N48" s="273">
        <f>K48*M48</f>
        <v>401.82853840563922</v>
      </c>
    </row>
    <row r="49" spans="1:14">
      <c r="A49" s="108" t="s">
        <v>850</v>
      </c>
      <c r="B49" s="43" t="str">
        <f>VLOOKUP(A49,MATERIALES!A6:D373,3,FALSE)</f>
        <v>Emulsión CRL-1h</v>
      </c>
      <c r="C49" s="282"/>
      <c r="D49" s="282"/>
      <c r="E49" s="282"/>
      <c r="F49" s="282"/>
      <c r="G49" s="282"/>
      <c r="H49" s="282"/>
      <c r="I49" s="269"/>
      <c r="J49" s="225" t="str">
        <f>VLOOKUP(A49,MATERIALES!A5:D641,2,FALSE)</f>
        <v>lt</v>
      </c>
      <c r="K49" s="283">
        <v>1.71</v>
      </c>
      <c r="L49" s="268"/>
      <c r="M49" s="403">
        <f>VLOOKUP(A49,MATERIALES!A6:D397,4,FALSE)</f>
        <v>1124.095723724038</v>
      </c>
      <c r="N49" s="273">
        <f>K49*M49</f>
        <v>1922.2036875681049</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SUM(N48:N53)</f>
        <v>2324.0322259737441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1333</v>
      </c>
      <c r="B59" s="46" t="str">
        <f>VLOOKUP(A59,TRANSPORTE!A5:D117,3,FALSE)</f>
        <v>Transporte de agregado tipo LA-3</v>
      </c>
      <c r="C59" s="318"/>
      <c r="D59" s="318"/>
      <c r="E59" s="318"/>
      <c r="F59" s="318"/>
      <c r="G59" s="318"/>
      <c r="H59" s="312" t="s">
        <v>1468</v>
      </c>
      <c r="I59" s="409">
        <v>9.4999999999999998E-3</v>
      </c>
      <c r="J59" s="287">
        <v>1</v>
      </c>
      <c r="K59" s="409">
        <f>I59*J59</f>
        <v>9.4999999999999998E-3</v>
      </c>
      <c r="L59" s="907">
        <f>VLOOKUP(A59,TRANSPORTE!A5:D117,4,FALSE)</f>
        <v>960.74550811354766</v>
      </c>
      <c r="M59" s="908"/>
      <c r="N59" s="288">
        <f>K59*L59</f>
        <v>9.1270823270787034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9.1270823270787034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4800</v>
      </c>
      <c r="N70" s="396">
        <f>K70/M70</f>
        <v>45.109166666666667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4800</v>
      </c>
      <c r="N71" s="396">
        <f>K71/M71</f>
        <v>22.226300753001663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2733.7093139278518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546.74186278557033</v>
      </c>
      <c r="M83" s="856"/>
      <c r="N83" s="51"/>
    </row>
    <row r="84" spans="1:14">
      <c r="B84" s="89" t="s">
        <v>973</v>
      </c>
      <c r="C84" s="90"/>
      <c r="D84" s="90"/>
      <c r="E84" s="90"/>
      <c r="F84" s="90"/>
      <c r="G84" s="90"/>
      <c r="H84" s="90"/>
      <c r="I84" s="87"/>
      <c r="J84" s="88"/>
      <c r="K84" s="305">
        <v>0.05</v>
      </c>
      <c r="L84" s="855">
        <f>N78*K84</f>
        <v>136.68546569639258</v>
      </c>
      <c r="M84" s="856"/>
      <c r="N84" s="51"/>
    </row>
    <row r="85" spans="1:14" ht="15.75" thickBot="1">
      <c r="B85" s="91" t="s">
        <v>974</v>
      </c>
      <c r="C85" s="92"/>
      <c r="D85" s="92"/>
      <c r="E85" s="92"/>
      <c r="F85" s="92"/>
      <c r="G85" s="92"/>
      <c r="H85" s="92"/>
      <c r="I85" s="93"/>
      <c r="J85" s="94"/>
      <c r="K85" s="306">
        <v>0.05</v>
      </c>
      <c r="L85" s="857">
        <f>N78*K85</f>
        <v>136.68546569639258</v>
      </c>
      <c r="M85" s="858"/>
      <c r="N85" s="51"/>
    </row>
    <row r="86" spans="1:14" ht="15.75" thickBot="1">
      <c r="B86" s="820" t="s">
        <v>953</v>
      </c>
      <c r="C86" s="821"/>
      <c r="D86" s="821"/>
      <c r="E86" s="821"/>
      <c r="F86" s="821"/>
      <c r="G86" s="821"/>
      <c r="H86" s="821"/>
      <c r="I86" s="821"/>
      <c r="J86" s="821"/>
      <c r="K86" s="821"/>
      <c r="L86" s="821"/>
      <c r="M86" s="822"/>
      <c r="N86" s="52">
        <f>L83+L84+L85</f>
        <v>820.11279417835556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3553.8221081062075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1055</v>
      </c>
      <c r="C31" s="81" t="s">
        <v>2062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111015.13786288533</v>
      </c>
      <c r="L36" s="271"/>
      <c r="M36" s="272">
        <v>600</v>
      </c>
      <c r="N36" s="273">
        <f>K36/M36</f>
        <v>185.02522977147555</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600</v>
      </c>
      <c r="N37" s="273">
        <f>K37/M37</f>
        <v>147.51595376168837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333.21453820736059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41634.07501231676</v>
      </c>
      <c r="N48" s="273">
        <f>K48*M48</f>
        <v>197.7618563085046</v>
      </c>
    </row>
    <row r="49" spans="1:14">
      <c r="A49" s="108" t="s">
        <v>850</v>
      </c>
      <c r="B49" s="43" t="str">
        <f>VLOOKUP(A49,MATERIALES!A6:D373,3,FALSE)</f>
        <v>Emulsión CRL-1h</v>
      </c>
      <c r="C49" s="282"/>
      <c r="D49" s="282"/>
      <c r="E49" s="282"/>
      <c r="F49" s="282"/>
      <c r="G49" s="282"/>
      <c r="H49" s="282"/>
      <c r="I49" s="269"/>
      <c r="J49" s="225" t="str">
        <f>VLOOKUP(A49,MATERIALES!A5:D641,2,FALSE)</f>
        <v>lt</v>
      </c>
      <c r="K49" s="410">
        <v>1.0687499999999999</v>
      </c>
      <c r="L49" s="268"/>
      <c r="M49" s="403">
        <f>VLOOKUP(A49,MATERIALES!A6:D397,4,FALSE)</f>
        <v>1124.095723724038</v>
      </c>
      <c r="N49" s="273">
        <f>K49*M49</f>
        <v>1201.3773047300654</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1399.1391610385699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07">
        <f>VLOOKUP(A58,TRANSPORTE!A5:D117,4,FALSE)</f>
        <v>960.74550811354766</v>
      </c>
      <c r="M58" s="908"/>
      <c r="N58" s="288">
        <f>K58*L58</f>
        <v>4.5635411635393517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4.5635411635393517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1804.2527078291382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360.85054156582765</v>
      </c>
      <c r="M83" s="856"/>
      <c r="N83" s="51"/>
    </row>
    <row r="84" spans="1:14">
      <c r="B84" s="89" t="s">
        <v>973</v>
      </c>
      <c r="C84" s="90"/>
      <c r="D84" s="90"/>
      <c r="E84" s="90"/>
      <c r="F84" s="90"/>
      <c r="G84" s="90"/>
      <c r="H84" s="90"/>
      <c r="I84" s="87"/>
      <c r="J84" s="88"/>
      <c r="K84" s="305">
        <v>0.05</v>
      </c>
      <c r="L84" s="855">
        <f>N78*K84</f>
        <v>90.212635391456914</v>
      </c>
      <c r="M84" s="856"/>
      <c r="N84" s="51"/>
    </row>
    <row r="85" spans="1:14" ht="15.75" thickBot="1">
      <c r="B85" s="91" t="s">
        <v>974</v>
      </c>
      <c r="C85" s="92"/>
      <c r="D85" s="92"/>
      <c r="E85" s="92"/>
      <c r="F85" s="92"/>
      <c r="G85" s="92"/>
      <c r="H85" s="92"/>
      <c r="I85" s="93"/>
      <c r="J85" s="94"/>
      <c r="K85" s="306">
        <v>0.05</v>
      </c>
      <c r="L85" s="857">
        <f>N78*K85</f>
        <v>90.212635391456914</v>
      </c>
      <c r="M85" s="858"/>
      <c r="N85" s="51"/>
    </row>
    <row r="86" spans="1:14" ht="15.75" thickBot="1">
      <c r="B86" s="820" t="s">
        <v>953</v>
      </c>
      <c r="C86" s="821"/>
      <c r="D86" s="821"/>
      <c r="E86" s="821"/>
      <c r="F86" s="821"/>
      <c r="G86" s="821"/>
      <c r="H86" s="821"/>
      <c r="I86" s="821"/>
      <c r="J86" s="821"/>
      <c r="K86" s="821"/>
      <c r="L86" s="821"/>
      <c r="M86" s="822"/>
      <c r="N86" s="52">
        <f>L83+L84+L85</f>
        <v>541.27581234874151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2345.5285201778797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1056</v>
      </c>
      <c r="C31" s="81" t="s">
        <v>2063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111015.13786288533</v>
      </c>
      <c r="L36" s="271"/>
      <c r="M36" s="272">
        <v>600</v>
      </c>
      <c r="N36" s="273">
        <f>K36/M36</f>
        <v>185.02522977147555</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600</v>
      </c>
      <c r="N37" s="273">
        <f>K37/M37</f>
        <v>147.51595376168837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333.21453820736059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41212.503888343228</v>
      </c>
      <c r="N48" s="273">
        <f>K48*M48</f>
        <v>515.15629860429033</v>
      </c>
    </row>
    <row r="49" spans="1:14">
      <c r="A49" s="108" t="s">
        <v>852</v>
      </c>
      <c r="B49" s="43" t="str">
        <f>VLOOKUP(A49,MATERIALES!A6:D373,3,FALSE)</f>
        <v>Emulsión CRL-1hm</v>
      </c>
      <c r="C49" s="282"/>
      <c r="D49" s="282"/>
      <c r="E49" s="282"/>
      <c r="F49" s="282"/>
      <c r="G49" s="282"/>
      <c r="H49" s="282"/>
      <c r="I49" s="269"/>
      <c r="J49" s="225" t="str">
        <f>VLOOKUP(A49,MATERIALES!A5:D641,2,FALSE)</f>
        <v>lt</v>
      </c>
      <c r="K49" s="408">
        <v>1.4625000000000001</v>
      </c>
      <c r="L49" s="268"/>
      <c r="M49" s="403">
        <f>VLOOKUP(A49,MATERIALES!A6:D397,4,FALSE)</f>
        <v>1713.6861311859527</v>
      </c>
      <c r="N49" s="273">
        <f>K49*M49</f>
        <v>2506.2659668594561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3021.4222654637465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07">
        <f>VLOOKUP(A58,TRANSPORTE!A5:D117,4,FALSE)</f>
        <v>960.74550811354766</v>
      </c>
      <c r="M58" s="908"/>
      <c r="N58" s="288">
        <f>K58*L58</f>
        <v>12.009318851419346</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12.009318851419346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3433.9815899421947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686.796317988439</v>
      </c>
      <c r="M83" s="856"/>
      <c r="N83" s="51"/>
    </row>
    <row r="84" spans="1:14">
      <c r="B84" s="89" t="s">
        <v>973</v>
      </c>
      <c r="C84" s="90"/>
      <c r="D84" s="90"/>
      <c r="E84" s="90"/>
      <c r="F84" s="90"/>
      <c r="G84" s="90"/>
      <c r="H84" s="90"/>
      <c r="I84" s="87"/>
      <c r="J84" s="88"/>
      <c r="K84" s="305">
        <v>0.05</v>
      </c>
      <c r="L84" s="855">
        <f>N78*K84</f>
        <v>171.69907949710975</v>
      </c>
      <c r="M84" s="856"/>
      <c r="N84" s="51"/>
    </row>
    <row r="85" spans="1:14" ht="15.75" thickBot="1">
      <c r="B85" s="91" t="s">
        <v>974</v>
      </c>
      <c r="C85" s="92"/>
      <c r="D85" s="92"/>
      <c r="E85" s="92"/>
      <c r="F85" s="92"/>
      <c r="G85" s="92"/>
      <c r="H85" s="92"/>
      <c r="I85" s="93"/>
      <c r="J85" s="94"/>
      <c r="K85" s="306">
        <v>0.05</v>
      </c>
      <c r="L85" s="857">
        <f>N78*K85</f>
        <v>171.69907949710975</v>
      </c>
      <c r="M85" s="858"/>
      <c r="N85" s="51"/>
    </row>
    <row r="86" spans="1:14" ht="15.75" thickBot="1">
      <c r="B86" s="820" t="s">
        <v>953</v>
      </c>
      <c r="C86" s="821"/>
      <c r="D86" s="821"/>
      <c r="E86" s="821"/>
      <c r="F86" s="821"/>
      <c r="G86" s="821"/>
      <c r="H86" s="821"/>
      <c r="I86" s="821"/>
      <c r="J86" s="821"/>
      <c r="K86" s="821"/>
      <c r="L86" s="821"/>
      <c r="M86" s="822"/>
      <c r="N86" s="52">
        <f>L83+L84+L85</f>
        <v>1030.1944769826584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4464.1760669248533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1057</v>
      </c>
      <c r="C31" s="81" t="s">
        <v>2064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111015.13786288533</v>
      </c>
      <c r="L36" s="271"/>
      <c r="M36" s="272">
        <v>600</v>
      </c>
      <c r="N36" s="273">
        <f>K36/M36</f>
        <v>185.02522977147555</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600</v>
      </c>
      <c r="N37" s="273">
        <f>K37/M37</f>
        <v>147.51595376168837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333.21453820736059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40906.457538475835</v>
      </c>
      <c r="N48" s="273">
        <f>K48*M48</f>
        <v>388.6113466155204</v>
      </c>
    </row>
    <row r="49" spans="1:14">
      <c r="A49" s="108" t="s">
        <v>852</v>
      </c>
      <c r="B49" s="43" t="str">
        <f>VLOOKUP(A49,MATERIALES!A6:D373,3,FALSE)</f>
        <v>Emulsión CRL-1hm</v>
      </c>
      <c r="C49" s="282"/>
      <c r="D49" s="282"/>
      <c r="E49" s="282"/>
      <c r="F49" s="282"/>
      <c r="G49" s="282"/>
      <c r="H49" s="282"/>
      <c r="I49" s="269"/>
      <c r="J49" s="225" t="str">
        <f>VLOOKUP(A49,MATERIALES!A5:D641,2,FALSE)</f>
        <v>lt</v>
      </c>
      <c r="K49" s="410">
        <v>1.4107499999999999</v>
      </c>
      <c r="L49" s="268"/>
      <c r="M49" s="403">
        <f>VLOOKUP(A49,MATERIALES!A6:D397,4,FALSE)</f>
        <v>1713.6861311859527</v>
      </c>
      <c r="N49" s="273">
        <f>K49*M49</f>
        <v>2417.5827095705827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2806.1940561861029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07">
        <f>VLOOKUP(A58,TRANSPORTE!A5:D117,4,FALSE)</f>
        <v>960.74550811354766</v>
      </c>
      <c r="M58" s="908"/>
      <c r="N58" s="288">
        <f>K58*L58</f>
        <v>9.1270823270787034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9.1270823270787034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3215.8711441402106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643.17422882804215</v>
      </c>
      <c r="M83" s="856"/>
      <c r="N83" s="51"/>
    </row>
    <row r="84" spans="1:14">
      <c r="B84" s="89" t="s">
        <v>973</v>
      </c>
      <c r="C84" s="90"/>
      <c r="D84" s="90"/>
      <c r="E84" s="90"/>
      <c r="F84" s="90"/>
      <c r="G84" s="90"/>
      <c r="H84" s="90"/>
      <c r="I84" s="87"/>
      <c r="J84" s="88"/>
      <c r="K84" s="305">
        <v>0.05</v>
      </c>
      <c r="L84" s="855">
        <f>N78*K84</f>
        <v>160.79355720701054</v>
      </c>
      <c r="M84" s="856"/>
      <c r="N84" s="51"/>
    </row>
    <row r="85" spans="1:14" ht="15.75" thickBot="1">
      <c r="B85" s="91" t="s">
        <v>974</v>
      </c>
      <c r="C85" s="92"/>
      <c r="D85" s="92"/>
      <c r="E85" s="92"/>
      <c r="F85" s="92"/>
      <c r="G85" s="92"/>
      <c r="H85" s="92"/>
      <c r="I85" s="93"/>
      <c r="J85" s="94"/>
      <c r="K85" s="306">
        <v>0.05</v>
      </c>
      <c r="L85" s="857">
        <f>N78*K85</f>
        <v>160.79355720701054</v>
      </c>
      <c r="M85" s="858"/>
      <c r="N85" s="51"/>
    </row>
    <row r="86" spans="1:14" ht="15.75" thickBot="1">
      <c r="B86" s="820" t="s">
        <v>953</v>
      </c>
      <c r="C86" s="821"/>
      <c r="D86" s="821"/>
      <c r="E86" s="821"/>
      <c r="F86" s="821"/>
      <c r="G86" s="821"/>
      <c r="H86" s="821"/>
      <c r="I86" s="821"/>
      <c r="J86" s="821"/>
      <c r="K86" s="821"/>
      <c r="L86" s="821"/>
      <c r="M86" s="822"/>
      <c r="N86" s="52">
        <f>L83+L84+L85</f>
        <v>964.76134324206316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4180.6324873822741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1058</v>
      </c>
      <c r="C31" s="81" t="s">
        <v>2065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111015.13786288533</v>
      </c>
      <c r="L36" s="271"/>
      <c r="M36" s="272">
        <v>600</v>
      </c>
      <c r="N36" s="273">
        <f>K36/M36</f>
        <v>185.02522977147555</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600</v>
      </c>
      <c r="N37" s="273">
        <f>K37/M37</f>
        <v>147.51595376168837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333.21453820736059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42297.74088480413</v>
      </c>
      <c r="N48" s="273">
        <f>K48*M48</f>
        <v>401.82853840563922</v>
      </c>
    </row>
    <row r="49" spans="1:14">
      <c r="A49" s="108" t="s">
        <v>852</v>
      </c>
      <c r="B49" s="43" t="str">
        <f>VLOOKUP(A49,MATERIALES!A6:D373,3,FALSE)</f>
        <v>Emulsión CRL-1hm</v>
      </c>
      <c r="C49" s="282"/>
      <c r="D49" s="282"/>
      <c r="E49" s="282"/>
      <c r="F49" s="282"/>
      <c r="G49" s="282"/>
      <c r="H49" s="282"/>
      <c r="I49" s="269"/>
      <c r="J49" s="225" t="str">
        <f>VLOOKUP(A49,MATERIALES!A5:D641,2,FALSE)</f>
        <v>lt</v>
      </c>
      <c r="K49" s="283">
        <v>1.71</v>
      </c>
      <c r="L49" s="268"/>
      <c r="M49" s="403">
        <f>VLOOKUP(A49,MATERIALES!A6:D397,4,FALSE)</f>
        <v>1713.6861311859527</v>
      </c>
      <c r="N49" s="273">
        <f>K49*M49</f>
        <v>2930.4032843279792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3332.2318227336186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1333</v>
      </c>
      <c r="B58" s="46" t="str">
        <f>VLOOKUP(A58,TRANSPORTE!A5:D117,3,FALSE)</f>
        <v>Transporte de agregado tipo LA-3</v>
      </c>
      <c r="C58" s="318"/>
      <c r="D58" s="318"/>
      <c r="E58" s="318"/>
      <c r="F58" s="318"/>
      <c r="G58" s="318"/>
      <c r="H58" s="312" t="s">
        <v>1468</v>
      </c>
      <c r="I58" s="409">
        <v>9.4999999999999998E-3</v>
      </c>
      <c r="J58" s="287">
        <v>1</v>
      </c>
      <c r="K58" s="409">
        <f>I58*J58</f>
        <v>9.4999999999999998E-3</v>
      </c>
      <c r="L58" s="907">
        <f>VLOOKUP(A58,TRANSPORTE!A5:D117,4,FALSE)</f>
        <v>960.74550811354766</v>
      </c>
      <c r="M58" s="908"/>
      <c r="N58" s="288">
        <f>K58*L58</f>
        <v>9.1270823270787034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9.1270823270787034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3741.9089106877263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748.38178213754531</v>
      </c>
      <c r="M83" s="856"/>
      <c r="N83" s="51"/>
    </row>
    <row r="84" spans="1:14">
      <c r="B84" s="89" t="s">
        <v>973</v>
      </c>
      <c r="C84" s="90"/>
      <c r="D84" s="90"/>
      <c r="E84" s="90"/>
      <c r="F84" s="90"/>
      <c r="G84" s="90"/>
      <c r="H84" s="90"/>
      <c r="I84" s="87"/>
      <c r="J84" s="88"/>
      <c r="K84" s="305">
        <v>0.05</v>
      </c>
      <c r="L84" s="855">
        <f>N78*K84</f>
        <v>187.09544553438633</v>
      </c>
      <c r="M84" s="856"/>
      <c r="N84" s="51"/>
    </row>
    <row r="85" spans="1:14" ht="15.75" thickBot="1">
      <c r="B85" s="91" t="s">
        <v>974</v>
      </c>
      <c r="C85" s="92"/>
      <c r="D85" s="92"/>
      <c r="E85" s="92"/>
      <c r="F85" s="92"/>
      <c r="G85" s="92"/>
      <c r="H85" s="92"/>
      <c r="I85" s="93"/>
      <c r="J85" s="94"/>
      <c r="K85" s="306">
        <v>0.05</v>
      </c>
      <c r="L85" s="857">
        <f>N78*K85</f>
        <v>187.09544553438633</v>
      </c>
      <c r="M85" s="858"/>
      <c r="N85" s="51"/>
    </row>
    <row r="86" spans="1:14" ht="15.75" thickBot="1">
      <c r="B86" s="820" t="s">
        <v>953</v>
      </c>
      <c r="C86" s="821"/>
      <c r="D86" s="821"/>
      <c r="E86" s="821"/>
      <c r="F86" s="821"/>
      <c r="G86" s="821"/>
      <c r="H86" s="821"/>
      <c r="I86" s="821"/>
      <c r="J86" s="821"/>
      <c r="K86" s="821"/>
      <c r="L86" s="821"/>
      <c r="M86" s="822"/>
      <c r="N86" s="52">
        <f>L83+L84+L85</f>
        <v>1122.5726732063179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4864.481583894044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1059</v>
      </c>
      <c r="C31" s="81" t="s">
        <v>2066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136</v>
      </c>
      <c r="B36" s="869" t="str">
        <f>VLOOKUP(A36,EQUIPOS!A6:D154,3,FALSE)</f>
        <v>Camión de Slurry</v>
      </c>
      <c r="C36" s="870"/>
      <c r="D36" s="870"/>
      <c r="E36" s="870"/>
      <c r="F36" s="870"/>
      <c r="G36" s="870"/>
      <c r="H36" s="871"/>
      <c r="I36" s="268"/>
      <c r="J36" s="269"/>
      <c r="K36" s="270">
        <f>VLOOKUP(A36,EQUIPOS!A6:D163,4,FALSE)</f>
        <v>111015.13786288533</v>
      </c>
      <c r="L36" s="271"/>
      <c r="M36" s="272">
        <v>600</v>
      </c>
      <c r="N36" s="273">
        <f>K36/M36</f>
        <v>185.02522977147555</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600</v>
      </c>
      <c r="N37" s="273">
        <f>K37/M37</f>
        <v>147.51595376168837</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N76*M41</f>
        <v>0.67335467419668338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333.21453820736059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41634.07501231676</v>
      </c>
      <c r="N48" s="273">
        <f>K48*M48</f>
        <v>197.7618563085046</v>
      </c>
    </row>
    <row r="49" spans="1:14">
      <c r="A49" s="108" t="s">
        <v>852</v>
      </c>
      <c r="B49" s="43" t="str">
        <f>VLOOKUP(A49,MATERIALES!A6:D373,3,FALSE)</f>
        <v>Emulsión CRL-1hm</v>
      </c>
      <c r="C49" s="282"/>
      <c r="D49" s="282"/>
      <c r="E49" s="282"/>
      <c r="F49" s="282"/>
      <c r="G49" s="282"/>
      <c r="H49" s="282"/>
      <c r="I49" s="269"/>
      <c r="J49" s="225" t="str">
        <f>VLOOKUP(A49,MATERIALES!A5:D641,2,FALSE)</f>
        <v>lt</v>
      </c>
      <c r="K49" s="410">
        <v>1.0687499999999999</v>
      </c>
      <c r="L49" s="268"/>
      <c r="M49" s="403">
        <f>VLOOKUP(A49,MATERIALES!A6:D397,4,FALSE)</f>
        <v>1713.6861311859527</v>
      </c>
      <c r="N49" s="273">
        <f>K49*M49</f>
        <v>1831.5020527049867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2029.2639090134912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07">
        <f>VLOOKUP(A58,TRANSPORTE!A5:D117,4,FALSE)</f>
        <v>960.74550811354766</v>
      </c>
      <c r="M58" s="908"/>
      <c r="N58" s="288">
        <f>K58*L58</f>
        <v>4.5635411635393517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4.5635411635393517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SUM(N69:N75)</f>
        <v>67.335467419668333</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N43+N53+N64+N76</f>
        <v>2434.3774558040595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486.87549116081192</v>
      </c>
      <c r="M83" s="856"/>
      <c r="N83" s="51"/>
    </row>
    <row r="84" spans="1:14">
      <c r="B84" s="89" t="s">
        <v>973</v>
      </c>
      <c r="C84" s="90"/>
      <c r="D84" s="90"/>
      <c r="E84" s="90"/>
      <c r="F84" s="90"/>
      <c r="G84" s="90"/>
      <c r="H84" s="90"/>
      <c r="I84" s="87"/>
      <c r="J84" s="88"/>
      <c r="K84" s="305">
        <v>0.05</v>
      </c>
      <c r="L84" s="855">
        <f>N78*K84</f>
        <v>121.71887279020298</v>
      </c>
      <c r="M84" s="856"/>
      <c r="N84" s="51"/>
    </row>
    <row r="85" spans="1:14" ht="15.75" thickBot="1">
      <c r="B85" s="91" t="s">
        <v>974</v>
      </c>
      <c r="C85" s="92"/>
      <c r="D85" s="92"/>
      <c r="E85" s="92"/>
      <c r="F85" s="92"/>
      <c r="G85" s="92"/>
      <c r="H85" s="92"/>
      <c r="I85" s="93"/>
      <c r="J85" s="94"/>
      <c r="K85" s="306">
        <v>0.05</v>
      </c>
      <c r="L85" s="857">
        <f>N78*K85</f>
        <v>121.71887279020298</v>
      </c>
      <c r="M85" s="858"/>
      <c r="N85" s="51"/>
    </row>
    <row r="86" spans="1:14" ht="15.75" thickBot="1">
      <c r="B86" s="820" t="s">
        <v>953</v>
      </c>
      <c r="C86" s="821"/>
      <c r="D86" s="821"/>
      <c r="E86" s="821"/>
      <c r="F86" s="821"/>
      <c r="G86" s="821"/>
      <c r="H86" s="821"/>
      <c r="I86" s="821"/>
      <c r="J86" s="821"/>
      <c r="K86" s="821"/>
      <c r="L86" s="821"/>
      <c r="M86" s="822"/>
      <c r="N86" s="52">
        <f>L83+L84+L85</f>
        <v>730.31323674121791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3164.6906925452777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1060</v>
      </c>
      <c r="C31" s="81" t="s">
        <v>1573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290</v>
      </c>
      <c r="B37" s="869" t="str">
        <f>VLOOKUP(A37,EQUIPOS!A7:D154,3,FALSE)</f>
        <v>Planta trituradora</v>
      </c>
      <c r="C37" s="870"/>
      <c r="D37" s="870"/>
      <c r="E37" s="870"/>
      <c r="F37" s="870"/>
      <c r="G37" s="870"/>
      <c r="H37" s="871"/>
      <c r="I37" s="268"/>
      <c r="J37" s="269"/>
      <c r="K37" s="270">
        <f>VLOOKUP(A37,EQUIPOS!A7:D164,4,FALSE)</f>
        <v>359204.14835149149</v>
      </c>
      <c r="L37" s="271"/>
      <c r="M37" s="272">
        <v>30</v>
      </c>
      <c r="N37" s="273">
        <f t="shared" ref="N37:N43" si="0">K37/M37</f>
        <v>11973.471611716383</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99163.240211709097</v>
      </c>
      <c r="L38" s="271"/>
      <c r="M38" s="272">
        <v>9</v>
      </c>
      <c r="N38" s="273">
        <f t="shared" si="0"/>
        <v>11018.137801301011</v>
      </c>
    </row>
    <row r="39" spans="1:14">
      <c r="A39" t="s">
        <v>173</v>
      </c>
      <c r="B39" s="869" t="str">
        <f>VLOOKUP(A39,EQUIPOS!A9:D154,3,FALSE)</f>
        <v>Compactador neumático de Potencia 70 HP, peso de 13 ton</v>
      </c>
      <c r="C39" s="870"/>
      <c r="D39" s="870"/>
      <c r="E39" s="870"/>
      <c r="F39" s="870"/>
      <c r="G39" s="870"/>
      <c r="H39" s="871"/>
      <c r="I39" s="268"/>
      <c r="J39" s="269"/>
      <c r="K39" s="270">
        <f>VLOOKUP(A39,EQUIPOS!A9:D166,4,FALSE)</f>
        <v>130151.74698235196</v>
      </c>
      <c r="L39" s="271"/>
      <c r="M39" s="272">
        <v>9</v>
      </c>
      <c r="N39" s="273">
        <f t="shared" si="0"/>
        <v>14461.305220261329</v>
      </c>
    </row>
    <row r="40" spans="1:14">
      <c r="A40" t="s">
        <v>286</v>
      </c>
      <c r="B40" s="869" t="str">
        <f>VLOOKUP(A40,EQUIPOS!A10:D154,3,FALSE)</f>
        <v>Planta de asfalto en frio</v>
      </c>
      <c r="C40" s="870"/>
      <c r="D40" s="870"/>
      <c r="E40" s="870"/>
      <c r="F40" s="870"/>
      <c r="G40" s="870"/>
      <c r="H40" s="871"/>
      <c r="I40" s="268"/>
      <c r="J40" s="269"/>
      <c r="K40" s="270">
        <f>VLOOKUP(A40,EQUIPOS!A10:D167,4,FALSE)</f>
        <v>169981.37814933562</v>
      </c>
      <c r="L40" s="271"/>
      <c r="M40" s="272">
        <v>9</v>
      </c>
      <c r="N40" s="273">
        <f t="shared" si="0"/>
        <v>18886.819794370625</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9</v>
      </c>
      <c r="N42" s="273">
        <f t="shared" si="0"/>
        <v>29682.483039392609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9</v>
      </c>
      <c r="N43" s="273">
        <f t="shared" si="0"/>
        <v>7420.6213322448184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N77*M46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102877.66452541118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VLOOKUP(A53,MATERIALES!A4:D640,2,FALSE)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VLOOKUP(A54,MATERIALES!A5:D641,2,FALSE)</f>
        <v>lt</v>
      </c>
      <c r="K54" s="283">
        <v>25</v>
      </c>
      <c r="L54" s="268"/>
      <c r="M54" s="403">
        <f>VLOOKUP(A54,MATERIALES!A6:D397,4,FALSE)</f>
        <v>59.258204169472513</v>
      </c>
      <c r="N54" s="273">
        <f>K54*M54</f>
        <v>1481.4551042368128</v>
      </c>
    </row>
    <row r="55" spans="1:14" ht="15.75" thickBot="1">
      <c r="B55" s="43"/>
      <c r="C55" s="282"/>
      <c r="D55" s="282"/>
      <c r="E55" s="282"/>
      <c r="F55" s="282"/>
      <c r="G55" s="282"/>
      <c r="H55" s="282"/>
      <c r="I55" s="269"/>
      <c r="J55" s="225"/>
      <c r="K55" s="283"/>
      <c r="L55" s="268"/>
      <c r="M55" s="284"/>
      <c r="N55" s="285"/>
    </row>
    <row r="56" spans="1:14" ht="15.75" thickBot="1">
      <c r="B56" s="820" t="s">
        <v>953</v>
      </c>
      <c r="C56" s="821"/>
      <c r="D56" s="821"/>
      <c r="E56" s="821"/>
      <c r="F56" s="821"/>
      <c r="G56" s="821"/>
      <c r="H56" s="821"/>
      <c r="I56" s="821"/>
      <c r="J56" s="821"/>
      <c r="K56" s="821"/>
      <c r="L56" s="821"/>
      <c r="M56" s="822"/>
      <c r="N56" s="395">
        <f>SUM(N53:N55)</f>
        <v>28508.006666648602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1347</v>
      </c>
      <c r="B61" s="46" t="str">
        <f>VLOOKUP(A61,TRANSPORTE!A5:D117,3,FALSE)</f>
        <v>Transporte de Mezcla en Frio MDF-38</v>
      </c>
      <c r="C61" s="318"/>
      <c r="D61" s="318"/>
      <c r="E61" s="318"/>
      <c r="F61" s="318"/>
      <c r="G61" s="318"/>
      <c r="H61" s="312" t="s">
        <v>1468</v>
      </c>
      <c r="I61" s="280">
        <v>1.25</v>
      </c>
      <c r="J61" s="287">
        <v>1</v>
      </c>
      <c r="K61" s="280">
        <f>I61*J61</f>
        <v>1.25</v>
      </c>
      <c r="L61" s="907">
        <f>VLOOKUP(A61,TRANSPORTE!A5:D117,4,FALSE)</f>
        <v>1010.5980903546691</v>
      </c>
      <c r="M61" s="908"/>
      <c r="N61" s="288">
        <f>K61*L61</f>
        <v>1263.2476129433364</v>
      </c>
    </row>
    <row r="62" spans="1:14">
      <c r="A62" t="s">
        <v>1269</v>
      </c>
      <c r="B62" s="46" t="str">
        <f>VLOOKUP(A62,TRANSPORTE!A6:D117,3,FALSE)</f>
        <v>Transporte de Material Crudo de Rio</v>
      </c>
      <c r="C62" s="47"/>
      <c r="D62" s="47"/>
      <c r="E62" s="47"/>
      <c r="F62" s="47"/>
      <c r="G62" s="47"/>
      <c r="H62" s="312" t="s">
        <v>1468</v>
      </c>
      <c r="I62" s="280">
        <v>1.4</v>
      </c>
      <c r="J62" s="287">
        <v>1</v>
      </c>
      <c r="K62" s="280">
        <f>I62*J62</f>
        <v>1.4</v>
      </c>
      <c r="L62" s="907">
        <f>VLOOKUP(A62,TRANSPORTE!A6:D117,4,FALSE)</f>
        <v>1011.7046931816067</v>
      </c>
      <c r="M62" s="908"/>
      <c r="N62" s="288">
        <f>K62*L62</f>
        <v>1416.3865704542493</v>
      </c>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2679.6341833975857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t="s">
        <v>19</v>
      </c>
      <c r="B72" s="49" t="str">
        <f>VLOOKUP(A72,'MANO DE OBRA'!A8:D68,3,FALSE)</f>
        <v>Obrero (8)</v>
      </c>
      <c r="C72" s="47"/>
      <c r="D72" s="47"/>
      <c r="E72" s="47"/>
      <c r="F72" s="47"/>
      <c r="G72" s="47"/>
      <c r="H72" s="47"/>
      <c r="I72" s="293">
        <f>K72/J72*100</f>
        <v>234080.00000000003</v>
      </c>
      <c r="J72" s="294">
        <v>185</v>
      </c>
      <c r="K72" s="295">
        <f>VLOOKUP(A72,'MANO DE OBRA'!A8:D99,4,FALSE)</f>
        <v>433048</v>
      </c>
      <c r="L72" s="50"/>
      <c r="M72" s="296">
        <f>M38*8</f>
        <v>72</v>
      </c>
      <c r="N72" s="396">
        <f>K72/M72</f>
        <v>6014.5555555555557</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300">
        <f>M72</f>
        <v>72</v>
      </c>
      <c r="N73" s="396">
        <f>K73/M73</f>
        <v>1481.7533835334443</v>
      </c>
    </row>
    <row r="74" spans="1:15">
      <c r="A74" t="s">
        <v>54</v>
      </c>
      <c r="B74" s="49" t="str">
        <f>VLOOKUP(A74,'MANO DE OBRA'!A9:D70,3,FALSE)</f>
        <v>Rastrilleros (2)</v>
      </c>
      <c r="C74" s="47"/>
      <c r="D74" s="47"/>
      <c r="E74" s="47"/>
      <c r="F74" s="47"/>
      <c r="G74" s="47"/>
      <c r="H74" s="47"/>
      <c r="I74" s="293">
        <f>K74/J74*100</f>
        <v>86502.359687357821</v>
      </c>
      <c r="J74" s="294">
        <v>185</v>
      </c>
      <c r="K74" s="295">
        <f>VLOOKUP(A74,'MANO DE OBRA'!A9:D101,4,FALSE)</f>
        <v>160029.36542161196</v>
      </c>
      <c r="L74" s="50"/>
      <c r="M74" s="301">
        <f>M73</f>
        <v>72</v>
      </c>
      <c r="N74" s="396">
        <f>K74/M74</f>
        <v>2222.630075300166</v>
      </c>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SUM(N72:N76)</f>
        <v>9718.9390143891651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N48+N56+N67+N77</f>
        <v>143784.24438984651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28756.848877969303</v>
      </c>
      <c r="M84" s="856"/>
      <c r="N84" s="51"/>
    </row>
    <row r="85" spans="1:14">
      <c r="B85" s="89" t="s">
        <v>973</v>
      </c>
      <c r="C85" s="90"/>
      <c r="D85" s="90"/>
      <c r="E85" s="90"/>
      <c r="F85" s="90"/>
      <c r="G85" s="90"/>
      <c r="H85" s="90"/>
      <c r="I85" s="87"/>
      <c r="J85" s="88"/>
      <c r="K85" s="305">
        <v>0.05</v>
      </c>
      <c r="L85" s="855">
        <f>N79*K85</f>
        <v>7189.2122194923259</v>
      </c>
      <c r="M85" s="856"/>
      <c r="N85" s="51"/>
    </row>
    <row r="86" spans="1:14" ht="15.75" thickBot="1">
      <c r="B86" s="91" t="s">
        <v>974</v>
      </c>
      <c r="C86" s="92"/>
      <c r="D86" s="92"/>
      <c r="E86" s="92"/>
      <c r="F86" s="92"/>
      <c r="G86" s="92"/>
      <c r="H86" s="92"/>
      <c r="I86" s="93"/>
      <c r="J86" s="94"/>
      <c r="K86" s="306">
        <v>0.05</v>
      </c>
      <c r="L86" s="857">
        <f>N79*K86</f>
        <v>7189.2122194923259</v>
      </c>
      <c r="M86" s="858"/>
      <c r="N86" s="51"/>
    </row>
    <row r="87" spans="1:14" ht="15.75" thickBot="1">
      <c r="B87" s="820" t="s">
        <v>953</v>
      </c>
      <c r="C87" s="821"/>
      <c r="D87" s="821"/>
      <c r="E87" s="821"/>
      <c r="F87" s="821"/>
      <c r="G87" s="821"/>
      <c r="H87" s="821"/>
      <c r="I87" s="821"/>
      <c r="J87" s="821"/>
      <c r="K87" s="821"/>
      <c r="L87" s="821"/>
      <c r="M87" s="822"/>
      <c r="N87" s="52">
        <f>L84+L85+L86</f>
        <v>43135.273316953957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186919.51770680049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3" t="s">
        <v>2218</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2219</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6"/>
      <c r="K119" s="886"/>
      <c r="L119" s="886"/>
      <c r="M119" s="886"/>
      <c r="N119" s="887"/>
    </row>
    <row r="120" spans="2:14" ht="15.75" thickBot="1">
      <c r="B120" s="262" t="s">
        <v>2221</v>
      </c>
      <c r="C120" s="394"/>
      <c r="D120" s="394"/>
      <c r="E120" s="57"/>
      <c r="F120" s="57"/>
      <c r="G120" s="57"/>
      <c r="H120" s="57"/>
      <c r="I120" s="57"/>
      <c r="J120" s="888"/>
      <c r="K120" s="888"/>
      <c r="L120" s="888"/>
      <c r="M120" s="888"/>
      <c r="N120" s="889"/>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1061</v>
      </c>
      <c r="C31" s="81" t="s">
        <v>1574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168</v>
      </c>
      <c r="B37" s="869" t="str">
        <f>VLOOKUP(A37,EQUIPOS!A7:D154,3,FALSE)</f>
        <v>Compactador tipo  POTENCIA: 105 HP, PESO: 6 ton</v>
      </c>
      <c r="C37" s="870"/>
      <c r="D37" s="870"/>
      <c r="E37" s="870"/>
      <c r="F37" s="870"/>
      <c r="G37" s="870"/>
      <c r="H37" s="871"/>
      <c r="I37" s="268"/>
      <c r="J37" s="269"/>
      <c r="K37" s="270">
        <f>VLOOKUP(A37,EQUIPOS!A7:D164,4,FALSE)</f>
        <v>99163.240211709097</v>
      </c>
      <c r="L37" s="271"/>
      <c r="M37" s="272">
        <v>9</v>
      </c>
      <c r="N37" s="273">
        <f t="shared" ref="N37:N43" si="0">K37/M37</f>
        <v>11018.137801301011</v>
      </c>
    </row>
    <row r="38" spans="1:14">
      <c r="A38" t="s">
        <v>173</v>
      </c>
      <c r="B38" s="869" t="str">
        <f>VLOOKUP(A38,EQUIPOS!A8:D154,3,FALSE)</f>
        <v>Compactador neumático de Potencia 70 HP, peso de 13 ton</v>
      </c>
      <c r="C38" s="870"/>
      <c r="D38" s="870"/>
      <c r="E38" s="870"/>
      <c r="F38" s="870"/>
      <c r="G38" s="870"/>
      <c r="H38" s="871"/>
      <c r="I38" s="268"/>
      <c r="J38" s="269"/>
      <c r="K38" s="270">
        <f>VLOOKUP(A38,EQUIPOS!A8:D165,4,FALSE)</f>
        <v>130151.74698235196</v>
      </c>
      <c r="L38" s="271"/>
      <c r="M38" s="272">
        <v>9</v>
      </c>
      <c r="N38" s="273">
        <f t="shared" si="0"/>
        <v>14461.305220261329</v>
      </c>
    </row>
    <row r="39" spans="1:14">
      <c r="A39" t="s">
        <v>286</v>
      </c>
      <c r="B39" s="869" t="str">
        <f>VLOOKUP(A39,EQUIPOS!A9:D154,3,FALSE)</f>
        <v>Planta de asfalto en frio</v>
      </c>
      <c r="C39" s="870"/>
      <c r="D39" s="870"/>
      <c r="E39" s="870"/>
      <c r="F39" s="870"/>
      <c r="G39" s="870"/>
      <c r="H39" s="871"/>
      <c r="I39" s="268"/>
      <c r="J39" s="269"/>
      <c r="K39" s="270">
        <f>VLOOKUP(A39,EQUIPOS!A9:D166,4,FALSE)</f>
        <v>169981.37814933562</v>
      </c>
      <c r="L39" s="271"/>
      <c r="M39" s="272">
        <v>9</v>
      </c>
      <c r="N39" s="273">
        <f t="shared" si="0"/>
        <v>18886.819794370625</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9</v>
      </c>
      <c r="N42" s="273">
        <f t="shared" si="0"/>
        <v>29682.483039392609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9</v>
      </c>
      <c r="N43" s="273">
        <f t="shared" si="0"/>
        <v>7420.6213322448184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971.8939014389166</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102877.66452541118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VLOOKUP(A54,MATERIALES!A4:D640,2,FALSE)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VLOOKUP(A55,MATERIALES!A5:D641,2,FALSE)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1369</v>
      </c>
      <c r="B65" s="46" t="str">
        <f>VLOOKUP(A65,TRANSPORTE!A6:D117,3,FALSE)</f>
        <v>Transporte de Mezcla densa En Frio MDF-25</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9718.9390143891651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143784.24438984651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28756.848877969303</v>
      </c>
      <c r="M88" s="856"/>
      <c r="N88" s="51"/>
    </row>
    <row r="89" spans="1:14">
      <c r="B89" s="89" t="s">
        <v>973</v>
      </c>
      <c r="C89" s="90"/>
      <c r="D89" s="90"/>
      <c r="E89" s="90"/>
      <c r="F89" s="90"/>
      <c r="G89" s="90"/>
      <c r="H89" s="90"/>
      <c r="I89" s="87"/>
      <c r="J89" s="88"/>
      <c r="K89" s="305">
        <v>0.05</v>
      </c>
      <c r="L89" s="855">
        <f>N83*K89</f>
        <v>7189.2122194923259</v>
      </c>
      <c r="M89" s="856"/>
      <c r="N89" s="51"/>
    </row>
    <row r="90" spans="1:14" ht="15.75" thickBot="1">
      <c r="B90" s="91" t="s">
        <v>974</v>
      </c>
      <c r="C90" s="92"/>
      <c r="D90" s="92"/>
      <c r="E90" s="92"/>
      <c r="F90" s="92"/>
      <c r="G90" s="92"/>
      <c r="H90" s="92"/>
      <c r="I90" s="93"/>
      <c r="J90" s="94"/>
      <c r="K90" s="306">
        <v>0.05</v>
      </c>
      <c r="L90" s="857">
        <f>N83*K90</f>
        <v>7189.2122194923259</v>
      </c>
      <c r="M90" s="858"/>
      <c r="N90" s="51"/>
    </row>
    <row r="91" spans="1:14" ht="15.75" thickBot="1">
      <c r="B91" s="820" t="s">
        <v>953</v>
      </c>
      <c r="C91" s="821"/>
      <c r="D91" s="821"/>
      <c r="E91" s="821"/>
      <c r="F91" s="821"/>
      <c r="G91" s="821"/>
      <c r="H91" s="821"/>
      <c r="I91" s="821"/>
      <c r="J91" s="821"/>
      <c r="K91" s="821"/>
      <c r="L91" s="821"/>
      <c r="M91" s="822"/>
      <c r="N91" s="52">
        <f>L88+L89+L90</f>
        <v>43135.273316953957</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186919.51770680049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1062</v>
      </c>
      <c r="C31" s="81" t="s">
        <v>1575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168</v>
      </c>
      <c r="B37" s="869" t="str">
        <f>VLOOKUP(A37,EQUIPOS!A7:D154,3,FALSE)</f>
        <v>Compactador tipo  POTENCIA: 105 HP, PESO: 6 ton</v>
      </c>
      <c r="C37" s="870"/>
      <c r="D37" s="870"/>
      <c r="E37" s="870"/>
      <c r="F37" s="870"/>
      <c r="G37" s="870"/>
      <c r="H37" s="871"/>
      <c r="I37" s="268"/>
      <c r="J37" s="269"/>
      <c r="K37" s="270">
        <f>VLOOKUP(A37,EQUIPOS!A7:D164,4,FALSE)</f>
        <v>99163.240211709097</v>
      </c>
      <c r="L37" s="271"/>
      <c r="M37" s="272">
        <v>9</v>
      </c>
      <c r="N37" s="273">
        <f t="shared" ref="N37:N43" si="0">K37/M37</f>
        <v>11018.137801301011</v>
      </c>
    </row>
    <row r="38" spans="1:14">
      <c r="A38" t="s">
        <v>173</v>
      </c>
      <c r="B38" s="869" t="str">
        <f>VLOOKUP(A38,EQUIPOS!A8:D154,3,FALSE)</f>
        <v>Compactador neumático de Potencia 70 HP, peso de 13 ton</v>
      </c>
      <c r="C38" s="870"/>
      <c r="D38" s="870"/>
      <c r="E38" s="870"/>
      <c r="F38" s="870"/>
      <c r="G38" s="870"/>
      <c r="H38" s="871"/>
      <c r="I38" s="268"/>
      <c r="J38" s="269"/>
      <c r="K38" s="270">
        <f>VLOOKUP(A38,EQUIPOS!A8:D165,4,FALSE)</f>
        <v>130151.74698235196</v>
      </c>
      <c r="L38" s="271"/>
      <c r="M38" s="272">
        <v>9</v>
      </c>
      <c r="N38" s="273">
        <f t="shared" si="0"/>
        <v>14461.305220261329</v>
      </c>
    </row>
    <row r="39" spans="1:14">
      <c r="A39" t="s">
        <v>286</v>
      </c>
      <c r="B39" s="869" t="str">
        <f>VLOOKUP(A39,EQUIPOS!A9:D154,3,FALSE)</f>
        <v>Planta de asfalto en frio</v>
      </c>
      <c r="C39" s="870"/>
      <c r="D39" s="870"/>
      <c r="E39" s="870"/>
      <c r="F39" s="870"/>
      <c r="G39" s="870"/>
      <c r="H39" s="871"/>
      <c r="I39" s="268"/>
      <c r="J39" s="269"/>
      <c r="K39" s="270">
        <f>VLOOKUP(A39,EQUIPOS!A9:D166,4,FALSE)</f>
        <v>169981.37814933562</v>
      </c>
      <c r="L39" s="271"/>
      <c r="M39" s="272">
        <v>9</v>
      </c>
      <c r="N39" s="273">
        <f t="shared" si="0"/>
        <v>18886.819794370625</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9</v>
      </c>
      <c r="N42" s="273">
        <f t="shared" si="0"/>
        <v>29682.483039392609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9</v>
      </c>
      <c r="N43" s="273">
        <f t="shared" si="0"/>
        <v>7420.6213322448184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971.8939014389166</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102877.66452541118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412">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v>1.4</v>
      </c>
      <c r="L64" s="907">
        <f>VLOOKUP(A64,TRANSPORTE!A5:D117,4,FALSE)</f>
        <v>1011.7046931816067</v>
      </c>
      <c r="M64" s="908"/>
      <c r="N64" s="288">
        <f>K64*L64</f>
        <v>1416.3865704542493</v>
      </c>
    </row>
    <row r="65" spans="1:15">
      <c r="A65" t="s">
        <v>1349</v>
      </c>
      <c r="B65" s="46" t="str">
        <f>VLOOKUP(A65,TRANSPORTE!A6:D117,3,FALSE)</f>
        <v>Transporte de Mezcla en Frio DMF-19</v>
      </c>
      <c r="C65" s="47"/>
      <c r="D65" s="47"/>
      <c r="E65" s="47"/>
      <c r="F65" s="47"/>
      <c r="G65" s="47"/>
      <c r="H65" s="312" t="s">
        <v>1468</v>
      </c>
      <c r="I65" s="280">
        <v>1.25</v>
      </c>
      <c r="J65" s="287">
        <v>1</v>
      </c>
      <c r="K65" s="280">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9718.9390143891651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143784.24438984651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28756.848877969303</v>
      </c>
      <c r="M88" s="856"/>
      <c r="N88" s="51"/>
    </row>
    <row r="89" spans="1:14">
      <c r="B89" s="89" t="s">
        <v>973</v>
      </c>
      <c r="C89" s="90"/>
      <c r="D89" s="90"/>
      <c r="E89" s="90"/>
      <c r="F89" s="90"/>
      <c r="G89" s="90"/>
      <c r="H89" s="90"/>
      <c r="I89" s="87"/>
      <c r="J89" s="88"/>
      <c r="K89" s="305">
        <v>0.05</v>
      </c>
      <c r="L89" s="855">
        <f>N83*K89</f>
        <v>7189.2122194923259</v>
      </c>
      <c r="M89" s="856"/>
      <c r="N89" s="51"/>
    </row>
    <row r="90" spans="1:14" ht="15.75" thickBot="1">
      <c r="B90" s="91" t="s">
        <v>974</v>
      </c>
      <c r="C90" s="92"/>
      <c r="D90" s="92"/>
      <c r="E90" s="92"/>
      <c r="F90" s="92"/>
      <c r="G90" s="92"/>
      <c r="H90" s="92"/>
      <c r="I90" s="93"/>
      <c r="J90" s="94"/>
      <c r="K90" s="306">
        <v>0.05</v>
      </c>
      <c r="L90" s="857">
        <f>N83*K90</f>
        <v>7189.2122194923259</v>
      </c>
      <c r="M90" s="858"/>
      <c r="N90" s="51"/>
    </row>
    <row r="91" spans="1:14" ht="15.75" thickBot="1">
      <c r="B91" s="820" t="s">
        <v>953</v>
      </c>
      <c r="C91" s="821"/>
      <c r="D91" s="821"/>
      <c r="E91" s="821"/>
      <c r="F91" s="821"/>
      <c r="G91" s="821"/>
      <c r="H91" s="821"/>
      <c r="I91" s="821"/>
      <c r="J91" s="821"/>
      <c r="K91" s="821"/>
      <c r="L91" s="821"/>
      <c r="M91" s="822"/>
      <c r="N91" s="52">
        <f>L88+L89+L90</f>
        <v>43135.273316953957</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52">
        <f>N83+N91</f>
        <v>186919.51770680049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1063</v>
      </c>
      <c r="C31" s="81" t="s">
        <v>1576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168</v>
      </c>
      <c r="B37" s="869" t="str">
        <f>VLOOKUP(A37,EQUIPOS!A7:D154,3,FALSE)</f>
        <v>Compactador tipo  POTENCIA: 105 HP, PESO: 6 ton</v>
      </c>
      <c r="C37" s="870"/>
      <c r="D37" s="870"/>
      <c r="E37" s="870"/>
      <c r="F37" s="870"/>
      <c r="G37" s="870"/>
      <c r="H37" s="871"/>
      <c r="I37" s="268"/>
      <c r="J37" s="269"/>
      <c r="K37" s="270">
        <f>VLOOKUP(A37,EQUIPOS!A7:D164,4,FALSE)</f>
        <v>99163.240211709097</v>
      </c>
      <c r="L37" s="271"/>
      <c r="M37" s="272">
        <v>7</v>
      </c>
      <c r="N37" s="273">
        <f t="shared" ref="N37:N43" si="0">K37/M37</f>
        <v>14166.1771731013</v>
      </c>
    </row>
    <row r="38" spans="1:14">
      <c r="A38" t="s">
        <v>173</v>
      </c>
      <c r="B38" s="869" t="str">
        <f>VLOOKUP(A38,EQUIPOS!A8:D154,3,FALSE)</f>
        <v>Compactador neumático de Potencia 70 HP, peso de 13 ton</v>
      </c>
      <c r="C38" s="870"/>
      <c r="D38" s="870"/>
      <c r="E38" s="870"/>
      <c r="F38" s="870"/>
      <c r="G38" s="870"/>
      <c r="H38" s="871"/>
      <c r="I38" s="268"/>
      <c r="J38" s="269"/>
      <c r="K38" s="270">
        <f>VLOOKUP(A38,EQUIPOS!A8:D165,4,FALSE)</f>
        <v>130151.74698235196</v>
      </c>
      <c r="L38" s="271"/>
      <c r="M38" s="272">
        <v>7</v>
      </c>
      <c r="N38" s="273">
        <f t="shared" si="0"/>
        <v>18593.106711764565</v>
      </c>
    </row>
    <row r="39" spans="1:14">
      <c r="A39" t="s">
        <v>286</v>
      </c>
      <c r="B39" s="869" t="str">
        <f>VLOOKUP(A39,EQUIPOS!A9:D154,3,FALSE)</f>
        <v>Planta de asfalto en frio</v>
      </c>
      <c r="C39" s="870"/>
      <c r="D39" s="870"/>
      <c r="E39" s="870"/>
      <c r="F39" s="870"/>
      <c r="G39" s="870"/>
      <c r="H39" s="871"/>
      <c r="I39" s="268"/>
      <c r="J39" s="269"/>
      <c r="K39" s="270">
        <f>VLOOKUP(A39,EQUIPOS!A9:D166,4,FALSE)</f>
        <v>169981.37814933562</v>
      </c>
      <c r="L39" s="271"/>
      <c r="M39" s="272">
        <v>9</v>
      </c>
      <c r="N39" s="273">
        <f t="shared" si="0"/>
        <v>18886.819794370625</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7</v>
      </c>
      <c r="N42" s="273">
        <f t="shared" si="0"/>
        <v>38163.192479219069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9</v>
      </c>
      <c r="N43" s="273">
        <f t="shared" si="0"/>
        <v>7420.6213322448184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1110.7358873587618</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118777.056814461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1343</v>
      </c>
      <c r="B65" s="46" t="str">
        <f>VLOOKUP(A65,TRANSPORTE!A5:D117,3,FALSE)</f>
        <v>Transporte de Mezcla Densa para Bacheo</v>
      </c>
      <c r="C65" s="47"/>
      <c r="D65" s="47"/>
      <c r="E65" s="47"/>
      <c r="F65" s="47"/>
      <c r="G65" s="47"/>
      <c r="H65" s="312" t="s">
        <v>1468</v>
      </c>
      <c r="I65" s="280">
        <v>1.25</v>
      </c>
      <c r="J65" s="280">
        <v>1</v>
      </c>
      <c r="K65" s="280">
        <f>I65*J65</f>
        <v>1.25</v>
      </c>
      <c r="L65" s="290"/>
      <c r="M65" s="291">
        <f>VLOOKUP(A64,TRANSPORTE!A5:D117,4,FALSE)</f>
        <v>1011.7046931816067</v>
      </c>
      <c r="N65" s="413">
        <f>K65*M65</f>
        <v>1264.6308664770083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2681.0174369312576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63</v>
      </c>
      <c r="N75" s="396">
        <f>K75/M75</f>
        <v>6873.7777777777774</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63</v>
      </c>
      <c r="N76" s="396">
        <f>K76/M76</f>
        <v>1693.4324383239361</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63</v>
      </c>
      <c r="N77" s="396">
        <f>K77/M77</f>
        <v>2540.1486574859041</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11107.358873587618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161073.43979162848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32214.687958325696</v>
      </c>
      <c r="M88" s="856"/>
      <c r="N88" s="51"/>
    </row>
    <row r="89" spans="1:14">
      <c r="B89" s="89" t="s">
        <v>973</v>
      </c>
      <c r="C89" s="90"/>
      <c r="D89" s="90"/>
      <c r="E89" s="90"/>
      <c r="F89" s="90"/>
      <c r="G89" s="90"/>
      <c r="H89" s="90"/>
      <c r="I89" s="87"/>
      <c r="J89" s="88"/>
      <c r="K89" s="305">
        <v>0.05</v>
      </c>
      <c r="L89" s="855">
        <f>N83*K89</f>
        <v>8053.671989581424</v>
      </c>
      <c r="M89" s="856"/>
      <c r="N89" s="51"/>
    </row>
    <row r="90" spans="1:14" ht="15.75" thickBot="1">
      <c r="B90" s="91" t="s">
        <v>974</v>
      </c>
      <c r="C90" s="92"/>
      <c r="D90" s="92"/>
      <c r="E90" s="92"/>
      <c r="F90" s="92"/>
      <c r="G90" s="92"/>
      <c r="H90" s="92"/>
      <c r="I90" s="93"/>
      <c r="J90" s="94"/>
      <c r="K90" s="306">
        <v>0.05</v>
      </c>
      <c r="L90" s="857">
        <f>N83*K90</f>
        <v>8053.671989581424</v>
      </c>
      <c r="M90" s="858"/>
      <c r="N90" s="51"/>
    </row>
    <row r="91" spans="1:14" ht="15.75" thickBot="1">
      <c r="B91" s="820" t="s">
        <v>953</v>
      </c>
      <c r="C91" s="821"/>
      <c r="D91" s="821"/>
      <c r="E91" s="821"/>
      <c r="F91" s="821"/>
      <c r="G91" s="821"/>
      <c r="H91" s="821"/>
      <c r="I91" s="821"/>
      <c r="J91" s="821"/>
      <c r="K91" s="821"/>
      <c r="L91" s="821"/>
      <c r="M91" s="822"/>
      <c r="N91" s="52">
        <f>L88+L89+L90</f>
        <v>48322.031937488544</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209395.47172911704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1064</v>
      </c>
      <c r="C31" s="81" t="s">
        <v>1577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9</v>
      </c>
      <c r="N37" s="273">
        <f t="shared" ref="N37:N43" si="0">K37/M37</f>
        <v>14461.305220261329</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99163.240211709097</v>
      </c>
      <c r="L38" s="271"/>
      <c r="M38" s="272">
        <v>9</v>
      </c>
      <c r="N38" s="273">
        <f t="shared" si="0"/>
        <v>11018.137801301011</v>
      </c>
    </row>
    <row r="39" spans="1:14">
      <c r="A39" t="s">
        <v>286</v>
      </c>
      <c r="B39" s="869" t="str">
        <f>VLOOKUP(A39,EQUIPOS!A9:D154,3,FALSE)</f>
        <v>Planta de asfalto en frio</v>
      </c>
      <c r="C39" s="870"/>
      <c r="D39" s="870"/>
      <c r="E39" s="870"/>
      <c r="F39" s="870"/>
      <c r="G39" s="870"/>
      <c r="H39" s="871"/>
      <c r="I39" s="268"/>
      <c r="J39" s="269"/>
      <c r="K39" s="270">
        <f>VLOOKUP(A39,EQUIPOS!A9:D166,4,FALSE)</f>
        <v>169981.37814933562</v>
      </c>
      <c r="L39" s="271"/>
      <c r="M39" s="272">
        <v>9</v>
      </c>
      <c r="N39" s="273">
        <f t="shared" si="0"/>
        <v>18886.819794370625</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9</v>
      </c>
      <c r="N42" s="273">
        <f t="shared" si="0"/>
        <v>29682.483039392609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9</v>
      </c>
      <c r="N43" s="273">
        <f t="shared" si="0"/>
        <v>7420.6213322448184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0"/>
      <c r="F46" s="870"/>
      <c r="G46" s="870"/>
      <c r="H46" s="871"/>
      <c r="I46" s="36"/>
      <c r="J46" s="37"/>
      <c r="K46" s="275"/>
      <c r="L46" s="277"/>
      <c r="M46" s="278"/>
      <c r="N46" s="279"/>
    </row>
    <row r="47" spans="1:14">
      <c r="B47" s="877" t="s">
        <v>952</v>
      </c>
      <c r="C47" s="955"/>
      <c r="D47" s="955"/>
      <c r="E47" s="38"/>
      <c r="F47" s="39"/>
      <c r="G47" s="39"/>
      <c r="H47" s="40"/>
      <c r="I47" s="36"/>
      <c r="J47" s="37"/>
      <c r="K47" s="280"/>
      <c r="L47" s="277"/>
      <c r="M47" s="402">
        <v>0.1</v>
      </c>
      <c r="N47" s="345">
        <f>N81*M47</f>
        <v>971.8939014389166</v>
      </c>
    </row>
    <row r="48" spans="1:14" ht="15.75" thickBot="1">
      <c r="B48" s="956"/>
      <c r="C48" s="957"/>
      <c r="D48" s="957"/>
      <c r="E48" s="957"/>
      <c r="F48" s="957"/>
      <c r="G48" s="957"/>
      <c r="H48" s="958"/>
      <c r="I48" s="879"/>
      <c r="J48" s="880"/>
      <c r="K48" s="41"/>
      <c r="L48" s="881"/>
      <c r="M48" s="959"/>
      <c r="N48" s="105"/>
    </row>
    <row r="49" spans="1:14" ht="15.75" thickBot="1">
      <c r="B49" s="820" t="s">
        <v>953</v>
      </c>
      <c r="C49" s="821"/>
      <c r="D49" s="821"/>
      <c r="E49" s="821"/>
      <c r="F49" s="821"/>
      <c r="G49" s="821"/>
      <c r="H49" s="821"/>
      <c r="I49" s="821"/>
      <c r="J49" s="821"/>
      <c r="K49" s="821"/>
      <c r="L49" s="821"/>
      <c r="M49" s="822"/>
      <c r="N49" s="395">
        <f>SUM(N36:N48)</f>
        <v>102877.66452541118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1350</v>
      </c>
      <c r="B65" s="46" t="str">
        <f>VLOOKUP(A65,TRANSPORTE!A6:D117,3,FALSE)</f>
        <v>Transporte de Mezcla en Frio  MAF-19</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9718.9390143891651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143784.24438984651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28756.848877969303</v>
      </c>
      <c r="M88" s="856"/>
      <c r="N88" s="51"/>
    </row>
    <row r="89" spans="1:14">
      <c r="B89" s="89" t="s">
        <v>973</v>
      </c>
      <c r="C89" s="90"/>
      <c r="D89" s="90"/>
      <c r="E89" s="90"/>
      <c r="F89" s="90"/>
      <c r="G89" s="90"/>
      <c r="H89" s="90"/>
      <c r="I89" s="87"/>
      <c r="J89" s="88"/>
      <c r="K89" s="305">
        <v>0.05</v>
      </c>
      <c r="L89" s="855">
        <f>N83*K89</f>
        <v>7189.2122194923259</v>
      </c>
      <c r="M89" s="856"/>
      <c r="N89" s="51"/>
    </row>
    <row r="90" spans="1:14" ht="15.75" thickBot="1">
      <c r="B90" s="91" t="s">
        <v>974</v>
      </c>
      <c r="C90" s="92"/>
      <c r="D90" s="92"/>
      <c r="E90" s="92"/>
      <c r="F90" s="92"/>
      <c r="G90" s="92"/>
      <c r="H90" s="92"/>
      <c r="I90" s="93"/>
      <c r="J90" s="94"/>
      <c r="K90" s="306">
        <v>0.05</v>
      </c>
      <c r="L90" s="857">
        <f>N83*K90</f>
        <v>7189.2122194923259</v>
      </c>
      <c r="M90" s="858"/>
      <c r="N90" s="51"/>
    </row>
    <row r="91" spans="1:14" ht="15.75" thickBot="1">
      <c r="B91" s="820" t="s">
        <v>953</v>
      </c>
      <c r="C91" s="821"/>
      <c r="D91" s="821"/>
      <c r="E91" s="821"/>
      <c r="F91" s="821"/>
      <c r="G91" s="821"/>
      <c r="H91" s="821"/>
      <c r="I91" s="821"/>
      <c r="J91" s="821"/>
      <c r="K91" s="821"/>
      <c r="L91" s="821"/>
      <c r="M91" s="822"/>
      <c r="N91" s="52">
        <f>L88+L89+L90</f>
        <v>43135.273316953957</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186919.51770680049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1065</v>
      </c>
      <c r="C31" s="81" t="s">
        <v>1578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9</v>
      </c>
      <c r="N37" s="273">
        <f t="shared" ref="N37:N43" si="0">K37/M37</f>
        <v>14461.305220261329</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99163.240211709097</v>
      </c>
      <c r="L38" s="271"/>
      <c r="M38" s="272">
        <v>9</v>
      </c>
      <c r="N38" s="273">
        <f t="shared" si="0"/>
        <v>11018.137801301011</v>
      </c>
    </row>
    <row r="39" spans="1:14">
      <c r="A39" t="s">
        <v>286</v>
      </c>
      <c r="B39" s="869" t="str">
        <f>VLOOKUP(A39,EQUIPOS!A9:D154,3,FALSE)</f>
        <v>Planta de asfalto en frio</v>
      </c>
      <c r="C39" s="870"/>
      <c r="D39" s="870"/>
      <c r="E39" s="870"/>
      <c r="F39" s="870"/>
      <c r="G39" s="870"/>
      <c r="H39" s="871"/>
      <c r="I39" s="268"/>
      <c r="J39" s="269"/>
      <c r="K39" s="270">
        <f>VLOOKUP(A39,EQUIPOS!A9:D166,4,FALSE)</f>
        <v>169981.37814933562</v>
      </c>
      <c r="L39" s="271"/>
      <c r="M39" s="272">
        <v>9</v>
      </c>
      <c r="N39" s="273">
        <f t="shared" si="0"/>
        <v>18886.819794370625</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9</v>
      </c>
      <c r="N42" s="273">
        <f t="shared" si="0"/>
        <v>29682.483039392609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9</v>
      </c>
      <c r="N43" s="273">
        <f t="shared" si="0"/>
        <v>7420.6213322448184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102877.66452541118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1357</v>
      </c>
      <c r="B64" s="46" t="str">
        <f>VLOOKUP(A64,TRANSPORTE!A6:D117,3,FALSE)</f>
        <v>Transporte de Mezcla Abierta en Frio MAF-25</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0">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143784.24438984651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28756.848877969303</v>
      </c>
      <c r="M87" s="856"/>
      <c r="N87" s="51"/>
    </row>
    <row r="88" spans="1:14">
      <c r="B88" s="89" t="s">
        <v>973</v>
      </c>
      <c r="C88" s="90"/>
      <c r="D88" s="90"/>
      <c r="E88" s="90"/>
      <c r="F88" s="90"/>
      <c r="G88" s="90"/>
      <c r="H88" s="90"/>
      <c r="I88" s="87"/>
      <c r="J88" s="88"/>
      <c r="K88" s="305">
        <v>0.05</v>
      </c>
      <c r="L88" s="855">
        <f>N82*K88</f>
        <v>7189.2122194923259</v>
      </c>
      <c r="M88" s="856"/>
      <c r="N88" s="51"/>
    </row>
    <row r="89" spans="1:14" ht="15.75" thickBot="1">
      <c r="B89" s="91" t="s">
        <v>974</v>
      </c>
      <c r="C89" s="92"/>
      <c r="D89" s="92"/>
      <c r="E89" s="92"/>
      <c r="F89" s="92"/>
      <c r="G89" s="92"/>
      <c r="H89" s="92"/>
      <c r="I89" s="93"/>
      <c r="J89" s="94"/>
      <c r="K89" s="306">
        <v>0.05</v>
      </c>
      <c r="L89" s="857">
        <f>N82*K89</f>
        <v>7189.2122194923259</v>
      </c>
      <c r="M89" s="858"/>
      <c r="N89" s="51"/>
    </row>
    <row r="90" spans="1:14" ht="15.75" thickBot="1">
      <c r="B90" s="820" t="s">
        <v>953</v>
      </c>
      <c r="C90" s="821"/>
      <c r="D90" s="821"/>
      <c r="E90" s="821"/>
      <c r="F90" s="821"/>
      <c r="G90" s="821"/>
      <c r="H90" s="821"/>
      <c r="I90" s="821"/>
      <c r="J90" s="821"/>
      <c r="K90" s="821"/>
      <c r="L90" s="821"/>
      <c r="M90" s="822"/>
      <c r="N90" s="52">
        <f>L87+L88+L89</f>
        <v>43135.273316953957</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186919.51770680049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1066</v>
      </c>
      <c r="C31" s="81" t="s">
        <v>1579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9</v>
      </c>
      <c r="N37" s="273">
        <f t="shared" ref="N37:N43" si="0">K37/M37</f>
        <v>14461.305220261329</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99163.240211709097</v>
      </c>
      <c r="L38" s="271"/>
      <c r="M38" s="272">
        <v>9</v>
      </c>
      <c r="N38" s="273">
        <f t="shared" si="0"/>
        <v>11018.137801301011</v>
      </c>
    </row>
    <row r="39" spans="1:14">
      <c r="A39" t="s">
        <v>286</v>
      </c>
      <c r="B39" s="869" t="str">
        <f>VLOOKUP(A39,EQUIPOS!A9:D154,3,FALSE)</f>
        <v>Planta de asfalto en frio</v>
      </c>
      <c r="C39" s="870"/>
      <c r="D39" s="870"/>
      <c r="E39" s="870"/>
      <c r="F39" s="870"/>
      <c r="G39" s="870"/>
      <c r="H39" s="871"/>
      <c r="I39" s="268"/>
      <c r="J39" s="269"/>
      <c r="K39" s="270">
        <f>VLOOKUP(A39,EQUIPOS!A9:D166,4,FALSE)</f>
        <v>169981.37814933562</v>
      </c>
      <c r="L39" s="271"/>
      <c r="M39" s="272">
        <v>9</v>
      </c>
      <c r="N39" s="273">
        <f t="shared" si="0"/>
        <v>18886.819794370625</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9</v>
      </c>
      <c r="N42" s="273">
        <f t="shared" si="0"/>
        <v>29682.483039392609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9</v>
      </c>
      <c r="N43" s="273">
        <f t="shared" si="0"/>
        <v>7420.6213322448184</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0"/>
      <c r="F46" s="870"/>
      <c r="G46" s="870"/>
      <c r="H46" s="871"/>
      <c r="I46" s="36"/>
      <c r="J46" s="37"/>
      <c r="K46" s="275"/>
      <c r="L46" s="277"/>
      <c r="M46" s="278"/>
      <c r="N46" s="279"/>
    </row>
    <row r="47" spans="1:14">
      <c r="B47" s="877" t="s">
        <v>952</v>
      </c>
      <c r="C47" s="955"/>
      <c r="D47" s="955"/>
      <c r="E47" s="38"/>
      <c r="F47" s="39"/>
      <c r="G47" s="39"/>
      <c r="H47" s="40"/>
      <c r="I47" s="36"/>
      <c r="J47" s="37"/>
      <c r="K47" s="280"/>
      <c r="L47" s="277"/>
      <c r="M47" s="402">
        <v>0.1</v>
      </c>
      <c r="N47" s="345">
        <f>N81*M47</f>
        <v>971.8939014389166</v>
      </c>
    </row>
    <row r="48" spans="1:14" ht="15.75" thickBot="1">
      <c r="B48" s="956"/>
      <c r="C48" s="957"/>
      <c r="D48" s="957"/>
      <c r="E48" s="957"/>
      <c r="F48" s="957"/>
      <c r="G48" s="957"/>
      <c r="H48" s="958"/>
      <c r="I48" s="879"/>
      <c r="J48" s="880"/>
      <c r="K48" s="41"/>
      <c r="L48" s="881"/>
      <c r="M48" s="959"/>
      <c r="N48" s="105"/>
    </row>
    <row r="49" spans="1:14" ht="15.75" thickBot="1">
      <c r="B49" s="820" t="s">
        <v>953</v>
      </c>
      <c r="C49" s="821"/>
      <c r="D49" s="821"/>
      <c r="E49" s="821"/>
      <c r="F49" s="821"/>
      <c r="G49" s="821"/>
      <c r="H49" s="821"/>
      <c r="I49" s="821"/>
      <c r="J49" s="821"/>
      <c r="K49" s="821"/>
      <c r="L49" s="821"/>
      <c r="M49" s="822"/>
      <c r="N49" s="395">
        <f>SUM(N36:N48)</f>
        <v>102877.66452541118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1352</v>
      </c>
      <c r="B65" s="46" t="str">
        <f>VLOOKUP(A65,TRANSPORTE!A6:D117,3,FALSE)</f>
        <v xml:space="preserve">Transporte de Mezcla Abierta en Frio MAF-38 </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9718.9390143891651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143784.24438984651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28756.848877969303</v>
      </c>
      <c r="M88" s="856"/>
      <c r="N88" s="51"/>
    </row>
    <row r="89" spans="1:14">
      <c r="B89" s="89" t="s">
        <v>973</v>
      </c>
      <c r="C89" s="90"/>
      <c r="D89" s="90"/>
      <c r="E89" s="90"/>
      <c r="F89" s="90"/>
      <c r="G89" s="90"/>
      <c r="H89" s="90"/>
      <c r="I89" s="87"/>
      <c r="J89" s="88"/>
      <c r="K89" s="305">
        <v>0.05</v>
      </c>
      <c r="L89" s="855">
        <f>N83*K89</f>
        <v>7189.2122194923259</v>
      </c>
      <c r="M89" s="856"/>
      <c r="N89" s="51"/>
    </row>
    <row r="90" spans="1:14" ht="15.75" thickBot="1">
      <c r="B90" s="91" t="s">
        <v>974</v>
      </c>
      <c r="C90" s="92"/>
      <c r="D90" s="92"/>
      <c r="E90" s="92"/>
      <c r="F90" s="92"/>
      <c r="G90" s="92"/>
      <c r="H90" s="92"/>
      <c r="I90" s="93"/>
      <c r="J90" s="94"/>
      <c r="K90" s="306">
        <v>0.05</v>
      </c>
      <c r="L90" s="857">
        <f>N83*K90</f>
        <v>7189.2122194923259</v>
      </c>
      <c r="M90" s="858"/>
      <c r="N90" s="51"/>
    </row>
    <row r="91" spans="1:14" ht="15.75" thickBot="1">
      <c r="B91" s="820" t="s">
        <v>953</v>
      </c>
      <c r="C91" s="821"/>
      <c r="D91" s="821"/>
      <c r="E91" s="821"/>
      <c r="F91" s="821"/>
      <c r="G91" s="821"/>
      <c r="H91" s="821"/>
      <c r="I91" s="821"/>
      <c r="J91" s="821"/>
      <c r="K91" s="821"/>
      <c r="L91" s="821"/>
      <c r="M91" s="822"/>
      <c r="N91" s="52">
        <f>L88+L89+L90</f>
        <v>43135.273316953957</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186919.51770680049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 customHeight="1" thickBot="1">
      <c r="A31" t="s">
        <v>1845</v>
      </c>
      <c r="B31" s="80" t="s">
        <v>1067</v>
      </c>
      <c r="C31" s="960" t="s">
        <v>1580</v>
      </c>
      <c r="D31" s="960"/>
      <c r="E31" s="960"/>
      <c r="F31" s="961"/>
      <c r="G31" s="961"/>
      <c r="H31" s="961"/>
      <c r="I31" s="961"/>
      <c r="J31" s="961"/>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7</v>
      </c>
      <c r="N37" s="273">
        <f t="shared" ref="N37:N43" si="0">K37/M37</f>
        <v>18593.106711764565</v>
      </c>
    </row>
    <row r="38" spans="1:14">
      <c r="A38" t="s">
        <v>168</v>
      </c>
      <c r="B38" s="869" t="str">
        <f>VLOOKUP(A38,EQUIPOS!A8:D154,3,FALSE)</f>
        <v>Compactador tipo  POTENCIA: 105 HP, PESO: 6 ton</v>
      </c>
      <c r="C38" s="870"/>
      <c r="D38" s="870"/>
      <c r="E38" s="870"/>
      <c r="F38" s="870"/>
      <c r="G38" s="870"/>
      <c r="H38" s="871"/>
      <c r="I38" s="268"/>
      <c r="J38" s="269"/>
      <c r="K38" s="270">
        <f>VLOOKUP(A38,EQUIPOS!A8:D165,4,FALSE)</f>
        <v>99163.240211709097</v>
      </c>
      <c r="L38" s="271"/>
      <c r="M38" s="272">
        <v>7</v>
      </c>
      <c r="N38" s="273">
        <f t="shared" si="0"/>
        <v>14166.1771731013</v>
      </c>
    </row>
    <row r="39" spans="1:14">
      <c r="A39" t="s">
        <v>286</v>
      </c>
      <c r="B39" s="869" t="str">
        <f>VLOOKUP(A39,EQUIPOS!A9:D154,3,FALSE)</f>
        <v>Planta de asfalto en frio</v>
      </c>
      <c r="C39" s="870"/>
      <c r="D39" s="870"/>
      <c r="E39" s="870"/>
      <c r="F39" s="870"/>
      <c r="G39" s="870"/>
      <c r="H39" s="871"/>
      <c r="I39" s="268"/>
      <c r="J39" s="269"/>
      <c r="K39" s="270">
        <f>VLOOKUP(A39,EQUIPOS!A9:D166,4,FALSE)</f>
        <v>169981.37814933562</v>
      </c>
      <c r="L39" s="271"/>
      <c r="M39" s="272">
        <v>9</v>
      </c>
      <c r="N39" s="273">
        <f t="shared" si="0"/>
        <v>18886.819794370625</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7</v>
      </c>
      <c r="N42" s="273">
        <f t="shared" si="0"/>
        <v>38163.192479219069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9</v>
      </c>
      <c r="N43" s="273">
        <f t="shared" si="0"/>
        <v>7420.6213322448184</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1110.7358873587618</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118777.056814461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1352</v>
      </c>
      <c r="B64" s="46" t="str">
        <f>VLOOKUP(A64,TRANSPORTE!A6:D117,3,FALSE)</f>
        <v xml:space="preserve">Transporte de Mezcla Abierta en Frio MAF-38 </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311"/>
      <c r="E68" s="311"/>
      <c r="F68" s="311"/>
      <c r="G68" s="311"/>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63</v>
      </c>
      <c r="N74" s="396">
        <f>K74/M74</f>
        <v>6873.7777777777774</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63</v>
      </c>
      <c r="N75" s="396">
        <f>K75/M75</f>
        <v>1693.4324383239361</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63</v>
      </c>
      <c r="N76" s="396">
        <f>K76/M76</f>
        <v>2540.1486574859041</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11107.358873587618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161072.0565380948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32214.411307618961</v>
      </c>
      <c r="M87" s="856"/>
      <c r="N87" s="51"/>
    </row>
    <row r="88" spans="1:14">
      <c r="B88" s="89" t="s">
        <v>973</v>
      </c>
      <c r="C88" s="90"/>
      <c r="D88" s="90"/>
      <c r="E88" s="90"/>
      <c r="F88" s="90"/>
      <c r="G88" s="90"/>
      <c r="H88" s="90"/>
      <c r="I88" s="87"/>
      <c r="J88" s="88"/>
      <c r="K88" s="305">
        <v>0.05</v>
      </c>
      <c r="L88" s="855">
        <f>N82*K88</f>
        <v>8053.6028269047401</v>
      </c>
      <c r="M88" s="856"/>
      <c r="N88" s="51"/>
    </row>
    <row r="89" spans="1:14" ht="15.75" thickBot="1">
      <c r="B89" s="91" t="s">
        <v>974</v>
      </c>
      <c r="C89" s="92"/>
      <c r="D89" s="92"/>
      <c r="E89" s="92"/>
      <c r="F89" s="92"/>
      <c r="G89" s="92"/>
      <c r="H89" s="92"/>
      <c r="I89" s="93"/>
      <c r="J89" s="94"/>
      <c r="K89" s="306">
        <v>0.05</v>
      </c>
      <c r="L89" s="857">
        <f>N82*K89</f>
        <v>8053.6028269047401</v>
      </c>
      <c r="M89" s="858"/>
      <c r="N89" s="51"/>
    </row>
    <row r="90" spans="1:14" ht="15.75" thickBot="1">
      <c r="B90" s="820" t="s">
        <v>953</v>
      </c>
      <c r="C90" s="821"/>
      <c r="D90" s="821"/>
      <c r="E90" s="821"/>
      <c r="F90" s="821"/>
      <c r="G90" s="821"/>
      <c r="H90" s="821"/>
      <c r="I90" s="821"/>
      <c r="J90" s="821"/>
      <c r="K90" s="821"/>
      <c r="L90" s="821"/>
      <c r="M90" s="822"/>
      <c r="N90" s="52">
        <f>L87+L88+L89</f>
        <v>48321.616961428437</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209393.67349952323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1068</v>
      </c>
      <c r="C31" s="81" t="s">
        <v>2067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321"/>
      <c r="C45" s="322"/>
      <c r="D45" s="322"/>
      <c r="E45" s="322"/>
      <c r="F45" s="322"/>
      <c r="G45" s="322"/>
      <c r="H45" s="323"/>
      <c r="I45" s="268"/>
      <c r="J45" s="269"/>
      <c r="K45" s="270"/>
      <c r="L45" s="271"/>
      <c r="M45" s="272"/>
      <c r="N45" s="273"/>
    </row>
    <row r="46" spans="1:14">
      <c r="B46" s="321"/>
      <c r="C46" s="322"/>
      <c r="D46" s="322"/>
      <c r="E46" s="322"/>
      <c r="F46" s="322"/>
      <c r="G46" s="322"/>
      <c r="H46" s="323"/>
      <c r="I46" s="268"/>
      <c r="J46" s="269"/>
      <c r="K46" s="270"/>
      <c r="L46" s="271"/>
      <c r="M46" s="272"/>
      <c r="N46" s="273"/>
    </row>
    <row r="47" spans="1:14">
      <c r="B47" s="869"/>
      <c r="C47" s="870"/>
      <c r="D47" s="870"/>
      <c r="E47" s="870"/>
      <c r="F47" s="870"/>
      <c r="G47" s="870"/>
      <c r="H47" s="871"/>
      <c r="I47" s="872"/>
      <c r="J47" s="873"/>
      <c r="K47" s="270"/>
      <c r="L47" s="874"/>
      <c r="M47" s="875"/>
      <c r="N47" s="273"/>
    </row>
    <row r="48" spans="1:14">
      <c r="B48" s="869"/>
      <c r="C48" s="870"/>
      <c r="D48" s="870"/>
      <c r="E48" s="876"/>
      <c r="F48" s="870"/>
      <c r="G48" s="870"/>
      <c r="H48" s="871"/>
      <c r="I48" s="36"/>
      <c r="J48" s="37"/>
      <c r="K48" s="275"/>
      <c r="L48" s="277"/>
      <c r="M48" s="278"/>
      <c r="N48" s="279"/>
    </row>
    <row r="49" spans="1:14">
      <c r="B49" s="877" t="s">
        <v>952</v>
      </c>
      <c r="C49" s="878"/>
      <c r="D49" s="878"/>
      <c r="E49" s="38"/>
      <c r="F49" s="39"/>
      <c r="G49" s="39"/>
      <c r="H49" s="40"/>
      <c r="I49" s="36"/>
      <c r="J49" s="37"/>
      <c r="K49" s="280"/>
      <c r="L49" s="277"/>
      <c r="M49" s="402">
        <v>0.1</v>
      </c>
      <c r="N49" s="345">
        <f>N83*M49</f>
        <v>874.7045112950251</v>
      </c>
    </row>
    <row r="50" spans="1:14" ht="15.75" thickBot="1">
      <c r="B50" s="869"/>
      <c r="C50" s="870"/>
      <c r="D50" s="870"/>
      <c r="E50" s="870"/>
      <c r="F50" s="870"/>
      <c r="G50" s="870"/>
      <c r="H50" s="871"/>
      <c r="I50" s="879"/>
      <c r="J50" s="880"/>
      <c r="K50" s="41"/>
      <c r="L50" s="881"/>
      <c r="M50" s="882"/>
      <c r="N50" s="105"/>
    </row>
    <row r="51" spans="1:14" ht="15.75" thickBot="1">
      <c r="B51" s="820" t="s">
        <v>953</v>
      </c>
      <c r="C51" s="821"/>
      <c r="D51" s="821"/>
      <c r="E51" s="821"/>
      <c r="F51" s="821"/>
      <c r="G51" s="821"/>
      <c r="H51" s="821"/>
      <c r="I51" s="821"/>
      <c r="J51" s="821"/>
      <c r="K51" s="821"/>
      <c r="L51" s="821"/>
      <c r="M51" s="822"/>
      <c r="N51" s="395">
        <f>SUM(N36:N50)</f>
        <v>120411.55321629191</v>
      </c>
    </row>
    <row r="52" spans="1:14">
      <c r="B52" s="281"/>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5" t="s">
        <v>944</v>
      </c>
      <c r="C55" s="866"/>
      <c r="D55" s="866"/>
      <c r="E55" s="866"/>
      <c r="F55" s="866"/>
      <c r="G55" s="866"/>
      <c r="H55" s="866"/>
      <c r="I55" s="900"/>
      <c r="J55" s="316" t="s">
        <v>945</v>
      </c>
      <c r="K55" s="85" t="s">
        <v>946</v>
      </c>
      <c r="L55" s="901" t="s">
        <v>955</v>
      </c>
      <c r="M55" s="900"/>
      <c r="N55" s="86" t="s">
        <v>951</v>
      </c>
    </row>
    <row r="56" spans="1:14">
      <c r="A56" t="s">
        <v>772</v>
      </c>
      <c r="B56" s="43" t="str">
        <f>VLOOKUP(A56,MATERIALES!A5:D373,3,FALSE)</f>
        <v>Agregado Petreo para Triturar (Crudo)</v>
      </c>
      <c r="C56" s="282"/>
      <c r="D56" s="282"/>
      <c r="E56" s="282"/>
      <c r="F56" s="282"/>
      <c r="G56" s="282"/>
      <c r="H56" s="282"/>
      <c r="I56" s="269"/>
      <c r="J56" s="225" t="str">
        <f>VLOOKUP(A56,MATERIALES!A10:D648,2,FALSE)</f>
        <v>m3</v>
      </c>
      <c r="K56" s="283">
        <v>1.4</v>
      </c>
      <c r="L56" s="268"/>
      <c r="M56" s="403">
        <f>VLOOKUP(A56,MATERIALES!A5:D396,4,FALSE)</f>
        <v>19304.679687436994</v>
      </c>
      <c r="N56" s="273">
        <f>K56*M56</f>
        <v>27026.551562411791</v>
      </c>
    </row>
    <row r="57" spans="1:14">
      <c r="A57" s="108" t="s">
        <v>774</v>
      </c>
      <c r="B57" s="43" t="str">
        <f>VLOOKUP(A57,MATERIALES!A6:D373,3,FALSE)</f>
        <v>Agua</v>
      </c>
      <c r="C57" s="282"/>
      <c r="D57" s="282"/>
      <c r="E57" s="282"/>
      <c r="F57" s="282"/>
      <c r="G57" s="282"/>
      <c r="H57" s="282"/>
      <c r="I57" s="269"/>
      <c r="J57" s="225" t="str">
        <f>VLOOKUP(A57,MATERIALES!A11:D649,2,FALSE)</f>
        <v>lt</v>
      </c>
      <c r="K57" s="283">
        <v>25</v>
      </c>
      <c r="L57" s="268"/>
      <c r="M57" s="403">
        <f>VLOOKUP(A57,MATERIALES!A6:D397,4,FALSE)</f>
        <v>59.258204169472513</v>
      </c>
      <c r="N57" s="273">
        <f>K57*M57</f>
        <v>1481.4551042368128</v>
      </c>
    </row>
    <row r="58" spans="1:14">
      <c r="B58" s="43"/>
      <c r="C58" s="282"/>
      <c r="D58" s="282"/>
      <c r="E58" s="282"/>
      <c r="F58" s="282"/>
      <c r="G58" s="282"/>
      <c r="H58" s="282"/>
      <c r="I58" s="269"/>
      <c r="J58" s="225"/>
      <c r="K58" s="283"/>
      <c r="L58" s="268"/>
      <c r="M58" s="284"/>
      <c r="N58" s="285"/>
    </row>
    <row r="59" spans="1:14">
      <c r="B59" s="43"/>
      <c r="C59" s="282"/>
      <c r="D59" s="282"/>
      <c r="E59" s="282"/>
      <c r="F59" s="282"/>
      <c r="G59" s="282"/>
      <c r="H59" s="282"/>
      <c r="I59" s="269"/>
      <c r="J59" s="225"/>
      <c r="K59" s="283"/>
      <c r="L59" s="268"/>
      <c r="M59" s="284"/>
      <c r="N59" s="285"/>
    </row>
    <row r="60" spans="1:14" ht="15.75" thickBot="1">
      <c r="B60" s="902"/>
      <c r="C60" s="903"/>
      <c r="D60" s="903"/>
      <c r="E60" s="903"/>
      <c r="F60" s="903"/>
      <c r="G60" s="903"/>
      <c r="H60" s="903"/>
      <c r="I60" s="873"/>
      <c r="J60" s="42"/>
      <c r="K60" s="44"/>
      <c r="L60" s="904"/>
      <c r="M60" s="905"/>
      <c r="N60" s="45"/>
    </row>
    <row r="61" spans="1:14" ht="15.75" thickBot="1">
      <c r="B61" s="820" t="s">
        <v>953</v>
      </c>
      <c r="C61" s="821"/>
      <c r="D61" s="821"/>
      <c r="E61" s="821"/>
      <c r="F61" s="821"/>
      <c r="G61" s="821"/>
      <c r="H61" s="821"/>
      <c r="I61" s="821"/>
      <c r="J61" s="821"/>
      <c r="K61" s="821"/>
      <c r="L61" s="821"/>
      <c r="M61" s="822"/>
      <c r="N61" s="395">
        <f>SUM(N56:N60)</f>
        <v>28508.006666648602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06" t="s">
        <v>961</v>
      </c>
      <c r="M65" s="885"/>
      <c r="N65" s="76" t="s">
        <v>951</v>
      </c>
    </row>
    <row r="66" spans="1:15">
      <c r="A66" t="s">
        <v>1269</v>
      </c>
      <c r="B66" s="46" t="str">
        <f>VLOOKUP(A66,TRANSPORTE!A5:D117,3,FALSE)</f>
        <v>Transporte de Material Crudo de Rio</v>
      </c>
      <c r="C66" s="318"/>
      <c r="D66" s="318"/>
      <c r="E66" s="318"/>
      <c r="F66" s="318"/>
      <c r="G66" s="318"/>
      <c r="H66" s="312" t="s">
        <v>1468</v>
      </c>
      <c r="I66" s="280">
        <v>1.4</v>
      </c>
      <c r="J66" s="287">
        <v>1</v>
      </c>
      <c r="K66" s="280">
        <f>I66*J66</f>
        <v>1.4</v>
      </c>
      <c r="L66" s="907">
        <f>VLOOKUP(A66,TRANSPORTE!A5:D117,4,FALSE)</f>
        <v>1011.7046931816067</v>
      </c>
      <c r="M66" s="908"/>
      <c r="N66" s="288">
        <f>K66*L66</f>
        <v>1416.3865704542493</v>
      </c>
    </row>
    <row r="67" spans="1:15">
      <c r="A67" t="s">
        <v>1364</v>
      </c>
      <c r="B67" s="46" t="str">
        <f>VLOOKUP(A67,TRANSPORTE!A6:D117,3,FALSE)</f>
        <v>Transporte de Mezcla densa en Caliente MDC-25</v>
      </c>
      <c r="C67" s="47"/>
      <c r="D67" s="47"/>
      <c r="E67" s="47"/>
      <c r="F67" s="47"/>
      <c r="G67" s="47"/>
      <c r="H67" s="312" t="s">
        <v>1468</v>
      </c>
      <c r="I67" s="280">
        <v>1.25</v>
      </c>
      <c r="J67" s="287">
        <v>1</v>
      </c>
      <c r="K67" s="280">
        <f>I67*J67</f>
        <v>1.25</v>
      </c>
      <c r="L67" s="907">
        <f>VLOOKUP(A67,TRANSPORTE!A6:D117,4,FALSE)</f>
        <v>1010.5980903546691</v>
      </c>
      <c r="M67" s="908"/>
      <c r="N67" s="288">
        <f>K67*L67</f>
        <v>1263.2476129433364</v>
      </c>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f>N66+N67+N68+N69+N70</f>
        <v>2679.6341833975857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t="s">
        <v>19</v>
      </c>
      <c r="B77" s="49" t="str">
        <f>VLOOKUP(A77,'MANO DE OBRA'!A8:D68,3,FALSE)</f>
        <v>Obrero (8)</v>
      </c>
      <c r="C77" s="47"/>
      <c r="D77" s="47"/>
      <c r="E77" s="47"/>
      <c r="F77" s="47"/>
      <c r="G77" s="47"/>
      <c r="H77" s="47"/>
      <c r="I77" s="293">
        <f>K77/J77*100</f>
        <v>234080.00000000003</v>
      </c>
      <c r="J77" s="294">
        <v>185</v>
      </c>
      <c r="K77" s="295">
        <f>VLOOKUP(A77,'MANO DE OBRA'!A8:D99,4,FALSE)</f>
        <v>433048</v>
      </c>
      <c r="L77" s="50"/>
      <c r="M77" s="296">
        <v>80</v>
      </c>
      <c r="N77" s="396">
        <f>K77/M77</f>
        <v>5413.1</v>
      </c>
      <c r="O77" s="106"/>
    </row>
    <row r="78" spans="1:15">
      <c r="A78"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80</v>
      </c>
      <c r="N78" s="396">
        <f>K78/M78</f>
        <v>1333.5780451800997</v>
      </c>
    </row>
    <row r="79" spans="1:15">
      <c r="A79" t="s">
        <v>54</v>
      </c>
      <c r="B79" s="49" t="str">
        <f>VLOOKUP(A79,'MANO DE OBRA'!A9:D70,3,FALSE)</f>
        <v>Rastrilleros (2)</v>
      </c>
      <c r="C79" s="47"/>
      <c r="D79" s="47"/>
      <c r="E79" s="47"/>
      <c r="F79" s="47"/>
      <c r="G79" s="47"/>
      <c r="H79" s="47"/>
      <c r="I79" s="293">
        <f>K79/J79*100</f>
        <v>86502.359687357821</v>
      </c>
      <c r="J79" s="294">
        <v>185</v>
      </c>
      <c r="K79" s="295">
        <f>VLOOKUP(A79,'MANO DE OBRA'!A9:D101,4,FALSE)</f>
        <v>160029.36542161196</v>
      </c>
      <c r="L79" s="50"/>
      <c r="M79" s="301">
        <v>80</v>
      </c>
      <c r="N79" s="396">
        <f>K79/M79</f>
        <v>2000.3670677701496</v>
      </c>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896"/>
      <c r="C82" s="897"/>
      <c r="D82" s="897"/>
      <c r="E82" s="897"/>
      <c r="F82" s="897"/>
      <c r="G82" s="897"/>
      <c r="H82" s="897"/>
      <c r="I82" s="126"/>
      <c r="J82" s="126"/>
      <c r="K82" s="126"/>
      <c r="L82" s="910"/>
      <c r="M82" s="910"/>
      <c r="N82" s="45"/>
    </row>
    <row r="83" spans="1:14" ht="15.75" thickBot="1">
      <c r="B83" s="909" t="s">
        <v>953</v>
      </c>
      <c r="C83" s="863"/>
      <c r="D83" s="863"/>
      <c r="E83" s="863"/>
      <c r="F83" s="863"/>
      <c r="G83" s="863"/>
      <c r="H83" s="863"/>
      <c r="I83" s="863"/>
      <c r="J83" s="863"/>
      <c r="K83" s="863"/>
      <c r="L83" s="863"/>
      <c r="M83" s="864"/>
      <c r="N83" s="302">
        <f>SUM(N77:N82)</f>
        <v>8747.0451129502508</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N51+N61+N72+N83</f>
        <v>160346.23917928836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32069.247835857674</v>
      </c>
      <c r="M90" s="856"/>
      <c r="N90" s="51"/>
    </row>
    <row r="91" spans="1:14">
      <c r="B91" s="89" t="s">
        <v>973</v>
      </c>
      <c r="C91" s="90"/>
      <c r="D91" s="90"/>
      <c r="E91" s="90"/>
      <c r="F91" s="90"/>
      <c r="G91" s="90"/>
      <c r="H91" s="90"/>
      <c r="I91" s="87"/>
      <c r="J91" s="88"/>
      <c r="K91" s="305">
        <v>0.05</v>
      </c>
      <c r="L91" s="855">
        <f>N85*K91</f>
        <v>8017.3119589644184</v>
      </c>
      <c r="M91" s="856"/>
      <c r="N91" s="51"/>
    </row>
    <row r="92" spans="1:14" ht="15.75" thickBot="1">
      <c r="B92" s="91" t="s">
        <v>974</v>
      </c>
      <c r="C92" s="92"/>
      <c r="D92" s="92"/>
      <c r="E92" s="92"/>
      <c r="F92" s="92"/>
      <c r="G92" s="92"/>
      <c r="H92" s="92"/>
      <c r="I92" s="93"/>
      <c r="J92" s="94"/>
      <c r="K92" s="306">
        <v>0.05</v>
      </c>
      <c r="L92" s="857">
        <f>N85*K92</f>
        <v>8017.3119589644184</v>
      </c>
      <c r="M92" s="858"/>
      <c r="N92" s="51"/>
    </row>
    <row r="93" spans="1:14" ht="15.75" thickBot="1">
      <c r="B93" s="820" t="s">
        <v>953</v>
      </c>
      <c r="C93" s="821"/>
      <c r="D93" s="821"/>
      <c r="E93" s="821"/>
      <c r="F93" s="821"/>
      <c r="G93" s="821"/>
      <c r="H93" s="821"/>
      <c r="I93" s="821"/>
      <c r="J93" s="821"/>
      <c r="K93" s="821"/>
      <c r="L93" s="821"/>
      <c r="M93" s="822"/>
      <c r="N93" s="52">
        <f>L90+L91+L92</f>
        <v>48103.871753786509</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208450.11093307487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3" t="s">
        <v>2218</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2219</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6"/>
      <c r="K125" s="886"/>
      <c r="L125" s="886"/>
      <c r="M125" s="886"/>
      <c r="N125" s="887"/>
    </row>
    <row r="126" spans="2:14" ht="15.75" thickBot="1">
      <c r="B126" s="262" t="s">
        <v>2221</v>
      </c>
      <c r="C126" s="394"/>
      <c r="D126" s="394"/>
      <c r="E126" s="57"/>
      <c r="F126" s="57"/>
      <c r="G126" s="57"/>
      <c r="H126" s="57"/>
      <c r="I126" s="57"/>
      <c r="J126" s="888"/>
      <c r="K126" s="888"/>
      <c r="L126" s="888"/>
      <c r="M126" s="888"/>
      <c r="N126" s="889"/>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1069</v>
      </c>
      <c r="C31" s="81" t="s">
        <v>2068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120411.55321629191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1362</v>
      </c>
      <c r="B65" s="46" t="str">
        <f>VLOOKUP(A65,TRANSPORTE!A6:D117,3,FALSE)</f>
        <v>Transporte de Mezcla Densa en Caliente MDC-19</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907"/>
      <c r="M66" s="908"/>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160346.23917928836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32069.247835857674</v>
      </c>
      <c r="M88" s="856"/>
      <c r="N88" s="51"/>
    </row>
    <row r="89" spans="1:14">
      <c r="B89" s="89" t="s">
        <v>973</v>
      </c>
      <c r="C89" s="90"/>
      <c r="D89" s="90"/>
      <c r="E89" s="90"/>
      <c r="F89" s="90"/>
      <c r="G89" s="90"/>
      <c r="H89" s="90"/>
      <c r="I89" s="87"/>
      <c r="J89" s="88"/>
      <c r="K89" s="305">
        <v>0.05</v>
      </c>
      <c r="L89" s="855">
        <f>N83*K89</f>
        <v>8017.3119589644184</v>
      </c>
      <c r="M89" s="856"/>
      <c r="N89" s="51"/>
    </row>
    <row r="90" spans="1:14" ht="15.75" thickBot="1">
      <c r="B90" s="91" t="s">
        <v>974</v>
      </c>
      <c r="C90" s="92"/>
      <c r="D90" s="92"/>
      <c r="E90" s="92"/>
      <c r="F90" s="92"/>
      <c r="G90" s="92"/>
      <c r="H90" s="92"/>
      <c r="I90" s="93"/>
      <c r="J90" s="94"/>
      <c r="K90" s="306">
        <v>0.05</v>
      </c>
      <c r="L90" s="857">
        <f>N83*K90</f>
        <v>8017.3119589644184</v>
      </c>
      <c r="M90" s="858"/>
      <c r="N90" s="51"/>
    </row>
    <row r="91" spans="1:14" ht="15.75" thickBot="1">
      <c r="B91" s="820" t="s">
        <v>953</v>
      </c>
      <c r="C91" s="821"/>
      <c r="D91" s="821"/>
      <c r="E91" s="821"/>
      <c r="F91" s="821"/>
      <c r="G91" s="821"/>
      <c r="H91" s="821"/>
      <c r="I91" s="821"/>
      <c r="J91" s="821"/>
      <c r="K91" s="821"/>
      <c r="L91" s="821"/>
      <c r="M91" s="822"/>
      <c r="N91" s="52">
        <f>L88+L89+L90</f>
        <v>48103.871753786509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208450.11093307487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1070</v>
      </c>
      <c r="C31" s="81" t="s">
        <v>2069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120411.55321629191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1376</v>
      </c>
      <c r="B65" s="46" t="str">
        <f>VLOOKUP(A65,TRANSPORTE!A6:D117,3,FALSE)</f>
        <v>Transporte de Mezcla Densa en Caliente MDC-10</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396"/>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160346.23917928836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32069.247835857674</v>
      </c>
      <c r="M88" s="856"/>
      <c r="N88" s="51"/>
    </row>
    <row r="89" spans="1:14">
      <c r="B89" s="89" t="s">
        <v>973</v>
      </c>
      <c r="C89" s="90"/>
      <c r="D89" s="90"/>
      <c r="E89" s="90"/>
      <c r="F89" s="90"/>
      <c r="G89" s="90"/>
      <c r="H89" s="90"/>
      <c r="I89" s="87"/>
      <c r="J89" s="88"/>
      <c r="K89" s="305">
        <v>0.05</v>
      </c>
      <c r="L89" s="855">
        <f>N83*K89</f>
        <v>8017.3119589644184</v>
      </c>
      <c r="M89" s="856"/>
      <c r="N89" s="51"/>
    </row>
    <row r="90" spans="1:14" ht="15.75" thickBot="1">
      <c r="B90" s="91" t="s">
        <v>974</v>
      </c>
      <c r="C90" s="92"/>
      <c r="D90" s="92"/>
      <c r="E90" s="92"/>
      <c r="F90" s="92"/>
      <c r="G90" s="92"/>
      <c r="H90" s="92"/>
      <c r="I90" s="93"/>
      <c r="J90" s="94"/>
      <c r="K90" s="306">
        <v>0.05</v>
      </c>
      <c r="L90" s="857">
        <f>N83*K90</f>
        <v>8017.3119589644184</v>
      </c>
      <c r="M90" s="858"/>
      <c r="N90" s="51"/>
    </row>
    <row r="91" spans="1:14" ht="15.75" thickBot="1">
      <c r="B91" s="820" t="s">
        <v>953</v>
      </c>
      <c r="C91" s="821"/>
      <c r="D91" s="821"/>
      <c r="E91" s="821"/>
      <c r="F91" s="821"/>
      <c r="G91" s="821"/>
      <c r="H91" s="821"/>
      <c r="I91" s="821"/>
      <c r="J91" s="821"/>
      <c r="K91" s="821"/>
      <c r="L91" s="821"/>
      <c r="M91" s="822"/>
      <c r="N91" s="52">
        <f>L88+L89+L90</f>
        <v>48103.871753786509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208450.11093307487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 customHeight="1" thickBot="1">
      <c r="A31" t="s">
        <v>1845</v>
      </c>
      <c r="B31" s="80" t="s">
        <v>1071</v>
      </c>
      <c r="C31" s="81" t="s">
        <v>2070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ht="15" customHeight="1">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120411.55321629191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160346.23917928836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32069.247835857674</v>
      </c>
      <c r="M87" s="856"/>
      <c r="N87" s="51"/>
    </row>
    <row r="88" spans="1:14">
      <c r="B88" s="89" t="s">
        <v>973</v>
      </c>
      <c r="C88" s="90"/>
      <c r="D88" s="90"/>
      <c r="E88" s="90"/>
      <c r="F88" s="90"/>
      <c r="G88" s="90"/>
      <c r="H88" s="90"/>
      <c r="I88" s="87"/>
      <c r="J88" s="88"/>
      <c r="K88" s="305">
        <v>0.05</v>
      </c>
      <c r="L88" s="855">
        <f>N82*K88</f>
        <v>8017.3119589644184</v>
      </c>
      <c r="M88" s="856"/>
      <c r="N88" s="51"/>
    </row>
    <row r="89" spans="1:14" ht="15.75" thickBot="1">
      <c r="B89" s="91" t="s">
        <v>974</v>
      </c>
      <c r="C89" s="92"/>
      <c r="D89" s="92"/>
      <c r="E89" s="92"/>
      <c r="F89" s="92"/>
      <c r="G89" s="92"/>
      <c r="H89" s="92"/>
      <c r="I89" s="93"/>
      <c r="J89" s="94"/>
      <c r="K89" s="306">
        <v>0.05</v>
      </c>
      <c r="L89" s="857">
        <f>N82*K89</f>
        <v>8017.3119589644184</v>
      </c>
      <c r="M89" s="858"/>
      <c r="N89" s="51"/>
    </row>
    <row r="90" spans="1:14" ht="15.75" thickBot="1">
      <c r="B90" s="820" t="s">
        <v>953</v>
      </c>
      <c r="C90" s="821"/>
      <c r="D90" s="821"/>
      <c r="E90" s="821"/>
      <c r="F90" s="821"/>
      <c r="G90" s="821"/>
      <c r="H90" s="821"/>
      <c r="I90" s="821"/>
      <c r="J90" s="821"/>
      <c r="K90" s="821"/>
      <c r="L90" s="821"/>
      <c r="M90" s="822"/>
      <c r="N90" s="52">
        <f>L87+L88+L89</f>
        <v>48103.871753786509</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208450.11093307487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1072</v>
      </c>
      <c r="C31" s="81" t="s">
        <v>2071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120411.55321629191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1339</v>
      </c>
      <c r="B64" s="46" t="str">
        <f>VLOOKUP(A64,TRANSPORTE!A6:D117,3,FALSE)</f>
        <v>Transporte de Mezcla Semi- Densa en Caliente MSC-19</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160346.23917928836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32069.247835857674</v>
      </c>
      <c r="M87" s="856"/>
      <c r="N87" s="51"/>
    </row>
    <row r="88" spans="1:14">
      <c r="B88" s="89" t="s">
        <v>973</v>
      </c>
      <c r="C88" s="90"/>
      <c r="D88" s="90"/>
      <c r="E88" s="90"/>
      <c r="F88" s="90"/>
      <c r="G88" s="90"/>
      <c r="H88" s="90"/>
      <c r="I88" s="87"/>
      <c r="J88" s="88"/>
      <c r="K88" s="305">
        <v>0.05</v>
      </c>
      <c r="L88" s="855">
        <f>N82*K88</f>
        <v>8017.3119589644184</v>
      </c>
      <c r="M88" s="856"/>
      <c r="N88" s="51"/>
    </row>
    <row r="89" spans="1:14" ht="15.75" thickBot="1">
      <c r="B89" s="91" t="s">
        <v>974</v>
      </c>
      <c r="C89" s="92"/>
      <c r="D89" s="92"/>
      <c r="E89" s="92"/>
      <c r="F89" s="92"/>
      <c r="G89" s="92"/>
      <c r="H89" s="92"/>
      <c r="I89" s="93"/>
      <c r="J89" s="94"/>
      <c r="K89" s="306">
        <v>0.05</v>
      </c>
      <c r="L89" s="857">
        <f>N82*K89</f>
        <v>8017.3119589644184</v>
      </c>
      <c r="M89" s="858"/>
      <c r="N89" s="51"/>
    </row>
    <row r="90" spans="1:14" ht="15.75" thickBot="1">
      <c r="B90" s="820" t="s">
        <v>953</v>
      </c>
      <c r="C90" s="821"/>
      <c r="D90" s="821"/>
      <c r="E90" s="821"/>
      <c r="F90" s="821"/>
      <c r="G90" s="821"/>
      <c r="H90" s="821"/>
      <c r="I90" s="821"/>
      <c r="J90" s="821"/>
      <c r="K90" s="821"/>
      <c r="L90" s="821"/>
      <c r="M90" s="822"/>
      <c r="N90" s="52">
        <f>L87+L88+L89</f>
        <v>48103.871753786509</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208450.11093307487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5.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1073</v>
      </c>
      <c r="C31" s="81" t="s">
        <v>1581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120411.55321629191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160346.23917928836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32069.247835857674</v>
      </c>
      <c r="M88" s="856"/>
      <c r="N88" s="51"/>
    </row>
    <row r="89" spans="1:14">
      <c r="B89" s="89" t="s">
        <v>973</v>
      </c>
      <c r="C89" s="90"/>
      <c r="D89" s="90"/>
      <c r="E89" s="90"/>
      <c r="F89" s="90"/>
      <c r="G89" s="90"/>
      <c r="H89" s="90"/>
      <c r="I89" s="87"/>
      <c r="J89" s="88"/>
      <c r="K89" s="305">
        <v>0.05</v>
      </c>
      <c r="L89" s="855">
        <f>N83*K89</f>
        <v>8017.3119589644184</v>
      </c>
      <c r="M89" s="856"/>
      <c r="N89" s="51"/>
    </row>
    <row r="90" spans="1:14" ht="15.75" thickBot="1">
      <c r="B90" s="91" t="s">
        <v>974</v>
      </c>
      <c r="C90" s="92"/>
      <c r="D90" s="92"/>
      <c r="E90" s="92"/>
      <c r="F90" s="92"/>
      <c r="G90" s="92"/>
      <c r="H90" s="92"/>
      <c r="I90" s="93"/>
      <c r="J90" s="94"/>
      <c r="K90" s="306">
        <v>0.05</v>
      </c>
      <c r="L90" s="857">
        <f>N83*K90</f>
        <v>8017.3119589644184</v>
      </c>
      <c r="M90" s="858"/>
      <c r="N90" s="51"/>
    </row>
    <row r="91" spans="1:14" ht="15.75" thickBot="1">
      <c r="B91" s="820" t="s">
        <v>953</v>
      </c>
      <c r="C91" s="821"/>
      <c r="D91" s="821"/>
      <c r="E91" s="821"/>
      <c r="F91" s="821"/>
      <c r="G91" s="821"/>
      <c r="H91" s="821"/>
      <c r="I91" s="821"/>
      <c r="J91" s="821"/>
      <c r="K91" s="821"/>
      <c r="L91" s="821"/>
      <c r="M91" s="822"/>
      <c r="N91" s="52">
        <f>L88+L89+L90</f>
        <v>48103.871753786509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208450.11093307487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1074</v>
      </c>
      <c r="C31" s="81" t="s">
        <v>1582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120411.55321629191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160346.23917928836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32069.247835857674</v>
      </c>
      <c r="M88" s="856"/>
      <c r="N88" s="51"/>
    </row>
    <row r="89" spans="1:14">
      <c r="B89" s="89" t="s">
        <v>973</v>
      </c>
      <c r="C89" s="90"/>
      <c r="D89" s="90"/>
      <c r="E89" s="90"/>
      <c r="F89" s="90"/>
      <c r="G89" s="90"/>
      <c r="H89" s="90"/>
      <c r="I89" s="87"/>
      <c r="J89" s="88"/>
      <c r="K89" s="305">
        <v>0.05</v>
      </c>
      <c r="L89" s="855">
        <f>N83*K89</f>
        <v>8017.3119589644184</v>
      </c>
      <c r="M89" s="856"/>
      <c r="N89" s="51"/>
    </row>
    <row r="90" spans="1:14" ht="15.75" thickBot="1">
      <c r="B90" s="91" t="s">
        <v>974</v>
      </c>
      <c r="C90" s="92"/>
      <c r="D90" s="92"/>
      <c r="E90" s="92"/>
      <c r="F90" s="92"/>
      <c r="G90" s="92"/>
      <c r="H90" s="92"/>
      <c r="I90" s="93"/>
      <c r="J90" s="94"/>
      <c r="K90" s="306">
        <v>0.05</v>
      </c>
      <c r="L90" s="857">
        <f>N83*K90</f>
        <v>8017.3119589644184</v>
      </c>
      <c r="M90" s="858"/>
      <c r="N90" s="51"/>
    </row>
    <row r="91" spans="1:14" ht="15.75" thickBot="1">
      <c r="B91" s="820" t="s">
        <v>953</v>
      </c>
      <c r="C91" s="821"/>
      <c r="D91" s="821"/>
      <c r="E91" s="821"/>
      <c r="F91" s="821"/>
      <c r="G91" s="821"/>
      <c r="H91" s="821"/>
      <c r="I91" s="821"/>
      <c r="J91" s="821"/>
      <c r="K91" s="821"/>
      <c r="L91" s="821"/>
      <c r="M91" s="822"/>
      <c r="N91" s="52">
        <f>L88+L89+L90</f>
        <v>48103.871753786509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208450.11093307487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1075</v>
      </c>
      <c r="C31" s="81" t="s">
        <v>1583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120411.55321629191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1293</v>
      </c>
      <c r="B65" s="46" t="str">
        <f>VLOOKUP(A65,TRANSPORTE!A6:D117,3,FALSE)</f>
        <v>Transporte de mezcla</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160346.23917928836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32069.247835857674</v>
      </c>
      <c r="M88" s="856"/>
      <c r="N88" s="51"/>
    </row>
    <row r="89" spans="1:14">
      <c r="B89" s="89" t="s">
        <v>973</v>
      </c>
      <c r="C89" s="90"/>
      <c r="D89" s="90"/>
      <c r="E89" s="90"/>
      <c r="F89" s="90"/>
      <c r="G89" s="90"/>
      <c r="H89" s="90"/>
      <c r="I89" s="87"/>
      <c r="J89" s="88"/>
      <c r="K89" s="305">
        <v>0.05</v>
      </c>
      <c r="L89" s="855">
        <f>N83*K89</f>
        <v>8017.3119589644184</v>
      </c>
      <c r="M89" s="856"/>
      <c r="N89" s="51"/>
    </row>
    <row r="90" spans="1:14" ht="15.75" thickBot="1">
      <c r="B90" s="91" t="s">
        <v>974</v>
      </c>
      <c r="C90" s="92"/>
      <c r="D90" s="92"/>
      <c r="E90" s="92"/>
      <c r="F90" s="92"/>
      <c r="G90" s="92"/>
      <c r="H90" s="92"/>
      <c r="I90" s="93"/>
      <c r="J90" s="94"/>
      <c r="K90" s="306">
        <v>0.05</v>
      </c>
      <c r="L90" s="857">
        <f>N83*K90</f>
        <v>8017.3119589644184</v>
      </c>
      <c r="M90" s="858"/>
      <c r="N90" s="51"/>
    </row>
    <row r="91" spans="1:14" ht="15.75" thickBot="1">
      <c r="B91" s="820" t="s">
        <v>953</v>
      </c>
      <c r="C91" s="821"/>
      <c r="D91" s="821"/>
      <c r="E91" s="821"/>
      <c r="F91" s="821"/>
      <c r="G91" s="821"/>
      <c r="H91" s="821"/>
      <c r="I91" s="821"/>
      <c r="J91" s="821"/>
      <c r="K91" s="821"/>
      <c r="L91" s="821"/>
      <c r="M91" s="822"/>
      <c r="N91" s="52">
        <f>L88+L89+L90</f>
        <v>48103.871753786509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208450.11093307487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1584</v>
      </c>
      <c r="C31" s="81" t="s">
        <v>1585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8</v>
      </c>
      <c r="N37" s="273">
        <f t="shared" ref="N37:N43" si="0">K37/M37</f>
        <v>16268.968372793996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8</v>
      </c>
      <c r="N38" s="273">
        <f t="shared" si="0"/>
        <v>15206.161642409143</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8</v>
      </c>
      <c r="N39" s="273">
        <f t="shared" si="0"/>
        <v>50659.434152448543</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8</v>
      </c>
      <c r="N42" s="273">
        <f t="shared" si="0"/>
        <v>33392.793419316688</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8</v>
      </c>
      <c r="N43" s="273">
        <f t="shared" si="0"/>
        <v>8348.1989987754205</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145283.85392358457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186190.43378801993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37238.086757603989</v>
      </c>
      <c r="M87" s="856"/>
      <c r="N87" s="51"/>
    </row>
    <row r="88" spans="1:14">
      <c r="B88" s="89" t="s">
        <v>973</v>
      </c>
      <c r="C88" s="90"/>
      <c r="D88" s="90"/>
      <c r="E88" s="90"/>
      <c r="F88" s="90"/>
      <c r="G88" s="90"/>
      <c r="H88" s="90"/>
      <c r="I88" s="87"/>
      <c r="J88" s="88"/>
      <c r="K88" s="305">
        <v>0.05</v>
      </c>
      <c r="L88" s="855">
        <f>N82*K88</f>
        <v>9309.5216894009973</v>
      </c>
      <c r="M88" s="856"/>
      <c r="N88" s="51"/>
    </row>
    <row r="89" spans="1:14" ht="15.75" thickBot="1">
      <c r="B89" s="91" t="s">
        <v>974</v>
      </c>
      <c r="C89" s="92"/>
      <c r="D89" s="92"/>
      <c r="E89" s="92"/>
      <c r="F89" s="92"/>
      <c r="G89" s="92"/>
      <c r="H89" s="92"/>
      <c r="I89" s="93"/>
      <c r="J89" s="94"/>
      <c r="K89" s="306">
        <v>0.05</v>
      </c>
      <c r="L89" s="857">
        <f>N82*K89</f>
        <v>9309.5216894009973</v>
      </c>
      <c r="M89" s="858"/>
      <c r="N89" s="51"/>
    </row>
    <row r="90" spans="1:14" ht="15.75" thickBot="1">
      <c r="B90" s="820" t="s">
        <v>953</v>
      </c>
      <c r="C90" s="821"/>
      <c r="D90" s="821"/>
      <c r="E90" s="821"/>
      <c r="F90" s="821"/>
      <c r="G90" s="821"/>
      <c r="H90" s="821"/>
      <c r="I90" s="821"/>
      <c r="J90" s="821"/>
      <c r="K90" s="821"/>
      <c r="L90" s="821"/>
      <c r="M90" s="822"/>
      <c r="N90" s="52">
        <f>L87+L88+L89</f>
        <v>55857.130136405976</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242047.56392442592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1586</v>
      </c>
      <c r="C31" s="81" t="s">
        <v>1587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8</v>
      </c>
      <c r="N37" s="273">
        <f t="shared" ref="N37:N43" si="0">K37/M37</f>
        <v>16268.968372793996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8</v>
      </c>
      <c r="N38" s="273">
        <f t="shared" si="0"/>
        <v>15206.161642409143</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8</v>
      </c>
      <c r="N39" s="273">
        <f t="shared" si="0"/>
        <v>50659.434152448543</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8</v>
      </c>
      <c r="N42" s="273">
        <f t="shared" si="0"/>
        <v>33392.793419316688</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8</v>
      </c>
      <c r="N43" s="273">
        <f t="shared" si="0"/>
        <v>8348.1989987754205</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145283.85392358457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127"/>
    </row>
    <row r="80" spans="1:15" ht="15.75" thickBot="1">
      <c r="B80" s="909" t="s">
        <v>953</v>
      </c>
      <c r="C80" s="863"/>
      <c r="D80" s="863"/>
      <c r="E80" s="863"/>
      <c r="F80" s="863"/>
      <c r="G80" s="863"/>
      <c r="H80" s="863"/>
      <c r="I80" s="863"/>
      <c r="J80" s="863"/>
      <c r="K80" s="863"/>
      <c r="L80" s="863"/>
      <c r="M80" s="864"/>
      <c r="N80" s="461">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186190.43378801993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37238.086757603989</v>
      </c>
      <c r="M87" s="856"/>
      <c r="N87" s="51"/>
    </row>
    <row r="88" spans="1:14">
      <c r="B88" s="89" t="s">
        <v>973</v>
      </c>
      <c r="C88" s="90"/>
      <c r="D88" s="90"/>
      <c r="E88" s="90"/>
      <c r="F88" s="90"/>
      <c r="G88" s="90"/>
      <c r="H88" s="90"/>
      <c r="I88" s="87"/>
      <c r="J88" s="88"/>
      <c r="K88" s="305">
        <v>0.05</v>
      </c>
      <c r="L88" s="855">
        <f>N82*K88</f>
        <v>9309.5216894009973</v>
      </c>
      <c r="M88" s="856"/>
      <c r="N88" s="51"/>
    </row>
    <row r="89" spans="1:14" ht="15.75" thickBot="1">
      <c r="B89" s="91" t="s">
        <v>974</v>
      </c>
      <c r="C89" s="92"/>
      <c r="D89" s="92"/>
      <c r="E89" s="92"/>
      <c r="F89" s="92"/>
      <c r="G89" s="92"/>
      <c r="H89" s="92"/>
      <c r="I89" s="93"/>
      <c r="J89" s="94"/>
      <c r="K89" s="306">
        <v>0.05</v>
      </c>
      <c r="L89" s="857">
        <f>N82*K89</f>
        <v>9309.5216894009973</v>
      </c>
      <c r="M89" s="858"/>
      <c r="N89" s="51"/>
    </row>
    <row r="90" spans="1:14" ht="15.75" thickBot="1">
      <c r="B90" s="820" t="s">
        <v>953</v>
      </c>
      <c r="C90" s="821"/>
      <c r="D90" s="821"/>
      <c r="E90" s="821"/>
      <c r="F90" s="821"/>
      <c r="G90" s="821"/>
      <c r="H90" s="821"/>
      <c r="I90" s="821"/>
      <c r="J90" s="821"/>
      <c r="K90" s="821"/>
      <c r="L90" s="821"/>
      <c r="M90" s="822"/>
      <c r="N90" s="52">
        <f>L87+L88+L89</f>
        <v>55857.130136405976</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242047.56392442592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1588</v>
      </c>
      <c r="C31" s="81" t="s">
        <v>1589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8</v>
      </c>
      <c r="N37" s="273">
        <f t="shared" ref="N37:N43" si="0">K37/M37</f>
        <v>16268.968372793996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8</v>
      </c>
      <c r="N38" s="273">
        <f t="shared" si="0"/>
        <v>15206.161642409143</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8</v>
      </c>
      <c r="N39" s="273">
        <f t="shared" si="0"/>
        <v>50659.434152448543</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8</v>
      </c>
      <c r="N42" s="273">
        <f t="shared" si="0"/>
        <v>33392.793419316688</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8</v>
      </c>
      <c r="N43" s="273">
        <f t="shared" si="0"/>
        <v>8348.1989987754205</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145283.85392358457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186190.43378801993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37238.086757603989</v>
      </c>
      <c r="M87" s="856"/>
      <c r="N87" s="51"/>
    </row>
    <row r="88" spans="1:14">
      <c r="B88" s="89" t="s">
        <v>973</v>
      </c>
      <c r="C88" s="90"/>
      <c r="D88" s="90"/>
      <c r="E88" s="90"/>
      <c r="F88" s="90"/>
      <c r="G88" s="90"/>
      <c r="H88" s="90"/>
      <c r="I88" s="87"/>
      <c r="J88" s="88"/>
      <c r="K88" s="305">
        <v>0.05</v>
      </c>
      <c r="L88" s="855">
        <f>N82*K88</f>
        <v>9309.5216894009973</v>
      </c>
      <c r="M88" s="856"/>
      <c r="N88" s="51"/>
    </row>
    <row r="89" spans="1:14" ht="15.75" thickBot="1">
      <c r="B89" s="91" t="s">
        <v>974</v>
      </c>
      <c r="C89" s="92"/>
      <c r="D89" s="92"/>
      <c r="E89" s="92"/>
      <c r="F89" s="92"/>
      <c r="G89" s="92"/>
      <c r="H89" s="92"/>
      <c r="I89" s="93"/>
      <c r="J89" s="94"/>
      <c r="K89" s="306">
        <v>0.05</v>
      </c>
      <c r="L89" s="857">
        <f>N82*K89</f>
        <v>9309.5216894009973</v>
      </c>
      <c r="M89" s="858"/>
      <c r="N89" s="51"/>
    </row>
    <row r="90" spans="1:14" ht="15.75" thickBot="1">
      <c r="B90" s="820" t="s">
        <v>953</v>
      </c>
      <c r="C90" s="821"/>
      <c r="D90" s="821"/>
      <c r="E90" s="821"/>
      <c r="F90" s="821"/>
      <c r="G90" s="821"/>
      <c r="H90" s="821"/>
      <c r="I90" s="821"/>
      <c r="J90" s="821"/>
      <c r="K90" s="821"/>
      <c r="L90" s="821"/>
      <c r="M90" s="822"/>
      <c r="N90" s="52">
        <f>L87+L88+L89</f>
        <v>55857.130136405976</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242047.56392442592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1076</v>
      </c>
      <c r="C31" s="81" t="s">
        <v>2032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120411.55321629191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1378</v>
      </c>
      <c r="B64" s="46" t="str">
        <f>VLOOKUP(A64,TRANSPORTE!A6:D117,3,FALSE)</f>
        <v>Transporte de mezcla abierta en caliente MAC-75</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160346.23917928836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32069.247835857674</v>
      </c>
      <c r="M87" s="856"/>
      <c r="N87" s="51"/>
    </row>
    <row r="88" spans="1:14">
      <c r="B88" s="89" t="s">
        <v>973</v>
      </c>
      <c r="C88" s="90"/>
      <c r="D88" s="90"/>
      <c r="E88" s="90"/>
      <c r="F88" s="90"/>
      <c r="G88" s="90"/>
      <c r="H88" s="90"/>
      <c r="I88" s="87"/>
      <c r="J88" s="88"/>
      <c r="K88" s="305">
        <v>0.05</v>
      </c>
      <c r="L88" s="855">
        <f>N82*K88</f>
        <v>8017.3119589644184</v>
      </c>
      <c r="M88" s="856"/>
      <c r="N88" s="51"/>
    </row>
    <row r="89" spans="1:14" ht="15.75" thickBot="1">
      <c r="B89" s="91" t="s">
        <v>974</v>
      </c>
      <c r="C89" s="92"/>
      <c r="D89" s="92"/>
      <c r="E89" s="92"/>
      <c r="F89" s="92"/>
      <c r="G89" s="92"/>
      <c r="H89" s="92"/>
      <c r="I89" s="93"/>
      <c r="J89" s="94"/>
      <c r="K89" s="306">
        <v>0.05</v>
      </c>
      <c r="L89" s="857">
        <f>N82*K89</f>
        <v>8017.3119589644184</v>
      </c>
      <c r="M89" s="858"/>
      <c r="N89" s="51"/>
    </row>
    <row r="90" spans="1:14" ht="15.75" thickBot="1">
      <c r="B90" s="820" t="s">
        <v>953</v>
      </c>
      <c r="C90" s="821"/>
      <c r="D90" s="821"/>
      <c r="E90" s="821"/>
      <c r="F90" s="821"/>
      <c r="G90" s="821"/>
      <c r="H90" s="821"/>
      <c r="I90" s="821"/>
      <c r="J90" s="821"/>
      <c r="K90" s="821"/>
      <c r="L90" s="821"/>
      <c r="M90" s="822"/>
      <c r="N90" s="52">
        <f>L87+L88+L89</f>
        <v>48103.871753786509</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208450.11093307487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1077</v>
      </c>
      <c r="C31" s="81" t="s">
        <v>1590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120411.55321629191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1379</v>
      </c>
      <c r="B65" s="46" t="str">
        <f>VLOOKUP(A65,TRANSPORTE!A6:D117,3,FALSE)</f>
        <v>Transporte de mezcla abierta en caliente MAC-63</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127"/>
    </row>
    <row r="81" spans="1:14" ht="15.75" thickBot="1">
      <c r="B81" s="909" t="s">
        <v>953</v>
      </c>
      <c r="C81" s="863"/>
      <c r="D81" s="863"/>
      <c r="E81" s="863"/>
      <c r="F81" s="863"/>
      <c r="G81" s="863"/>
      <c r="H81" s="863"/>
      <c r="I81" s="863"/>
      <c r="J81" s="863"/>
      <c r="K81" s="863"/>
      <c r="L81" s="863"/>
      <c r="M81" s="864"/>
      <c r="N81" s="461">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160346.23917928836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32069.247835857674</v>
      </c>
      <c r="M88" s="856"/>
      <c r="N88" s="51"/>
    </row>
    <row r="89" spans="1:14">
      <c r="B89" s="89" t="s">
        <v>973</v>
      </c>
      <c r="C89" s="90"/>
      <c r="D89" s="90"/>
      <c r="E89" s="90"/>
      <c r="F89" s="90"/>
      <c r="G89" s="90"/>
      <c r="H89" s="90"/>
      <c r="I89" s="87"/>
      <c r="J89" s="88"/>
      <c r="K89" s="305">
        <v>0.05</v>
      </c>
      <c r="L89" s="855">
        <f>N83*K89</f>
        <v>8017.3119589644184</v>
      </c>
      <c r="M89" s="856"/>
      <c r="N89" s="51"/>
    </row>
    <row r="90" spans="1:14" ht="15.75" thickBot="1">
      <c r="B90" s="91" t="s">
        <v>974</v>
      </c>
      <c r="C90" s="92"/>
      <c r="D90" s="92"/>
      <c r="E90" s="92"/>
      <c r="F90" s="92"/>
      <c r="G90" s="92"/>
      <c r="H90" s="92"/>
      <c r="I90" s="93"/>
      <c r="J90" s="94"/>
      <c r="K90" s="306">
        <v>0.05</v>
      </c>
      <c r="L90" s="857">
        <f>N83*K90</f>
        <v>8017.3119589644184</v>
      </c>
      <c r="M90" s="858"/>
      <c r="N90" s="51"/>
    </row>
    <row r="91" spans="1:14" ht="15.75" thickBot="1">
      <c r="B91" s="820" t="s">
        <v>953</v>
      </c>
      <c r="C91" s="821"/>
      <c r="D91" s="821"/>
      <c r="E91" s="821"/>
      <c r="F91" s="821"/>
      <c r="G91" s="821"/>
      <c r="H91" s="821"/>
      <c r="I91" s="821"/>
      <c r="J91" s="821"/>
      <c r="K91" s="821"/>
      <c r="L91" s="821"/>
      <c r="M91" s="822"/>
      <c r="N91" s="52">
        <f>L88+L89+L90</f>
        <v>48103.871753786509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208450.11093307487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1078</v>
      </c>
      <c r="C31" s="81" t="s">
        <v>1591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120411.55321629191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160346.23917928836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32069.247835857674</v>
      </c>
      <c r="M87" s="856"/>
      <c r="N87" s="51"/>
    </row>
    <row r="88" spans="1:14">
      <c r="B88" s="89" t="s">
        <v>973</v>
      </c>
      <c r="C88" s="90"/>
      <c r="D88" s="90"/>
      <c r="E88" s="90"/>
      <c r="F88" s="90"/>
      <c r="G88" s="90"/>
      <c r="H88" s="90"/>
      <c r="I88" s="87"/>
      <c r="J88" s="88"/>
      <c r="K88" s="305">
        <v>0.05</v>
      </c>
      <c r="L88" s="855">
        <f>N82*K88</f>
        <v>8017.3119589644184</v>
      </c>
      <c r="M88" s="856"/>
      <c r="N88" s="51"/>
    </row>
    <row r="89" spans="1:14" ht="15.75" thickBot="1">
      <c r="B89" s="91" t="s">
        <v>974</v>
      </c>
      <c r="C89" s="92"/>
      <c r="D89" s="92"/>
      <c r="E89" s="92"/>
      <c r="F89" s="92"/>
      <c r="G89" s="92"/>
      <c r="H89" s="92"/>
      <c r="I89" s="93"/>
      <c r="J89" s="94"/>
      <c r="K89" s="306">
        <v>0.05</v>
      </c>
      <c r="L89" s="857">
        <f>N82*K89</f>
        <v>8017.3119589644184</v>
      </c>
      <c r="M89" s="858"/>
      <c r="N89" s="51"/>
    </row>
    <row r="90" spans="1:14" ht="15.75" thickBot="1">
      <c r="B90" s="820" t="s">
        <v>953</v>
      </c>
      <c r="C90" s="821"/>
      <c r="D90" s="821"/>
      <c r="E90" s="821"/>
      <c r="F90" s="821"/>
      <c r="G90" s="821"/>
      <c r="H90" s="821"/>
      <c r="I90" s="821"/>
      <c r="J90" s="821"/>
      <c r="K90" s="821"/>
      <c r="L90" s="821"/>
      <c r="M90" s="822"/>
      <c r="N90" s="52">
        <f>L87+L88+L89</f>
        <v>48103.871753786509</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208450.11093307487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1079</v>
      </c>
      <c r="C31" s="81" t="s">
        <v>1592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8</v>
      </c>
      <c r="N37" s="273">
        <f t="shared" ref="N37:N43" si="0">K37/M37</f>
        <v>16268.968372793996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8</v>
      </c>
      <c r="N38" s="273">
        <f t="shared" si="0"/>
        <v>15206.161642409143</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8</v>
      </c>
      <c r="N39" s="273">
        <f t="shared" si="0"/>
        <v>50659.434152448543</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8</v>
      </c>
      <c r="N42" s="273">
        <f t="shared" si="0"/>
        <v>33392.793419316688</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8</v>
      </c>
      <c r="N43" s="273">
        <f t="shared" si="0"/>
        <v>8348.1989987754205</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971.8939014389166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145283.85392358457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9718.9390143891651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186190.43378801993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37238.086757603989</v>
      </c>
      <c r="M87" s="856"/>
      <c r="N87" s="51"/>
    </row>
    <row r="88" spans="1:14">
      <c r="B88" s="89" t="s">
        <v>973</v>
      </c>
      <c r="C88" s="90"/>
      <c r="D88" s="90"/>
      <c r="E88" s="90"/>
      <c r="F88" s="90"/>
      <c r="G88" s="90"/>
      <c r="H88" s="90"/>
      <c r="I88" s="87"/>
      <c r="J88" s="88"/>
      <c r="K88" s="305">
        <v>0.05</v>
      </c>
      <c r="L88" s="855">
        <f>N82*K88</f>
        <v>9309.5216894009973</v>
      </c>
      <c r="M88" s="856"/>
      <c r="N88" s="51"/>
    </row>
    <row r="89" spans="1:14" ht="15.75" thickBot="1">
      <c r="B89" s="91" t="s">
        <v>974</v>
      </c>
      <c r="C89" s="92"/>
      <c r="D89" s="92"/>
      <c r="E89" s="92"/>
      <c r="F89" s="92"/>
      <c r="G89" s="92"/>
      <c r="H89" s="92"/>
      <c r="I89" s="93"/>
      <c r="J89" s="94"/>
      <c r="K89" s="306">
        <v>0.05</v>
      </c>
      <c r="L89" s="857">
        <f>N82*K89</f>
        <v>9309.5216894009973</v>
      </c>
      <c r="M89" s="858"/>
      <c r="N89" s="51"/>
    </row>
    <row r="90" spans="1:14" ht="15.75" thickBot="1">
      <c r="B90" s="820" t="s">
        <v>953</v>
      </c>
      <c r="C90" s="821"/>
      <c r="D90" s="821"/>
      <c r="E90" s="821"/>
      <c r="F90" s="821"/>
      <c r="G90" s="821"/>
      <c r="H90" s="821"/>
      <c r="I90" s="821"/>
      <c r="J90" s="821"/>
      <c r="K90" s="821"/>
      <c r="L90" s="821"/>
      <c r="M90" s="822"/>
      <c r="N90" s="52">
        <f>L87+L88+L89</f>
        <v>55857.130136405976</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242047.56392442592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1080</v>
      </c>
      <c r="C31" s="81" t="s">
        <v>1593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120411.55321629191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1381</v>
      </c>
      <c r="B65" s="46" t="str">
        <f>VLOOKUP(A65,TRANSPORTE!A6:D117,3,FALSE)</f>
        <v>Transporte de mezcla discontinua en caliente tipo M-13</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160346.23917928836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32069.247835857674</v>
      </c>
      <c r="M88" s="856"/>
      <c r="N88" s="51"/>
    </row>
    <row r="89" spans="1:14">
      <c r="B89" s="89" t="s">
        <v>973</v>
      </c>
      <c r="C89" s="90"/>
      <c r="D89" s="90"/>
      <c r="E89" s="90"/>
      <c r="F89" s="90"/>
      <c r="G89" s="90"/>
      <c r="H89" s="90"/>
      <c r="I89" s="87"/>
      <c r="J89" s="88"/>
      <c r="K89" s="305">
        <v>0.05</v>
      </c>
      <c r="L89" s="855">
        <f>N83*K89</f>
        <v>8017.3119589644184</v>
      </c>
      <c r="M89" s="856"/>
      <c r="N89" s="51"/>
    </row>
    <row r="90" spans="1:14" ht="15.75" thickBot="1">
      <c r="B90" s="91" t="s">
        <v>974</v>
      </c>
      <c r="C90" s="92"/>
      <c r="D90" s="92"/>
      <c r="E90" s="92"/>
      <c r="F90" s="92"/>
      <c r="G90" s="92"/>
      <c r="H90" s="92"/>
      <c r="I90" s="93"/>
      <c r="J90" s="94"/>
      <c r="K90" s="306">
        <v>0.05</v>
      </c>
      <c r="L90" s="857">
        <f>N83*K90</f>
        <v>8017.3119589644184</v>
      </c>
      <c r="M90" s="858"/>
      <c r="N90" s="51"/>
    </row>
    <row r="91" spans="1:14" ht="15.75" thickBot="1">
      <c r="B91" s="820" t="s">
        <v>953</v>
      </c>
      <c r="C91" s="821"/>
      <c r="D91" s="821"/>
      <c r="E91" s="821"/>
      <c r="F91" s="821"/>
      <c r="G91" s="821"/>
      <c r="H91" s="821"/>
      <c r="I91" s="821"/>
      <c r="J91" s="821"/>
      <c r="K91" s="821"/>
      <c r="L91" s="821"/>
      <c r="M91" s="822"/>
      <c r="N91" s="52">
        <f>L88+L89+L90</f>
        <v>48103.871753786509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208450.11093307487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1081</v>
      </c>
      <c r="C31" s="81" t="s">
        <v>1594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120411.55321629191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1382</v>
      </c>
      <c r="B65" s="46" t="str">
        <f>VLOOKUP(A65,TRANSPORTE!A6:D117,3,FALSE)</f>
        <v>Transporte de mezcla discontinua en caliente tipo M-10</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160346.23917928836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32069.247835857674</v>
      </c>
      <c r="M88" s="856"/>
      <c r="N88" s="51"/>
    </row>
    <row r="89" spans="1:14">
      <c r="B89" s="89" t="s">
        <v>973</v>
      </c>
      <c r="C89" s="90"/>
      <c r="D89" s="90"/>
      <c r="E89" s="90"/>
      <c r="F89" s="90"/>
      <c r="G89" s="90"/>
      <c r="H89" s="90"/>
      <c r="I89" s="87"/>
      <c r="J89" s="88"/>
      <c r="K89" s="305">
        <v>0.05</v>
      </c>
      <c r="L89" s="855">
        <f>N83*K89</f>
        <v>8017.3119589644184</v>
      </c>
      <c r="M89" s="856"/>
      <c r="N89" s="51"/>
    </row>
    <row r="90" spans="1:14" ht="15.75" thickBot="1">
      <c r="B90" s="91" t="s">
        <v>974</v>
      </c>
      <c r="C90" s="92"/>
      <c r="D90" s="92"/>
      <c r="E90" s="92"/>
      <c r="F90" s="92"/>
      <c r="G90" s="92"/>
      <c r="H90" s="92"/>
      <c r="I90" s="93"/>
      <c r="J90" s="94"/>
      <c r="K90" s="306">
        <v>0.05</v>
      </c>
      <c r="L90" s="857">
        <f>N83*K90</f>
        <v>8017.3119589644184</v>
      </c>
      <c r="M90" s="858"/>
      <c r="N90" s="51"/>
    </row>
    <row r="91" spans="1:14" ht="15.75" thickBot="1">
      <c r="B91" s="820" t="s">
        <v>953</v>
      </c>
      <c r="C91" s="821"/>
      <c r="D91" s="821"/>
      <c r="E91" s="821"/>
      <c r="F91" s="821"/>
      <c r="G91" s="821"/>
      <c r="H91" s="821"/>
      <c r="I91" s="821"/>
      <c r="J91" s="821"/>
      <c r="K91" s="821"/>
      <c r="L91" s="821"/>
      <c r="M91" s="822"/>
      <c r="N91" s="52">
        <f>L88+L89+L90</f>
        <v>48103.871753786509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208450.11093307487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218" t="s">
        <v>1082</v>
      </c>
      <c r="C31" s="81" t="s">
        <v>1595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874.7045112950251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120411.55321629191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59.258204169472513</v>
      </c>
      <c r="N54" s="273">
        <f>K54*M54</f>
        <v>1481.4551042368128</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28508.006666648602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1383</v>
      </c>
      <c r="B64" s="46" t="str">
        <f>VLOOKUP(A64,TRANSPORTE!A6:D117,3,FALSE)</f>
        <v>Transporte de mezcla discontinua en caliente tipo F-13</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8747.0451129502508</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160346.23917928836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32069.247835857674</v>
      </c>
      <c r="M87" s="856"/>
      <c r="N87" s="51"/>
    </row>
    <row r="88" spans="1:14">
      <c r="B88" s="89" t="s">
        <v>973</v>
      </c>
      <c r="C88" s="90"/>
      <c r="D88" s="90"/>
      <c r="E88" s="90"/>
      <c r="F88" s="90"/>
      <c r="G88" s="90"/>
      <c r="H88" s="90"/>
      <c r="I88" s="87"/>
      <c r="J88" s="88"/>
      <c r="K88" s="305">
        <v>0.05</v>
      </c>
      <c r="L88" s="855">
        <f>N82*K88</f>
        <v>8017.3119589644184</v>
      </c>
      <c r="M88" s="856"/>
      <c r="N88" s="51"/>
    </row>
    <row r="89" spans="1:14" ht="15.75" thickBot="1">
      <c r="B89" s="91" t="s">
        <v>974</v>
      </c>
      <c r="C89" s="92"/>
      <c r="D89" s="92"/>
      <c r="E89" s="92"/>
      <c r="F89" s="92"/>
      <c r="G89" s="92"/>
      <c r="H89" s="92"/>
      <c r="I89" s="93"/>
      <c r="J89" s="94"/>
      <c r="K89" s="306">
        <v>0.05</v>
      </c>
      <c r="L89" s="857">
        <f>N82*K89</f>
        <v>8017.3119589644184</v>
      </c>
      <c r="M89" s="858"/>
      <c r="N89" s="51"/>
    </row>
    <row r="90" spans="1:14" ht="15.75" thickBot="1">
      <c r="B90" s="820" t="s">
        <v>953</v>
      </c>
      <c r="C90" s="821"/>
      <c r="D90" s="821"/>
      <c r="E90" s="821"/>
      <c r="F90" s="821"/>
      <c r="G90" s="821"/>
      <c r="H90" s="821"/>
      <c r="I90" s="821"/>
      <c r="J90" s="821"/>
      <c r="K90" s="821"/>
      <c r="L90" s="821"/>
      <c r="M90" s="822"/>
      <c r="N90" s="52">
        <f>L87+L88+L89</f>
        <v>48103.871753786509</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208450.11093307487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1083</v>
      </c>
      <c r="C31" s="81" t="s">
        <v>1596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150</v>
      </c>
      <c r="B36" s="869" t="str">
        <f>VLOOKUP(A36,EQUIPOS!A6:D154,3,FALSE)</f>
        <v>Cargador : Potencia en el volante 125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166</v>
      </c>
      <c r="B38" s="869" t="str">
        <f>VLOOKUP(A38,EQUIPOS!A8:D154,3,FALSE)</f>
        <v>Compactador de Rodillo POTENCIA: 99HP, PESO: 8 ton</v>
      </c>
      <c r="C38" s="870"/>
      <c r="D38" s="870"/>
      <c r="E38" s="870"/>
      <c r="F38" s="870"/>
      <c r="G38" s="870"/>
      <c r="H38" s="871"/>
      <c r="I38" s="268"/>
      <c r="J38" s="269"/>
      <c r="K38" s="270">
        <f>VLOOKUP(A38,EQUIPOS!A8:D165,4,FALSE)</f>
        <v>121649.29313927314</v>
      </c>
      <c r="L38" s="271"/>
      <c r="M38" s="272">
        <v>10</v>
      </c>
      <c r="N38" s="273">
        <f t="shared" si="0"/>
        <v>12164.929313927314</v>
      </c>
    </row>
    <row r="39" spans="1:14">
      <c r="A39" t="s">
        <v>284</v>
      </c>
      <c r="B39" s="869" t="str">
        <f>VLOOKUP(A39,EQUIPOS!A9:D154,3,FALSE)</f>
        <v>Planta de asfalto en caliente</v>
      </c>
      <c r="C39" s="870"/>
      <c r="D39" s="870"/>
      <c r="E39" s="870"/>
      <c r="F39" s="870"/>
      <c r="G39" s="870"/>
      <c r="H39" s="871"/>
      <c r="I39" s="268"/>
      <c r="J39" s="269"/>
      <c r="K39" s="270">
        <f>VLOOKUP(A39,EQUIPOS!A9:D166,4,FALSE)</f>
        <v>405275.47321958834</v>
      </c>
      <c r="L39" s="271"/>
      <c r="M39" s="272">
        <v>10</v>
      </c>
      <c r="N39" s="273">
        <f t="shared" si="0"/>
        <v>40527.547321958831</v>
      </c>
    </row>
    <row r="40" spans="1:14">
      <c r="A40" t="s">
        <v>290</v>
      </c>
      <c r="B40" s="869" t="str">
        <f>VLOOKUP(A40,EQUIPOS!A10:D154,3,FALSE)</f>
        <v>Planta trituradora</v>
      </c>
      <c r="C40" s="870"/>
      <c r="D40" s="870"/>
      <c r="E40" s="870"/>
      <c r="F40" s="870"/>
      <c r="G40" s="870"/>
      <c r="H40" s="871"/>
      <c r="I40" s="268"/>
      <c r="J40" s="269"/>
      <c r="K40" s="270">
        <f>VLOOKUP(A40,EQUIPOS!A10:D167,4,FALSE)</f>
        <v>359204.14835149149</v>
      </c>
      <c r="L40" s="271"/>
      <c r="M40" s="272">
        <v>30</v>
      </c>
      <c r="N40" s="273">
        <f t="shared" si="0"/>
        <v>11973.471611716383</v>
      </c>
    </row>
    <row r="41" spans="1:14">
      <c r="A41" t="s">
        <v>314</v>
      </c>
      <c r="B41" s="869" t="str">
        <f>VLOOKUP(A41,EQUIPOS!A11:D155,3,FALSE)</f>
        <v xml:space="preserve">Retroexcavadora E-200 sobre orugas
</v>
      </c>
      <c r="C41" s="870"/>
      <c r="D41" s="870"/>
      <c r="E41" s="870"/>
      <c r="F41" s="870"/>
      <c r="G41" s="870"/>
      <c r="H41" s="871"/>
      <c r="I41" s="268"/>
      <c r="J41" s="269"/>
      <c r="K41" s="270">
        <f>VLOOKUP(A41,EQUIPOS!A11:D168,4,FALSE)</f>
        <v>160706.35697747639</v>
      </c>
      <c r="L41" s="271"/>
      <c r="M41" s="272">
        <v>30</v>
      </c>
      <c r="N41" s="273">
        <f t="shared" si="0"/>
        <v>5356.8785659158793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68"/>
      <c r="J42" s="269"/>
      <c r="K42" s="270">
        <f>VLOOKUP(A42,EQUIPOS!A12:D169,4,FALSE)</f>
        <v>267142.3473545335</v>
      </c>
      <c r="L42" s="271"/>
      <c r="M42" s="272">
        <v>10</v>
      </c>
      <c r="N42" s="273">
        <f t="shared" si="0"/>
        <v>26714.234735453349</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321"/>
      <c r="C44" s="322"/>
      <c r="D44" s="322"/>
      <c r="E44" s="322"/>
      <c r="F44" s="322"/>
      <c r="G44" s="322"/>
      <c r="H44" s="323"/>
      <c r="I44" s="268"/>
      <c r="J44" s="269"/>
      <c r="K44" s="270"/>
      <c r="L44" s="271"/>
      <c r="M44" s="272"/>
      <c r="N44" s="273"/>
    </row>
    <row r="45" spans="1:14">
      <c r="B45" s="869"/>
      <c r="C45" s="870"/>
      <c r="D45" s="870"/>
      <c r="E45" s="870"/>
      <c r="F45" s="870"/>
      <c r="G45" s="870"/>
      <c r="H45" s="871"/>
      <c r="I45" s="872"/>
      <c r="J45" s="873"/>
      <c r="K45" s="270"/>
      <c r="L45" s="874"/>
      <c r="M45" s="875"/>
      <c r="N45" s="273"/>
    </row>
    <row r="46" spans="1:14">
      <c r="B46" s="869"/>
      <c r="C46" s="870"/>
      <c r="D46" s="870"/>
      <c r="E46" s="876"/>
      <c r="F46" s="870"/>
      <c r="G46" s="870"/>
      <c r="H46" s="871"/>
      <c r="I46" s="36"/>
      <c r="J46" s="37"/>
      <c r="K46" s="275"/>
      <c r="L46" s="277"/>
      <c r="M46" s="278"/>
      <c r="N46" s="279"/>
    </row>
    <row r="47" spans="1:14">
      <c r="B47" s="877" t="s">
        <v>952</v>
      </c>
      <c r="C47" s="878"/>
      <c r="D47" s="878"/>
      <c r="E47" s="38"/>
      <c r="F47" s="39"/>
      <c r="G47" s="39"/>
      <c r="H47" s="40"/>
      <c r="I47" s="36"/>
      <c r="J47" s="37"/>
      <c r="K47" s="280"/>
      <c r="L47" s="277"/>
      <c r="M47" s="402">
        <v>0.1</v>
      </c>
      <c r="N47" s="345">
        <f>N81*M47</f>
        <v>874.7045112950251</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120411.55321629191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19304.679687436994</v>
      </c>
      <c r="N54" s="273">
        <f>K54*M54</f>
        <v>27026.551562411791</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59.258204169472513</v>
      </c>
      <c r="N55" s="273">
        <f>K55*M55</f>
        <v>1481.4551042368128</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2"/>
      <c r="C58" s="903"/>
      <c r="D58" s="903"/>
      <c r="E58" s="903"/>
      <c r="F58" s="903"/>
      <c r="G58" s="903"/>
      <c r="H58" s="903"/>
      <c r="I58" s="873"/>
      <c r="J58" s="42"/>
      <c r="K58" s="44"/>
      <c r="L58" s="904"/>
      <c r="M58" s="905"/>
      <c r="N58" s="45"/>
    </row>
    <row r="59" spans="1:14" ht="15.75" thickBot="1">
      <c r="B59" s="820" t="s">
        <v>953</v>
      </c>
      <c r="C59" s="821"/>
      <c r="D59" s="821"/>
      <c r="E59" s="821"/>
      <c r="F59" s="821"/>
      <c r="G59" s="821"/>
      <c r="H59" s="821"/>
      <c r="I59" s="821"/>
      <c r="J59" s="821"/>
      <c r="K59" s="821"/>
      <c r="L59" s="821"/>
      <c r="M59" s="822"/>
      <c r="N59" s="395">
        <f>SUM(N54:N58)</f>
        <v>28508.006666648602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07">
        <f>VLOOKUP(A64,TRANSPORTE!A5:D117,4,FALSE)</f>
        <v>1011.7046931816067</v>
      </c>
      <c r="M64" s="908"/>
      <c r="N64" s="288">
        <f>K64*L64</f>
        <v>1416.3865704542493</v>
      </c>
    </row>
    <row r="65" spans="1:15">
      <c r="A65" t="s">
        <v>1384</v>
      </c>
      <c r="B65" s="46" t="str">
        <f>VLOOKUP(A65,TRANSPORTE!A6:D117,3,FALSE)</f>
        <v>Transporte de mezcla discontinua en caliente tipo F-10</v>
      </c>
      <c r="C65" s="47"/>
      <c r="D65" s="47"/>
      <c r="E65" s="47"/>
      <c r="F65" s="47"/>
      <c r="G65" s="47"/>
      <c r="H65" s="312" t="s">
        <v>1468</v>
      </c>
      <c r="I65" s="280">
        <v>1.25</v>
      </c>
      <c r="J65" s="287">
        <v>1</v>
      </c>
      <c r="K65" s="280">
        <f>I65*J65</f>
        <v>1.25</v>
      </c>
      <c r="L65" s="907">
        <f>VLOOKUP(A65,TRANSPORTE!A6:D117,4,FALSE)</f>
        <v>1010.5980903546691</v>
      </c>
      <c r="M65" s="908"/>
      <c r="N65" s="288">
        <f>K65*L65</f>
        <v>1263.2476129433364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2679.6341833975857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8747.0451129502508</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N49+N59+N70+N81</f>
        <v>160346.23917928836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32069.247835857674</v>
      </c>
      <c r="M88" s="856"/>
      <c r="N88" s="51"/>
    </row>
    <row r="89" spans="1:14">
      <c r="B89" s="89" t="s">
        <v>973</v>
      </c>
      <c r="C89" s="90"/>
      <c r="D89" s="90"/>
      <c r="E89" s="90"/>
      <c r="F89" s="90"/>
      <c r="G89" s="90"/>
      <c r="H89" s="90"/>
      <c r="I89" s="87"/>
      <c r="J89" s="88"/>
      <c r="K89" s="305">
        <v>0.05</v>
      </c>
      <c r="L89" s="855">
        <f>N83*K89</f>
        <v>8017.3119589644184</v>
      </c>
      <c r="M89" s="856"/>
      <c r="N89" s="51"/>
    </row>
    <row r="90" spans="1:14" ht="15.75" thickBot="1">
      <c r="B90" s="91" t="s">
        <v>974</v>
      </c>
      <c r="C90" s="92"/>
      <c r="D90" s="92"/>
      <c r="E90" s="92"/>
      <c r="F90" s="92"/>
      <c r="G90" s="92"/>
      <c r="H90" s="92"/>
      <c r="I90" s="93"/>
      <c r="J90" s="94"/>
      <c r="K90" s="306">
        <v>0.05</v>
      </c>
      <c r="L90" s="857">
        <f>N83*K90</f>
        <v>8017.3119589644184</v>
      </c>
      <c r="M90" s="858"/>
      <c r="N90" s="51"/>
    </row>
    <row r="91" spans="1:14" ht="15.75" thickBot="1">
      <c r="B91" s="820" t="s">
        <v>953</v>
      </c>
      <c r="C91" s="821"/>
      <c r="D91" s="821"/>
      <c r="E91" s="821"/>
      <c r="F91" s="821"/>
      <c r="G91" s="821"/>
      <c r="H91" s="821"/>
      <c r="I91" s="821"/>
      <c r="J91" s="821"/>
      <c r="K91" s="821"/>
      <c r="L91" s="821"/>
      <c r="M91" s="822"/>
      <c r="N91" s="52">
        <f>L88+L89+L90</f>
        <v>48103.871753786509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208450.11093307487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3" t="s">
        <v>2218</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2219</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6"/>
      <c r="K123" s="886"/>
      <c r="L123" s="886"/>
      <c r="M123" s="886"/>
      <c r="N123" s="887"/>
    </row>
    <row r="124" spans="2:14" ht="15.75" thickBot="1">
      <c r="B124" s="262" t="s">
        <v>2221</v>
      </c>
      <c r="C124" s="394"/>
      <c r="D124" s="394"/>
      <c r="E124" s="57"/>
      <c r="F124" s="57"/>
      <c r="G124" s="57"/>
      <c r="H124" s="57"/>
      <c r="I124" s="57"/>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1084</v>
      </c>
      <c r="C31" s="81" t="s">
        <v>1597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148</v>
      </c>
      <c r="B36" s="869" t="str">
        <f>VLOOKUP(A36,EQUIPOS!A6:D154,3,FALSE)</f>
        <v>Cargador : Potencia en el volante 110 hp, Clasificación de RPM del motor 2300.</v>
      </c>
      <c r="C36" s="870"/>
      <c r="D36" s="870"/>
      <c r="E36" s="870"/>
      <c r="F36" s="870"/>
      <c r="G36" s="870"/>
      <c r="H36" s="871"/>
      <c r="I36" s="268"/>
      <c r="J36" s="269"/>
      <c r="K36" s="270">
        <f>VLOOKUP(A36,EQUIPOS!A6:D163,4,FALSE)</f>
        <v>93181.597763088212</v>
      </c>
      <c r="L36" s="271"/>
      <c r="M36" s="272">
        <v>30</v>
      </c>
      <c r="N36" s="273">
        <f>K36/M36</f>
        <v>3106.0532587696071</v>
      </c>
    </row>
    <row r="37" spans="1:14">
      <c r="A37" s="113" t="s">
        <v>173</v>
      </c>
      <c r="B37" s="869" t="str">
        <f>VLOOKUP(A37,EQUIPOS!A7:D154,3,FALSE)</f>
        <v>Compactador neumático de Potencia 70 HP, peso de 13 ton</v>
      </c>
      <c r="C37" s="870"/>
      <c r="D37" s="870"/>
      <c r="E37" s="870"/>
      <c r="F37" s="870"/>
      <c r="G37" s="870"/>
      <c r="H37" s="871"/>
      <c r="I37" s="268"/>
      <c r="J37" s="269"/>
      <c r="K37" s="270">
        <f>VLOOKUP(A37,EQUIPOS!A7:D164,4,FALSE)</f>
        <v>130151.74698235196</v>
      </c>
      <c r="L37" s="271"/>
      <c r="M37" s="272">
        <v>10</v>
      </c>
      <c r="N37" s="273">
        <f t="shared" ref="N37:N43" si="0">K37/M37</f>
        <v>13015.174698235196</v>
      </c>
    </row>
    <row r="38" spans="1:14">
      <c r="A38" t="s">
        <v>284</v>
      </c>
      <c r="B38" s="869" t="str">
        <f>VLOOKUP(A38,EQUIPOS!A8:D154,3,FALSE)</f>
        <v>Planta de asfalto en caliente</v>
      </c>
      <c r="C38" s="870"/>
      <c r="D38" s="870"/>
      <c r="E38" s="870"/>
      <c r="F38" s="870"/>
      <c r="G38" s="870"/>
      <c r="H38" s="871"/>
      <c r="I38" s="268"/>
      <c r="J38" s="269"/>
      <c r="K38" s="270">
        <f>VLOOKUP(A38,EQUIPOS!A8:D165,4,FALSE)</f>
        <v>405275.47321958834</v>
      </c>
      <c r="L38" s="271"/>
      <c r="M38" s="272">
        <v>10</v>
      </c>
      <c r="N38" s="273">
        <f t="shared" si="0"/>
        <v>40527.547321958831</v>
      </c>
    </row>
    <row r="39" spans="1:14">
      <c r="A39" t="s">
        <v>290</v>
      </c>
      <c r="B39" s="869" t="str">
        <f>VLOOKUP(A39,EQUIPOS!A9:D154,3,FALSE)</f>
        <v>Planta trituradora</v>
      </c>
      <c r="C39" s="870"/>
      <c r="D39" s="870"/>
      <c r="E39" s="870"/>
      <c r="F39" s="870"/>
      <c r="G39" s="870"/>
      <c r="H39" s="871"/>
      <c r="I39" s="268"/>
      <c r="J39" s="269"/>
      <c r="K39" s="270">
        <f>VLOOKUP(A39,EQUIPOS!A9:D166,4,FALSE)</f>
        <v>359204.14835149149</v>
      </c>
      <c r="L39" s="271"/>
      <c r="M39" s="272">
        <v>30</v>
      </c>
      <c r="N39" s="273">
        <f t="shared" si="0"/>
        <v>11973.471611716383</v>
      </c>
    </row>
    <row r="40" spans="1:14">
      <c r="A40" t="s">
        <v>316</v>
      </c>
      <c r="B40" s="869" t="str">
        <f>VLOOKUP(A40,EQUIPOS!A10:D154,3,FALSE)</f>
        <v>Retroexcavadora Tipo E-200 o  Equivalente</v>
      </c>
      <c r="C40" s="870"/>
      <c r="D40" s="870"/>
      <c r="E40" s="870"/>
      <c r="F40" s="870"/>
      <c r="G40" s="870"/>
      <c r="H40" s="871"/>
      <c r="I40" s="268"/>
      <c r="J40" s="269"/>
      <c r="K40" s="270">
        <f>VLOOKUP(A40,EQUIPOS!A10:D167,4,FALSE)</f>
        <v>161140.26405613479</v>
      </c>
      <c r="L40" s="271"/>
      <c r="M40" s="272">
        <v>30</v>
      </c>
      <c r="N40" s="273">
        <f t="shared" si="0"/>
        <v>5371.3421352044934</v>
      </c>
    </row>
    <row r="41" spans="1:14">
      <c r="A41" t="s">
        <v>358</v>
      </c>
      <c r="B41" s="869" t="str">
        <f>VLOOKUP(A41,EQUIPOS!A11:D155,3,FALSE)</f>
        <v xml:space="preserve">Terminadora de asfalto (Finisher), potencia en el volante 174 HP, R=20M3/H, velocidad de desplazamiento 114 m/min
</v>
      </c>
      <c r="C41" s="870"/>
      <c r="D41" s="870"/>
      <c r="E41" s="870"/>
      <c r="F41" s="870"/>
      <c r="G41" s="870"/>
      <c r="H41" s="871"/>
      <c r="I41" s="268"/>
      <c r="J41" s="269"/>
      <c r="K41" s="270">
        <f>VLOOKUP(A41,EQUIPOS!A11:D168,4,FALSE)</f>
        <v>267142.3473545335</v>
      </c>
      <c r="L41" s="271"/>
      <c r="M41" s="272">
        <v>10</v>
      </c>
      <c r="N41" s="273">
        <f t="shared" si="0"/>
        <v>26714.234735453349</v>
      </c>
    </row>
    <row r="42" spans="1:14">
      <c r="A42" t="s">
        <v>166</v>
      </c>
      <c r="B42" s="869" t="str">
        <f>VLOOKUP(A42,EQUIPOS!A12:D156,3,FALSE)</f>
        <v>Compactador de Rodillo POTENCIA: 99HP, PESO: 8 ton</v>
      </c>
      <c r="C42" s="870"/>
      <c r="D42" s="870"/>
      <c r="E42" s="870"/>
      <c r="F42" s="870"/>
      <c r="G42" s="870"/>
      <c r="H42" s="871"/>
      <c r="I42" s="268"/>
      <c r="J42" s="269"/>
      <c r="K42" s="270">
        <f>VLOOKUP(A42,EQUIPOS!A12:D169,4,FALSE)</f>
        <v>121649.29313927314</v>
      </c>
      <c r="L42" s="271"/>
      <c r="M42" s="272">
        <v>10</v>
      </c>
      <c r="N42" s="273">
        <f t="shared" si="0"/>
        <v>12164.929313927314</v>
      </c>
    </row>
    <row r="43" spans="1:14">
      <c r="A43" t="s">
        <v>373</v>
      </c>
      <c r="B43" s="869" t="str">
        <f>VLOOKUP(A43,EQUIPOS!A13:D157,3,FALSE)</f>
        <v>Volqueta 6 m3</v>
      </c>
      <c r="C43" s="870"/>
      <c r="D43" s="870"/>
      <c r="E43" s="870"/>
      <c r="F43" s="870"/>
      <c r="G43" s="870"/>
      <c r="H43" s="871"/>
      <c r="I43" s="268"/>
      <c r="J43" s="269"/>
      <c r="K43" s="270">
        <f>VLOOKUP(A43,EQUIPOS!A13:D170,4,FALSE)</f>
        <v>66785.591990203364</v>
      </c>
      <c r="L43" s="271"/>
      <c r="M43" s="272">
        <v>10</v>
      </c>
      <c r="N43" s="273">
        <f t="shared" si="0"/>
        <v>6678.5591990203366</v>
      </c>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1141.4201203310449</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120692.73239461657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19304.679687436994</v>
      </c>
      <c r="N53" s="273">
        <f>K53*M53</f>
        <v>27026.551562411791</v>
      </c>
    </row>
    <row r="54" spans="1:14">
      <c r="A54" s="108"/>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27026.551562411791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07">
        <f>VLOOKUP(A63,TRANSPORTE!A5:D117,4,FALSE)</f>
        <v>1011.7046931816067</v>
      </c>
      <c r="M63" s="908"/>
      <c r="N63" s="288">
        <f>K63*L63</f>
        <v>1416.3865704542493</v>
      </c>
    </row>
    <row r="64" spans="1:14">
      <c r="A64" t="s">
        <v>1293</v>
      </c>
      <c r="B64" s="46" t="str">
        <f>VLOOKUP(A64,TRANSPORTE!A6:D117,3,FALSE)</f>
        <v>Transporte de mezcla</v>
      </c>
      <c r="C64" s="47"/>
      <c r="D64" s="47"/>
      <c r="E64" s="47"/>
      <c r="F64" s="47"/>
      <c r="G64" s="47"/>
      <c r="H64" s="312" t="s">
        <v>1468</v>
      </c>
      <c r="I64" s="280">
        <v>1.25</v>
      </c>
      <c r="J64" s="287">
        <v>1</v>
      </c>
      <c r="K64" s="280">
        <f>I64*J64</f>
        <v>1.25</v>
      </c>
      <c r="L64" s="907">
        <f>VLOOKUP(A64,TRANSPORTE!A6:D117,4,FALSE)</f>
        <v>1010.5980903546691</v>
      </c>
      <c r="M64" s="908"/>
      <c r="N64" s="288">
        <f>K64*L64</f>
        <v>1263.2476129433364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2679.6341833975857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54</v>
      </c>
      <c r="B75" s="49" t="str">
        <f>VLOOKUP(A75,'MANO DE OBRA'!A8:D69,3,FALSE)</f>
        <v>Rastrilleros (2)</v>
      </c>
      <c r="C75" s="47"/>
      <c r="D75" s="47"/>
      <c r="E75" s="47"/>
      <c r="F75" s="47"/>
      <c r="G75" s="47"/>
      <c r="H75" s="47"/>
      <c r="I75" s="293">
        <f>K75/J75*100</f>
        <v>86502.359687357821</v>
      </c>
      <c r="J75" s="294">
        <v>185</v>
      </c>
      <c r="K75" s="295">
        <f>VLOOKUP(A75,'MANO DE OBRA'!A8:D100,4,FALSE)</f>
        <v>160029.36542161196</v>
      </c>
      <c r="L75" s="50"/>
      <c r="M75" s="300">
        <v>80</v>
      </c>
      <c r="N75" s="396">
        <f>K75/M75</f>
        <v>2000.3670677701496</v>
      </c>
    </row>
    <row r="76" spans="1:15">
      <c r="A76" t="s">
        <v>34</v>
      </c>
      <c r="B76" s="49" t="str">
        <f>VLOOKUP(A76,'MANO DE OBRA'!A9:D70,3,FALSE)</f>
        <v>Oficial (3)</v>
      </c>
      <c r="C76" s="47"/>
      <c r="D76" s="47"/>
      <c r="E76" s="47"/>
      <c r="F76" s="47"/>
      <c r="G76" s="47"/>
      <c r="H76" s="47"/>
      <c r="I76" s="293">
        <f>K76/J76*100</f>
        <v>173004.71937471567</v>
      </c>
      <c r="J76" s="294">
        <v>185</v>
      </c>
      <c r="K76" s="295">
        <f>VLOOKUP(A76,'MANO DE OBRA'!A9:D101,4,FALSE)</f>
        <v>320058.73084322398</v>
      </c>
      <c r="L76" s="50"/>
      <c r="M76" s="301">
        <v>80</v>
      </c>
      <c r="N76" s="396">
        <f>K76/M76</f>
        <v>4000.7341355402996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11414.201203310449</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161813.11934373638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32362.62386874728</v>
      </c>
      <c r="M87" s="856"/>
      <c r="N87" s="51"/>
    </row>
    <row r="88" spans="1:14">
      <c r="B88" s="89" t="s">
        <v>973</v>
      </c>
      <c r="C88" s="90"/>
      <c r="D88" s="90"/>
      <c r="E88" s="90"/>
      <c r="F88" s="90"/>
      <c r="G88" s="90"/>
      <c r="H88" s="90"/>
      <c r="I88" s="87"/>
      <c r="J88" s="88"/>
      <c r="K88" s="305">
        <v>0.05</v>
      </c>
      <c r="L88" s="855">
        <f>N82*K88</f>
        <v>8090.6559671868199</v>
      </c>
      <c r="M88" s="856"/>
      <c r="N88" s="51"/>
    </row>
    <row r="89" spans="1:14" ht="15.75" thickBot="1">
      <c r="B89" s="91" t="s">
        <v>974</v>
      </c>
      <c r="C89" s="92"/>
      <c r="D89" s="92"/>
      <c r="E89" s="92"/>
      <c r="F89" s="92"/>
      <c r="G89" s="92"/>
      <c r="H89" s="92"/>
      <c r="I89" s="93"/>
      <c r="J89" s="94"/>
      <c r="K89" s="306">
        <v>0.05</v>
      </c>
      <c r="L89" s="857">
        <f>N82*K89</f>
        <v>8090.6559671868199</v>
      </c>
      <c r="M89" s="858"/>
      <c r="N89" s="51"/>
    </row>
    <row r="90" spans="1:14" ht="15.75" thickBot="1">
      <c r="B90" s="820" t="s">
        <v>953</v>
      </c>
      <c r="C90" s="821"/>
      <c r="D90" s="821"/>
      <c r="E90" s="821"/>
      <c r="F90" s="821"/>
      <c r="G90" s="821"/>
      <c r="H90" s="821"/>
      <c r="I90" s="821"/>
      <c r="J90" s="821"/>
      <c r="K90" s="821"/>
      <c r="L90" s="821"/>
      <c r="M90" s="822"/>
      <c r="N90" s="52">
        <f>L87+L88+L89</f>
        <v>48543.935803120912</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210357.05514685728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1085</v>
      </c>
      <c r="C31" s="81" t="s">
        <v>2072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117</v>
      </c>
      <c r="B36" s="869" t="str">
        <f>VLOOKUP(A36,EQUIPOS!A6:D154,3,FALSE)</f>
        <v xml:space="preserve">Barredora mecánica de cepillo de 3658 mm ; 6 m3 </v>
      </c>
      <c r="C36" s="870"/>
      <c r="D36" s="870"/>
      <c r="E36" s="870"/>
      <c r="F36" s="870"/>
      <c r="G36" s="870"/>
      <c r="H36" s="871"/>
      <c r="I36" s="268"/>
      <c r="J36" s="269"/>
      <c r="K36" s="270">
        <f>VLOOKUP(A36,EQUIPOS!A6:D163,4,FALSE)</f>
        <v>52455.315235143898</v>
      </c>
      <c r="L36" s="271"/>
      <c r="M36" s="272">
        <v>150</v>
      </c>
      <c r="N36" s="273">
        <f>K36/M36</f>
        <v>349.70210156762602</v>
      </c>
    </row>
    <row r="37" spans="1:14">
      <c r="A37" s="113" t="s">
        <v>148</v>
      </c>
      <c r="B37" s="869" t="str">
        <f>VLOOKUP(A37,EQUIPOS!A7:D154,3,FALSE)</f>
        <v>Cargador : Potencia en el volante 110 hp, Clasificación de RPM del motor 2300.</v>
      </c>
      <c r="C37" s="870"/>
      <c r="D37" s="870"/>
      <c r="E37" s="870"/>
      <c r="F37" s="870"/>
      <c r="G37" s="870"/>
      <c r="H37" s="871"/>
      <c r="I37" s="268"/>
      <c r="J37" s="269"/>
      <c r="K37" s="270">
        <f>VLOOKUP(A37,EQUIPOS!A7:D164,4,FALSE)</f>
        <v>93181.597763088212</v>
      </c>
      <c r="L37" s="271"/>
      <c r="M37" s="272">
        <v>150</v>
      </c>
      <c r="N37" s="273">
        <f>K37/M37</f>
        <v>621.21065175392141</v>
      </c>
    </row>
    <row r="38" spans="1:14">
      <c r="A38" t="s">
        <v>236</v>
      </c>
      <c r="B38" s="869" t="str">
        <f>VLOOKUP(A38,EQUIPOS!A8:D154,3,FALSE)</f>
        <v>Fresadora de pavimento, potencia 255 HP, peso 19 Ton, PROFUNDIDAD DE CORTE 305 mm</v>
      </c>
      <c r="C38" s="870"/>
      <c r="D38" s="870"/>
      <c r="E38" s="870"/>
      <c r="F38" s="870"/>
      <c r="G38" s="870"/>
      <c r="H38" s="871"/>
      <c r="I38" s="268"/>
      <c r="J38" s="269"/>
      <c r="K38" s="270">
        <f>VLOOKUP(A38,EQUIPOS!A8:D165,4,FALSE)</f>
        <v>267609.62566096307</v>
      </c>
      <c r="L38" s="271"/>
      <c r="M38" s="272">
        <v>150</v>
      </c>
      <c r="N38" s="273">
        <f>K38/M38</f>
        <v>1784.0641710730872</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1.8043666666666667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2756.7812910613015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1233</v>
      </c>
      <c r="B58" s="46" t="str">
        <f>VLOOKUP(A58,TRANSPORTE!A5:D117,3,FALSE)</f>
        <v>Transporte de material fresado</v>
      </c>
      <c r="C58" s="318"/>
      <c r="D58" s="318"/>
      <c r="E58" s="318"/>
      <c r="F58" s="318"/>
      <c r="G58" s="318"/>
      <c r="H58" s="312" t="s">
        <v>1468</v>
      </c>
      <c r="I58" s="280">
        <v>0.13</v>
      </c>
      <c r="J58" s="287">
        <v>1</v>
      </c>
      <c r="K58" s="280">
        <f>I58*J58</f>
        <v>0.13</v>
      </c>
      <c r="L58" s="907">
        <f>VLOOKUP(A58,TRANSPORTE!A5:D117,4,FALSE)</f>
        <v>1010.5980903546691</v>
      </c>
      <c r="M58" s="908"/>
      <c r="N58" s="288">
        <f>K58*L58</f>
        <v>131.37775174610698</v>
      </c>
    </row>
    <row r="59" spans="1:14">
      <c r="B59" s="46"/>
      <c r="C59" s="47"/>
      <c r="D59" s="47"/>
      <c r="E59" s="47"/>
      <c r="F59" s="47"/>
      <c r="G59" s="47"/>
      <c r="H59" s="312"/>
      <c r="I59" s="280"/>
      <c r="J59" s="287"/>
      <c r="K59" s="280"/>
      <c r="L59" s="907"/>
      <c r="M59" s="908"/>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131.37775174610698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1200</v>
      </c>
      <c r="N69" s="396">
        <f>K69/M69</f>
        <v>180.43666666666667</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180.43666666666667</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3068.5957094740752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613.71914189481504</v>
      </c>
      <c r="M82" s="856"/>
      <c r="N82" s="51"/>
    </row>
    <row r="83" spans="1:14">
      <c r="B83" s="89" t="s">
        <v>973</v>
      </c>
      <c r="C83" s="90"/>
      <c r="D83" s="90"/>
      <c r="E83" s="90"/>
      <c r="F83" s="90"/>
      <c r="G83" s="90"/>
      <c r="H83" s="90"/>
      <c r="I83" s="87"/>
      <c r="J83" s="88"/>
      <c r="K83" s="305">
        <v>0.05</v>
      </c>
      <c r="L83" s="855">
        <f>N77*K83</f>
        <v>153.42978547370376</v>
      </c>
      <c r="M83" s="856"/>
      <c r="N83" s="51"/>
    </row>
    <row r="84" spans="1:14" ht="15.75" thickBot="1">
      <c r="B84" s="91" t="s">
        <v>974</v>
      </c>
      <c r="C84" s="92"/>
      <c r="D84" s="92"/>
      <c r="E84" s="92"/>
      <c r="F84" s="92"/>
      <c r="G84" s="92"/>
      <c r="H84" s="92"/>
      <c r="I84" s="93"/>
      <c r="J84" s="94"/>
      <c r="K84" s="306">
        <v>0.05</v>
      </c>
      <c r="L84" s="857">
        <f>N77*K84</f>
        <v>153.42978547370376</v>
      </c>
      <c r="M84" s="858"/>
      <c r="N84" s="51"/>
    </row>
    <row r="85" spans="1:14" ht="15.75" thickBot="1">
      <c r="B85" s="820" t="s">
        <v>953</v>
      </c>
      <c r="C85" s="821"/>
      <c r="D85" s="821"/>
      <c r="E85" s="821"/>
      <c r="F85" s="821"/>
      <c r="G85" s="821"/>
      <c r="H85" s="821"/>
      <c r="I85" s="821"/>
      <c r="J85" s="821"/>
      <c r="K85" s="821"/>
      <c r="L85" s="821"/>
      <c r="M85" s="822"/>
      <c r="N85" s="52">
        <f>L82+L83+L84</f>
        <v>920.57871284222256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3989.1744223162978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2017</v>
      </c>
      <c r="C31" s="81" t="s">
        <v>2074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117</v>
      </c>
      <c r="B36" s="869" t="str">
        <f>VLOOKUP(A36,EQUIPOS!A6:D154,3,FALSE)</f>
        <v xml:space="preserve">Barredora mecánica de cepillo de 3658 mm ; 6 m3 </v>
      </c>
      <c r="C36" s="870"/>
      <c r="D36" s="870"/>
      <c r="E36" s="870"/>
      <c r="F36" s="870"/>
      <c r="G36" s="870"/>
      <c r="H36" s="871"/>
      <c r="I36" s="268"/>
      <c r="J36" s="269"/>
      <c r="K36" s="270">
        <f>VLOOKUP(A36,EQUIPOS!A6:D163,4,FALSE)</f>
        <v>52455.315235143898</v>
      </c>
      <c r="L36" s="271"/>
      <c r="M36" s="272">
        <v>300</v>
      </c>
      <c r="N36" s="273">
        <f>K36/M36</f>
        <v>174.85105078381301</v>
      </c>
    </row>
    <row r="37" spans="1:14">
      <c r="A37" s="113" t="s">
        <v>148</v>
      </c>
      <c r="B37" s="869" t="str">
        <f>VLOOKUP(A37,EQUIPOS!A7:D154,3,FALSE)</f>
        <v>Cargador : Potencia en el volante 110 hp, Clasificación de RPM del motor 2300.</v>
      </c>
      <c r="C37" s="870"/>
      <c r="D37" s="870"/>
      <c r="E37" s="870"/>
      <c r="F37" s="870"/>
      <c r="G37" s="870"/>
      <c r="H37" s="871"/>
      <c r="I37" s="268"/>
      <c r="J37" s="269"/>
      <c r="K37" s="270">
        <f>VLOOKUP(A37,EQUIPOS!A7:D164,4,FALSE)</f>
        <v>93181.597763088212</v>
      </c>
      <c r="L37" s="271"/>
      <c r="M37" s="272">
        <v>300</v>
      </c>
      <c r="N37" s="273">
        <f>K37/M37</f>
        <v>310.60532587696071</v>
      </c>
    </row>
    <row r="38" spans="1:14">
      <c r="A38" t="s">
        <v>236</v>
      </c>
      <c r="B38" s="869" t="str">
        <f>VLOOKUP(A38,EQUIPOS!A8:D154,3,FALSE)</f>
        <v>Fresadora de pavimento, potencia 255 HP, peso 19 Ton, PROFUNDIDAD DE CORTE 305 mm</v>
      </c>
      <c r="C38" s="870"/>
      <c r="D38" s="870"/>
      <c r="E38" s="870"/>
      <c r="F38" s="870"/>
      <c r="G38" s="870"/>
      <c r="H38" s="871"/>
      <c r="I38" s="268"/>
      <c r="J38" s="269"/>
      <c r="K38" s="270">
        <f>VLOOKUP(A38,EQUIPOS!A8:D165,4,FALSE)</f>
        <v>267609.62566096307</v>
      </c>
      <c r="L38" s="271"/>
      <c r="M38" s="272">
        <v>300</v>
      </c>
      <c r="N38" s="273">
        <f>K38/M38</f>
        <v>892.0320855365436</v>
      </c>
    </row>
    <row r="39" spans="1:14">
      <c r="B39" s="869"/>
      <c r="C39" s="870"/>
      <c r="D39" s="870"/>
      <c r="E39" s="870"/>
      <c r="F39" s="870"/>
      <c r="G39" s="870"/>
      <c r="H39" s="871"/>
      <c r="I39" s="872"/>
      <c r="J39" s="873"/>
      <c r="K39" s="270"/>
      <c r="L39" s="874"/>
      <c r="M39" s="875"/>
      <c r="N39" s="273"/>
    </row>
    <row r="40" spans="1:14">
      <c r="B40" s="869"/>
      <c r="C40" s="870"/>
      <c r="D40" s="870"/>
      <c r="E40" s="876"/>
      <c r="F40" s="870"/>
      <c r="G40" s="870"/>
      <c r="H40" s="871"/>
      <c r="I40" s="36"/>
      <c r="J40" s="37"/>
      <c r="K40" s="275"/>
      <c r="L40" s="277"/>
      <c r="M40" s="278"/>
      <c r="N40" s="279"/>
    </row>
    <row r="41" spans="1:14">
      <c r="B41" s="877" t="s">
        <v>952</v>
      </c>
      <c r="C41" s="878"/>
      <c r="D41" s="878"/>
      <c r="E41" s="38"/>
      <c r="F41" s="39"/>
      <c r="G41" s="39"/>
      <c r="H41" s="40"/>
      <c r="I41" s="36"/>
      <c r="J41" s="37"/>
      <c r="K41" s="280"/>
      <c r="L41" s="277"/>
      <c r="M41" s="402">
        <v>0.01</v>
      </c>
      <c r="N41" s="345">
        <f>N75*M41</f>
        <v>0.90218333333333334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1378.3906455306508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1233</v>
      </c>
      <c r="B58" s="46" t="str">
        <f>VLOOKUP(A58,TRANSPORTE!A5:D117,3,FALSE)</f>
        <v>Transporte de material fresado</v>
      </c>
      <c r="C58" s="318"/>
      <c r="D58" s="318"/>
      <c r="E58" s="318"/>
      <c r="F58" s="318"/>
      <c r="G58" s="318"/>
      <c r="H58" s="312" t="s">
        <v>1468</v>
      </c>
      <c r="I58" s="414">
        <v>6.5000000000000002E-2</v>
      </c>
      <c r="J58" s="287">
        <v>1</v>
      </c>
      <c r="K58" s="414">
        <f>I58*J58</f>
        <v>6.5000000000000002E-2</v>
      </c>
      <c r="L58" s="907">
        <f>VLOOKUP(A58,TRANSPORTE!A5:D117,4,FALSE)</f>
        <v>1010.5980903546691</v>
      </c>
      <c r="M58" s="908"/>
      <c r="N58" s="288">
        <f>K58*L58</f>
        <v>65.68887587305349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65.68887587305349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2400</v>
      </c>
      <c r="N69" s="396">
        <f>K69/M69</f>
        <v>90.218333333333334</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90.218333333333334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1534.2978547370376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306.85957094740752</v>
      </c>
      <c r="M82" s="856"/>
      <c r="N82" s="51"/>
    </row>
    <row r="83" spans="1:14">
      <c r="B83" s="89" t="s">
        <v>973</v>
      </c>
      <c r="C83" s="90"/>
      <c r="D83" s="90"/>
      <c r="E83" s="90"/>
      <c r="F83" s="90"/>
      <c r="G83" s="90"/>
      <c r="H83" s="90"/>
      <c r="I83" s="87"/>
      <c r="J83" s="88"/>
      <c r="K83" s="305">
        <v>0.05</v>
      </c>
      <c r="L83" s="855">
        <f>N77*K83</f>
        <v>76.71489273685188</v>
      </c>
      <c r="M83" s="856"/>
      <c r="N83" s="51"/>
    </row>
    <row r="84" spans="1:14" ht="15.75" thickBot="1">
      <c r="B84" s="91" t="s">
        <v>974</v>
      </c>
      <c r="C84" s="92"/>
      <c r="D84" s="92"/>
      <c r="E84" s="92"/>
      <c r="F84" s="92"/>
      <c r="G84" s="92"/>
      <c r="H84" s="92"/>
      <c r="I84" s="93"/>
      <c r="J84" s="94"/>
      <c r="K84" s="306">
        <v>0.05</v>
      </c>
      <c r="L84" s="857">
        <f>N77*K84</f>
        <v>76.71489273685188</v>
      </c>
      <c r="M84" s="858"/>
      <c r="N84" s="51"/>
    </row>
    <row r="85" spans="1:14" ht="15.75" thickBot="1">
      <c r="B85" s="820" t="s">
        <v>953</v>
      </c>
      <c r="C85" s="821"/>
      <c r="D85" s="821"/>
      <c r="E85" s="821"/>
      <c r="F85" s="821"/>
      <c r="G85" s="821"/>
      <c r="H85" s="821"/>
      <c r="I85" s="821"/>
      <c r="J85" s="821"/>
      <c r="K85" s="821"/>
      <c r="L85" s="821"/>
      <c r="M85" s="822"/>
      <c r="N85" s="52">
        <f>L82+L83+L84</f>
        <v>460.28935642111128</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1994.5872111581489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1086</v>
      </c>
      <c r="C31" s="81" t="s">
        <v>2075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18</v>
      </c>
      <c r="N36" s="273">
        <f>K36/M36</f>
        <v>2968.2481894599277</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66851.356932543218</v>
      </c>
      <c r="L37" s="271"/>
      <c r="M37" s="272">
        <v>18</v>
      </c>
      <c r="N37" s="273">
        <f>K37/M37</f>
        <v>3713.9642740301788</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118627.72615399912</v>
      </c>
      <c r="L38" s="271"/>
      <c r="M38" s="272">
        <v>18</v>
      </c>
      <c r="N38" s="273">
        <f>K38/M38</f>
        <v>6590.4292307777287</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325043.59327628021</v>
      </c>
      <c r="L39" s="874">
        <v>18</v>
      </c>
      <c r="M39" s="875"/>
      <c r="N39" s="273">
        <f>K39/L39</f>
        <v>18057.97740423779</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93181.597763088212</v>
      </c>
      <c r="L40" s="277"/>
      <c r="M40" s="278">
        <v>18</v>
      </c>
      <c r="N40" s="273">
        <f>K40/M40</f>
        <v>5176.7554312826787</v>
      </c>
    </row>
    <row r="41" spans="1:14">
      <c r="B41" s="877" t="s">
        <v>952</v>
      </c>
      <c r="C41" s="878"/>
      <c r="D41" s="878"/>
      <c r="E41" s="38"/>
      <c r="F41" s="39"/>
      <c r="G41" s="39"/>
      <c r="H41" s="40"/>
      <c r="I41" s="36"/>
      <c r="J41" s="37"/>
      <c r="K41" s="280"/>
      <c r="L41" s="277"/>
      <c r="M41" s="402">
        <v>0.01</v>
      </c>
      <c r="N41" s="345">
        <f>N75*M41</f>
        <v>29.963350251000556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36537.337880039304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802</v>
      </c>
      <c r="B48" s="43" t="str">
        <f>VLOOKUP(A48,MATERIALES!A5:D373,3,FALSE)</f>
        <v>Arena lavada</v>
      </c>
      <c r="C48" s="282"/>
      <c r="D48" s="282"/>
      <c r="E48" s="282"/>
      <c r="F48" s="282"/>
      <c r="G48" s="282"/>
      <c r="H48" s="282"/>
      <c r="I48" s="269"/>
      <c r="J48" s="225" t="str">
        <f>VLOOKUP(A48,MATERIALES!A4:D640,2,FALSE)</f>
        <v>m3</v>
      </c>
      <c r="K48" s="283">
        <v>3.5000000000000003E-2</v>
      </c>
      <c r="L48" s="268"/>
      <c r="M48" s="403">
        <f>VLOOKUP(A48,MATERIALES!A5:D396,4,FALSE)</f>
        <v>52582.146474314075</v>
      </c>
      <c r="N48" s="273">
        <f>K48*M48</f>
        <v>1840.3751266009929</v>
      </c>
    </row>
    <row r="49" spans="1:14">
      <c r="A49" s="108" t="s">
        <v>763</v>
      </c>
      <c r="B49" s="43" t="str">
        <f>VLOOKUP(A49,MATERIALES!A6:D373,3,FALSE)</f>
        <v>Agregado petreo para mezclas asfálticas</v>
      </c>
      <c r="C49" s="282"/>
      <c r="D49" s="282"/>
      <c r="E49" s="282"/>
      <c r="F49" s="282"/>
      <c r="G49" s="282"/>
      <c r="H49" s="282"/>
      <c r="I49" s="269"/>
      <c r="J49" s="225" t="str">
        <f>VLOOKUP(A49,MATERIALES!A5:D641,2,FALSE)</f>
        <v>m3</v>
      </c>
      <c r="K49" s="283">
        <v>0.25</v>
      </c>
      <c r="L49" s="268"/>
      <c r="M49" s="403">
        <f>VLOOKUP(A49,MATERIALES!A6:D397,4,FALSE)</f>
        <v>52583.228680058986</v>
      </c>
      <c r="N49" s="273">
        <f>K49*M49</f>
        <v>13145.807170014747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2"/>
      <c r="C52" s="903"/>
      <c r="D52" s="903"/>
      <c r="E52" s="903"/>
      <c r="F52" s="903"/>
      <c r="G52" s="903"/>
      <c r="H52" s="903"/>
      <c r="I52" s="873"/>
      <c r="J52" s="42"/>
      <c r="K52" s="44"/>
      <c r="L52" s="904"/>
      <c r="M52" s="905"/>
      <c r="N52" s="45"/>
    </row>
    <row r="53" spans="1:14" ht="15.75" thickBot="1">
      <c r="B53" s="820" t="s">
        <v>953</v>
      </c>
      <c r="C53" s="821"/>
      <c r="D53" s="821"/>
      <c r="E53" s="821"/>
      <c r="F53" s="821"/>
      <c r="G53" s="821"/>
      <c r="H53" s="821"/>
      <c r="I53" s="821"/>
      <c r="J53" s="821"/>
      <c r="K53" s="821"/>
      <c r="L53" s="821"/>
      <c r="M53" s="822"/>
      <c r="N53" s="395">
        <f>SUM(N48:N52)</f>
        <v>14986.18229661574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1317</v>
      </c>
      <c r="B58" s="46" t="str">
        <f>VLOOKUP(A58,TRANSPORTE!A5:D117,3,FALSE)</f>
        <v>Transporte de agregados pétreos</v>
      </c>
      <c r="C58" s="318"/>
      <c r="D58" s="318"/>
      <c r="E58" s="318"/>
      <c r="F58" s="318"/>
      <c r="G58" s="318"/>
      <c r="H58" s="312" t="s">
        <v>1468</v>
      </c>
      <c r="I58" s="414">
        <v>0.28500000000000003</v>
      </c>
      <c r="J58" s="287">
        <v>1</v>
      </c>
      <c r="K58" s="414">
        <f>I58*J58</f>
        <v>0.28500000000000003</v>
      </c>
      <c r="L58" s="907">
        <f>VLOOKUP(A58,TRANSPORTE!A5:D117,4,FALSE)</f>
        <v>960.74550811354766</v>
      </c>
      <c r="M58" s="908"/>
      <c r="N58" s="288">
        <f>K58*L58</f>
        <v>273.81246981236109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273.81246981236109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t="s">
        <v>15</v>
      </c>
      <c r="B69" s="49" t="str">
        <f>VLOOKUP(A69,'MANO DE OBRA'!A8:D68,3,FALSE)</f>
        <v>Obrero (6)</v>
      </c>
      <c r="C69" s="47"/>
      <c r="D69" s="47"/>
      <c r="E69" s="47"/>
      <c r="F69" s="47"/>
      <c r="G69" s="47"/>
      <c r="H69" s="47"/>
      <c r="I69" s="293">
        <f>K69/J69*100</f>
        <v>175560</v>
      </c>
      <c r="J69" s="294">
        <v>185</v>
      </c>
      <c r="K69" s="295">
        <f>VLOOKUP(A69,'MANO DE OBRA'!A8:D99,4,FALSE)</f>
        <v>324786</v>
      </c>
      <c r="L69" s="50"/>
      <c r="M69" s="296">
        <v>144</v>
      </c>
      <c r="N69" s="396">
        <f>K69/M69</f>
        <v>2255.4583333333335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144</v>
      </c>
      <c r="N70" s="396">
        <f>K70/M70</f>
        <v>740.87669176672216</v>
      </c>
    </row>
    <row r="71" spans="1:15">
      <c r="B71" s="49"/>
      <c r="C71" s="47"/>
      <c r="D71" s="47"/>
      <c r="E71" s="47"/>
      <c r="F71" s="47"/>
      <c r="G71" s="47"/>
      <c r="H71" s="47"/>
      <c r="I71" s="293"/>
      <c r="J71" s="294"/>
      <c r="K71" s="295"/>
      <c r="L71" s="50"/>
      <c r="M71" s="301"/>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2996.3350251000556</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54793.667671567455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10958.733534313491</v>
      </c>
      <c r="M82" s="856"/>
      <c r="N82" s="51"/>
    </row>
    <row r="83" spans="1:14">
      <c r="B83" s="89" t="s">
        <v>973</v>
      </c>
      <c r="C83" s="90"/>
      <c r="D83" s="90"/>
      <c r="E83" s="90"/>
      <c r="F83" s="90"/>
      <c r="G83" s="90"/>
      <c r="H83" s="90"/>
      <c r="I83" s="87"/>
      <c r="J83" s="88"/>
      <c r="K83" s="305">
        <v>0.05</v>
      </c>
      <c r="L83" s="855">
        <f>N77*K83</f>
        <v>2739.6833835783727</v>
      </c>
      <c r="M83" s="856"/>
      <c r="N83" s="51"/>
    </row>
    <row r="84" spans="1:14" ht="15.75" thickBot="1">
      <c r="B84" s="91" t="s">
        <v>974</v>
      </c>
      <c r="C84" s="92"/>
      <c r="D84" s="92"/>
      <c r="E84" s="92"/>
      <c r="F84" s="92"/>
      <c r="G84" s="92"/>
      <c r="H84" s="92"/>
      <c r="I84" s="93"/>
      <c r="J84" s="94"/>
      <c r="K84" s="306">
        <v>0.05</v>
      </c>
      <c r="L84" s="857">
        <f>N77*K84</f>
        <v>2739.6833835783727</v>
      </c>
      <c r="M84" s="858"/>
      <c r="N84" s="51"/>
    </row>
    <row r="85" spans="1:14" ht="15.75" thickBot="1">
      <c r="B85" s="820" t="s">
        <v>953</v>
      </c>
      <c r="C85" s="821"/>
      <c r="D85" s="821"/>
      <c r="E85" s="821"/>
      <c r="F85" s="821"/>
      <c r="G85" s="821"/>
      <c r="H85" s="821"/>
      <c r="I85" s="821"/>
      <c r="J85" s="821"/>
      <c r="K85" s="821"/>
      <c r="L85" s="821"/>
      <c r="M85" s="822"/>
      <c r="N85" s="52">
        <f>L82+L83+L84</f>
        <v>16438.100301470236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71231.767973037699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3" t="s">
        <v>2218</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2219</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6"/>
      <c r="K117" s="886"/>
      <c r="L117" s="886"/>
      <c r="M117" s="886"/>
      <c r="N117" s="887"/>
    </row>
    <row r="118" spans="2:14" ht="15.75" thickBot="1">
      <c r="B118" s="262" t="s">
        <v>2221</v>
      </c>
      <c r="C118" s="394"/>
      <c r="D118" s="394"/>
      <c r="E118" s="57"/>
      <c r="F118" s="57"/>
      <c r="G118" s="57"/>
      <c r="H118" s="57"/>
      <c r="I118" s="57"/>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1087</v>
      </c>
      <c r="C31" s="81" t="s">
        <v>2076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12</v>
      </c>
      <c r="N36" s="273">
        <f>K36/M36</f>
        <v>4452.3722841898916</v>
      </c>
    </row>
    <row r="37" spans="1:14">
      <c r="A37" s="113" t="s">
        <v>154</v>
      </c>
      <c r="B37" s="321" t="str">
        <f>VLOOKUP(A37,EQUIPOS!A6:D154,3,FALSE)</f>
        <v>Carrotanque Irrigador de asfalto, 1000 GALONES DE CAPACIDAD</v>
      </c>
      <c r="C37" s="322"/>
      <c r="D37" s="322"/>
      <c r="E37" s="322"/>
      <c r="F37" s="322"/>
      <c r="G37" s="322"/>
      <c r="H37" s="323"/>
      <c r="I37" s="268"/>
      <c r="J37" s="269"/>
      <c r="K37" s="270">
        <f>VLOOKUP(A37,EQUIPOS!A6:D163,4,FALSE)</f>
        <v>66851.356932543218</v>
      </c>
      <c r="L37" s="271"/>
      <c r="M37" s="272">
        <v>12</v>
      </c>
      <c r="N37" s="273">
        <f>K37/M37</f>
        <v>5570.9464110452682</v>
      </c>
    </row>
    <row r="38" spans="1:14">
      <c r="A38" s="113" t="s">
        <v>269</v>
      </c>
      <c r="B38" s="321" t="str">
        <f>VLOOKUP(A38,EQUIPOS!A6:D154,3,FALSE)</f>
        <v>Motoniveladora  potencia 215 HP, ancho de cuchilla 4,27 m, peso 18 ton.</v>
      </c>
      <c r="C38" s="322"/>
      <c r="D38" s="322"/>
      <c r="E38" s="322"/>
      <c r="F38" s="322"/>
      <c r="G38" s="322"/>
      <c r="H38" s="323"/>
      <c r="I38" s="268"/>
      <c r="J38" s="269"/>
      <c r="K38" s="270">
        <f>VLOOKUP(A38,EQUIPOS!A6:D163,4,FALSE)</f>
        <v>118627.72615399912</v>
      </c>
      <c r="L38" s="271"/>
      <c r="M38" s="272">
        <v>12</v>
      </c>
      <c r="N38" s="273">
        <f>K38/M38</f>
        <v>9885.643846166593</v>
      </c>
    </row>
    <row r="39" spans="1:14">
      <c r="A39" s="113" t="s">
        <v>299</v>
      </c>
      <c r="B39" s="869" t="str">
        <f>VLOOKUP(A39,EQUIPOS!A7:D154,3,FALSE)</f>
        <v xml:space="preserve">Recicladora, potencia 430HP </v>
      </c>
      <c r="C39" s="870"/>
      <c r="D39" s="870"/>
      <c r="E39" s="870"/>
      <c r="F39" s="870"/>
      <c r="G39" s="870"/>
      <c r="H39" s="871"/>
      <c r="I39" s="268"/>
      <c r="J39" s="269"/>
      <c r="K39" s="270">
        <f>VLOOKUP(A39,EQUIPOS!A7:D164,4,FALSE)</f>
        <v>325043.59327628021</v>
      </c>
      <c r="L39" s="271"/>
      <c r="M39" s="272">
        <v>12</v>
      </c>
      <c r="N39" s="273">
        <f>K39/M39</f>
        <v>27086.966106356685</v>
      </c>
    </row>
    <row r="40" spans="1:14">
      <c r="A40" t="s">
        <v>365</v>
      </c>
      <c r="B40" s="869" t="str">
        <f>VLOOKUP(A40,EQUIPOS!A8:D154,3,FALSE)</f>
        <v xml:space="preserve">Vibrocompatador, potencia 153 HP, peso 10 Ton. </v>
      </c>
      <c r="C40" s="870"/>
      <c r="D40" s="870"/>
      <c r="E40" s="870"/>
      <c r="F40" s="870"/>
      <c r="G40" s="870"/>
      <c r="H40" s="871"/>
      <c r="I40" s="268"/>
      <c r="J40" s="269"/>
      <c r="K40" s="270">
        <f>VLOOKUP(A40,EQUIPOS!A8:D165,4,FALSE)</f>
        <v>93181.597763088212</v>
      </c>
      <c r="L40" s="271"/>
      <c r="M40" s="272">
        <v>12</v>
      </c>
      <c r="N40" s="273">
        <f>K40/M40</f>
        <v>7765.1331469240176</v>
      </c>
    </row>
    <row r="41" spans="1:14">
      <c r="B41" s="869"/>
      <c r="C41" s="870"/>
      <c r="D41" s="870"/>
      <c r="E41" s="870"/>
      <c r="F41" s="870"/>
      <c r="G41" s="870"/>
      <c r="H41" s="871"/>
      <c r="I41" s="872"/>
      <c r="J41" s="873"/>
      <c r="K41" s="270"/>
      <c r="L41" s="874"/>
      <c r="M41" s="875"/>
      <c r="N41" s="273"/>
    </row>
    <row r="42" spans="1:14">
      <c r="B42" s="869"/>
      <c r="C42" s="870"/>
      <c r="D42" s="870"/>
      <c r="E42" s="876"/>
      <c r="F42" s="870"/>
      <c r="G42" s="870"/>
      <c r="H42" s="871"/>
      <c r="I42" s="36"/>
      <c r="J42" s="37"/>
      <c r="K42" s="275"/>
      <c r="L42" s="277"/>
      <c r="M42" s="278"/>
      <c r="N42" s="279"/>
    </row>
    <row r="43" spans="1:14">
      <c r="B43" s="877" t="s">
        <v>952</v>
      </c>
      <c r="C43" s="955"/>
      <c r="D43" s="955"/>
      <c r="E43" s="38"/>
      <c r="F43" s="39"/>
      <c r="G43" s="39"/>
      <c r="H43" s="40"/>
      <c r="I43" s="36"/>
      <c r="J43" s="37"/>
      <c r="K43" s="280"/>
      <c r="L43" s="277"/>
      <c r="M43" s="402">
        <v>0.1</v>
      </c>
      <c r="N43" s="345">
        <f>N77*M43</f>
        <v>449.45025376500837</v>
      </c>
    </row>
    <row r="44" spans="1:14" ht="15.75" thickBot="1">
      <c r="B44" s="869"/>
      <c r="C44" s="870"/>
      <c r="D44" s="870"/>
      <c r="E44" s="870"/>
      <c r="F44" s="870"/>
      <c r="G44" s="870"/>
      <c r="H44" s="871"/>
      <c r="I44" s="879"/>
      <c r="J44" s="880"/>
      <c r="K44" s="41"/>
      <c r="L44" s="881"/>
      <c r="M44" s="882"/>
      <c r="N44" s="105"/>
    </row>
    <row r="45" spans="1:14" ht="15.75" thickBot="1">
      <c r="B45" s="820" t="s">
        <v>953</v>
      </c>
      <c r="C45" s="821"/>
      <c r="D45" s="821"/>
      <c r="E45" s="821"/>
      <c r="F45" s="821"/>
      <c r="G45" s="821"/>
      <c r="H45" s="821"/>
      <c r="I45" s="821"/>
      <c r="J45" s="821"/>
      <c r="K45" s="821"/>
      <c r="L45" s="821"/>
      <c r="M45" s="822"/>
      <c r="N45" s="395">
        <f>SUM(N36:N44)</f>
        <v>55210.512048447468</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6" t="s">
        <v>945</v>
      </c>
      <c r="K49" s="85" t="s">
        <v>946</v>
      </c>
      <c r="L49" s="901" t="s">
        <v>955</v>
      </c>
      <c r="M49" s="900"/>
      <c r="N49" s="86" t="s">
        <v>951</v>
      </c>
    </row>
    <row r="50" spans="1:14">
      <c r="A50" t="s">
        <v>774</v>
      </c>
      <c r="B50" s="43" t="str">
        <f>VLOOKUP(A50,MATERIALES!A5:D373,3,FALSE)</f>
        <v>Agua</v>
      </c>
      <c r="C50" s="282"/>
      <c r="D50" s="282"/>
      <c r="E50" s="282"/>
      <c r="F50" s="282"/>
      <c r="G50" s="282"/>
      <c r="H50" s="282"/>
      <c r="I50" s="269"/>
      <c r="J50" s="225" t="str">
        <f>VLOOKUP(A50,MATERIALES!A4:D640,2,FALSE)</f>
        <v>lt</v>
      </c>
      <c r="K50" s="283">
        <v>75</v>
      </c>
      <c r="L50" s="268"/>
      <c r="M50" s="403">
        <f>VLOOKUP(A50,MATERIALES!A5:D396,4,FALSE)</f>
        <v>59.258204169472513</v>
      </c>
      <c r="N50" s="273">
        <f>K50*M50</f>
        <v>4444.365312710439</v>
      </c>
    </row>
    <row r="51" spans="1:14">
      <c r="A51" t="s">
        <v>807</v>
      </c>
      <c r="B51" s="43" t="str">
        <f>VLOOKUP(A51,MATERIALES!A5:D373,3,FALSE)</f>
        <v xml:space="preserve">Cemento Asfáltico </v>
      </c>
      <c r="C51" s="282"/>
      <c r="D51" s="282"/>
      <c r="E51" s="282"/>
      <c r="F51" s="282"/>
      <c r="G51" s="282"/>
      <c r="H51" s="282"/>
      <c r="I51" s="269"/>
      <c r="J51" s="225" t="str">
        <f>VLOOKUP(A51,MATERIALES!A4:D640,2,FALSE)</f>
        <v>kg</v>
      </c>
      <c r="K51" s="283">
        <v>1.3</v>
      </c>
      <c r="L51" s="268"/>
      <c r="M51" s="403">
        <f>VLOOKUP(A51,MATERIALES!A5:D396,4,FALSE)</f>
        <v>1188.2099138945944</v>
      </c>
      <c r="N51" s="273">
        <f>K51*M51</f>
        <v>1544.6728880629728</v>
      </c>
    </row>
    <row r="52" spans="1:14">
      <c r="B52" s="43"/>
      <c r="C52" s="282"/>
      <c r="D52" s="282"/>
      <c r="E52" s="282"/>
      <c r="F52" s="282"/>
      <c r="G52" s="282"/>
      <c r="H52" s="282"/>
      <c r="I52" s="269"/>
      <c r="J52" s="225"/>
      <c r="K52" s="283"/>
      <c r="L52" s="268"/>
      <c r="M52" s="284"/>
      <c r="N52" s="285"/>
    </row>
    <row r="53" spans="1:14">
      <c r="B53" s="43"/>
      <c r="C53" s="282"/>
      <c r="D53" s="282"/>
      <c r="E53" s="282"/>
      <c r="F53" s="282"/>
      <c r="G53" s="282"/>
      <c r="H53" s="282"/>
      <c r="I53" s="269"/>
      <c r="J53" s="225"/>
      <c r="K53" s="283"/>
      <c r="L53" s="268"/>
      <c r="M53" s="284"/>
      <c r="N53" s="285"/>
    </row>
    <row r="54" spans="1:14" ht="15.75" thickBot="1">
      <c r="B54" s="902"/>
      <c r="C54" s="903"/>
      <c r="D54" s="903"/>
      <c r="E54" s="903"/>
      <c r="F54" s="903"/>
      <c r="G54" s="903"/>
      <c r="H54" s="903"/>
      <c r="I54" s="873"/>
      <c r="J54" s="42"/>
      <c r="K54" s="44"/>
      <c r="L54" s="904"/>
      <c r="M54" s="905"/>
      <c r="N54" s="45"/>
    </row>
    <row r="55" spans="1:14" ht="15.75" thickBot="1">
      <c r="B55" s="820" t="s">
        <v>953</v>
      </c>
      <c r="C55" s="821"/>
      <c r="D55" s="821"/>
      <c r="E55" s="821"/>
      <c r="F55" s="821"/>
      <c r="G55" s="821"/>
      <c r="H55" s="821"/>
      <c r="I55" s="821"/>
      <c r="J55" s="821"/>
      <c r="K55" s="821"/>
      <c r="L55" s="821"/>
      <c r="M55" s="822"/>
      <c r="N55" s="395">
        <f>SUM(N50:N54)</f>
        <v>5989.0382007734115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296">
        <v>96</v>
      </c>
      <c r="N71" s="396">
        <f>K71/M71</f>
        <v>1111.3150376500832</v>
      </c>
      <c r="O71" s="106"/>
    </row>
    <row r="72" spans="1:15">
      <c r="A72" t="s">
        <v>15</v>
      </c>
      <c r="B72" s="49" t="str">
        <f>VLOOKUP(A72,'MANO DE OBRA'!A8:D69,3,FALSE)</f>
        <v>Obrero (6)</v>
      </c>
      <c r="C72" s="47"/>
      <c r="D72" s="47"/>
      <c r="E72" s="47"/>
      <c r="F72" s="47"/>
      <c r="G72" s="47"/>
      <c r="H72" s="47"/>
      <c r="I72" s="293">
        <f>K72/J72*100</f>
        <v>175560</v>
      </c>
      <c r="J72" s="294">
        <v>185</v>
      </c>
      <c r="K72" s="295">
        <f>VLOOKUP(A72,'MANO DE OBRA'!A8:D100,4,FALSE)</f>
        <v>324786</v>
      </c>
      <c r="L72" s="50"/>
      <c r="M72" s="300">
        <v>96</v>
      </c>
      <c r="N72" s="396">
        <f>K72/M72</f>
        <v>3383.1875</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4494.5025376500835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N45+N55+N66+N77</f>
        <v>65694.052786870961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13138.810557374192</v>
      </c>
      <c r="M84" s="856"/>
      <c r="N84" s="51"/>
    </row>
    <row r="85" spans="1:14">
      <c r="B85" s="89" t="s">
        <v>973</v>
      </c>
      <c r="C85" s="90"/>
      <c r="D85" s="90"/>
      <c r="E85" s="90"/>
      <c r="F85" s="90"/>
      <c r="G85" s="90"/>
      <c r="H85" s="90"/>
      <c r="I85" s="87"/>
      <c r="J85" s="88"/>
      <c r="K85" s="305">
        <v>0.05</v>
      </c>
      <c r="L85" s="855">
        <f>N79*K85</f>
        <v>3284.7026393435481</v>
      </c>
      <c r="M85" s="856"/>
      <c r="N85" s="51"/>
    </row>
    <row r="86" spans="1:14" ht="15.75" thickBot="1">
      <c r="B86" s="91" t="s">
        <v>974</v>
      </c>
      <c r="C86" s="92"/>
      <c r="D86" s="92"/>
      <c r="E86" s="92"/>
      <c r="F86" s="92"/>
      <c r="G86" s="92"/>
      <c r="H86" s="92"/>
      <c r="I86" s="93"/>
      <c r="J86" s="94"/>
      <c r="K86" s="306">
        <v>0.05</v>
      </c>
      <c r="L86" s="857">
        <f>N79*K86</f>
        <v>3284.7026393435481</v>
      </c>
      <c r="M86" s="858"/>
      <c r="N86" s="51"/>
    </row>
    <row r="87" spans="1:14" ht="15.75" thickBot="1">
      <c r="B87" s="820" t="s">
        <v>953</v>
      </c>
      <c r="C87" s="821"/>
      <c r="D87" s="821"/>
      <c r="E87" s="821"/>
      <c r="F87" s="821"/>
      <c r="G87" s="821"/>
      <c r="H87" s="821"/>
      <c r="I87" s="821"/>
      <c r="J87" s="821"/>
      <c r="K87" s="821"/>
      <c r="L87" s="821"/>
      <c r="M87" s="822"/>
      <c r="N87" s="52">
        <f>L84+L85+L86</f>
        <v>19708.215836061288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85402.268622932257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3" t="s">
        <v>2218</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2219</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6"/>
      <c r="K119" s="886"/>
      <c r="L119" s="886"/>
      <c r="M119" s="886"/>
      <c r="N119" s="887"/>
    </row>
    <row r="120" spans="2:14" ht="15.75" thickBot="1">
      <c r="B120" s="262" t="s">
        <v>2221</v>
      </c>
      <c r="C120" s="394"/>
      <c r="D120" s="394"/>
      <c r="E120" s="57"/>
      <c r="F120" s="57"/>
      <c r="G120" s="57"/>
      <c r="H120" s="57"/>
      <c r="I120" s="57"/>
      <c r="J120" s="888"/>
      <c r="K120" s="888"/>
      <c r="L120" s="888"/>
      <c r="M120" s="888"/>
      <c r="N120" s="889"/>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1598</v>
      </c>
      <c r="C31" s="81" t="s">
        <v>2077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18</v>
      </c>
      <c r="N36" s="273">
        <f>K36/M36</f>
        <v>2968.2481894599277</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66851.356932543218</v>
      </c>
      <c r="L37" s="271"/>
      <c r="M37" s="272">
        <v>18</v>
      </c>
      <c r="N37" s="273">
        <f>K37/M37</f>
        <v>3713.9642740301788</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118627.72615399912</v>
      </c>
      <c r="L38" s="271"/>
      <c r="M38" s="272">
        <v>18</v>
      </c>
      <c r="N38" s="273">
        <f>K38/M38</f>
        <v>6590.4292307777287</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325043.59327628021</v>
      </c>
      <c r="L39" s="874">
        <v>18</v>
      </c>
      <c r="M39" s="875"/>
      <c r="N39" s="273">
        <f>K39/L39</f>
        <v>18057.97740423779</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93181.597763088212</v>
      </c>
      <c r="L40" s="277"/>
      <c r="M40" s="278">
        <v>18</v>
      </c>
      <c r="N40" s="273">
        <f>K40/M40</f>
        <v>5176.7554312826787</v>
      </c>
    </row>
    <row r="41" spans="1:14">
      <c r="B41" s="321"/>
      <c r="C41" s="322"/>
      <c r="D41" s="322"/>
      <c r="E41" s="322"/>
      <c r="F41" s="324"/>
      <c r="G41" s="324"/>
      <c r="H41" s="125"/>
      <c r="I41" s="36"/>
      <c r="J41" s="37"/>
      <c r="K41" s="275"/>
      <c r="L41" s="277"/>
      <c r="M41" s="278"/>
      <c r="N41" s="273"/>
    </row>
    <row r="42" spans="1:14">
      <c r="B42" s="877" t="s">
        <v>952</v>
      </c>
      <c r="C42" s="878"/>
      <c r="D42" s="878"/>
      <c r="E42" s="38"/>
      <c r="F42" s="39"/>
      <c r="G42" s="39"/>
      <c r="H42" s="40"/>
      <c r="I42" s="36"/>
      <c r="J42" s="37"/>
      <c r="K42" s="280"/>
      <c r="L42" s="277"/>
      <c r="M42" s="402">
        <v>0.01</v>
      </c>
      <c r="N42" s="345">
        <f>N76*M42</f>
        <v>29.963350251000556</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36537.337880039304</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565</v>
      </c>
      <c r="B49" s="43" t="str">
        <f>VLOOKUP(A49,MATERIALES!A5:D373,3,FALSE)</f>
        <v>Mezcla densa en Caliente MDC-25</v>
      </c>
      <c r="C49" s="282"/>
      <c r="D49" s="282"/>
      <c r="E49" s="282"/>
      <c r="F49" s="282"/>
      <c r="G49" s="282"/>
      <c r="H49" s="282"/>
      <c r="I49" s="269"/>
      <c r="J49" s="225" t="str">
        <f>VLOOKUP(A49,MATERIALES!A5:D641,2,FALSE)</f>
        <v>m3</v>
      </c>
      <c r="K49" s="283">
        <v>0.153</v>
      </c>
      <c r="L49" s="268"/>
      <c r="M49" s="403">
        <f>VLOOKUP(A49,MATERIALES!A5:D396,4,FALSE)</f>
        <v>390186.06266518869</v>
      </c>
      <c r="N49" s="273">
        <f>K49*M49</f>
        <v>59698.46758777387</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59698.46758777387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07">
        <f>VLOOKUP(A59,TRANSPORTE!A5:D117,4,FALSE)</f>
        <v>1010.5980903546691</v>
      </c>
      <c r="M59" s="908"/>
      <c r="N59" s="288">
        <f>K59*L59</f>
        <v>154.62150782426437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154.62150782426437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144</v>
      </c>
      <c r="N70" s="396">
        <f>K70/M70</f>
        <v>2255.4583333333335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2996.3350251000556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99386.762000737494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19877.352400147502</v>
      </c>
      <c r="M83" s="856"/>
      <c r="N83" s="51"/>
    </row>
    <row r="84" spans="1:14">
      <c r="B84" s="89" t="s">
        <v>973</v>
      </c>
      <c r="C84" s="90"/>
      <c r="D84" s="90"/>
      <c r="E84" s="90"/>
      <c r="F84" s="90"/>
      <c r="G84" s="90"/>
      <c r="H84" s="90"/>
      <c r="I84" s="87"/>
      <c r="J84" s="88"/>
      <c r="K84" s="305">
        <v>0.05</v>
      </c>
      <c r="L84" s="855">
        <f>N78*K84</f>
        <v>4969.3381000368754</v>
      </c>
      <c r="M84" s="856"/>
      <c r="N84" s="51"/>
    </row>
    <row r="85" spans="1:14" ht="15.75" thickBot="1">
      <c r="B85" s="91" t="s">
        <v>974</v>
      </c>
      <c r="C85" s="92"/>
      <c r="D85" s="92"/>
      <c r="E85" s="92"/>
      <c r="F85" s="92"/>
      <c r="G85" s="92"/>
      <c r="H85" s="92"/>
      <c r="I85" s="93"/>
      <c r="J85" s="94"/>
      <c r="K85" s="306">
        <v>0.05</v>
      </c>
      <c r="L85" s="857">
        <f>N78*K85</f>
        <v>4969.3381000368754</v>
      </c>
      <c r="M85" s="858"/>
      <c r="N85" s="51"/>
    </row>
    <row r="86" spans="1:14" ht="15.75" thickBot="1">
      <c r="B86" s="820" t="s">
        <v>953</v>
      </c>
      <c r="C86" s="821"/>
      <c r="D86" s="821"/>
      <c r="E86" s="821"/>
      <c r="F86" s="821"/>
      <c r="G86" s="821"/>
      <c r="H86" s="821"/>
      <c r="I86" s="821"/>
      <c r="J86" s="821"/>
      <c r="K86" s="821"/>
      <c r="L86" s="821"/>
      <c r="M86" s="822"/>
      <c r="N86" s="52">
        <f>L83+L84+L85</f>
        <v>29816.028600221252</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129202.79060095875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1599</v>
      </c>
      <c r="C31" s="81" t="s">
        <v>2080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18</v>
      </c>
      <c r="N36" s="273">
        <f>K36/M36</f>
        <v>2968.2481894599277</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66851.356932543218</v>
      </c>
      <c r="L37" s="271"/>
      <c r="M37" s="272">
        <v>18</v>
      </c>
      <c r="N37" s="273">
        <f>K37/M37</f>
        <v>3713.9642740301788</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118627.72615399912</v>
      </c>
      <c r="L38" s="271"/>
      <c r="M38" s="272">
        <v>18</v>
      </c>
      <c r="N38" s="273">
        <f>K38/M38</f>
        <v>6590.4292307777287</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325043.59327628021</v>
      </c>
      <c r="L39" s="874">
        <v>18</v>
      </c>
      <c r="M39" s="875"/>
      <c r="N39" s="273">
        <f>K39/L39</f>
        <v>18057.97740423779</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93181.597763088212</v>
      </c>
      <c r="L40" s="277"/>
      <c r="M40" s="278">
        <v>18</v>
      </c>
      <c r="N40" s="273">
        <f>K40/M40</f>
        <v>5176.7554312826787</v>
      </c>
    </row>
    <row r="41" spans="1:14">
      <c r="B41" s="321"/>
      <c r="C41" s="322"/>
      <c r="D41" s="322"/>
      <c r="E41" s="322"/>
      <c r="F41" s="324"/>
      <c r="G41" s="324"/>
      <c r="H41" s="125"/>
      <c r="I41" s="36"/>
      <c r="J41" s="37"/>
      <c r="K41" s="275"/>
      <c r="L41" s="277"/>
      <c r="M41" s="278"/>
      <c r="N41" s="279"/>
    </row>
    <row r="42" spans="1:14">
      <c r="B42" s="877" t="s">
        <v>952</v>
      </c>
      <c r="C42" s="878"/>
      <c r="D42" s="878"/>
      <c r="E42" s="38"/>
      <c r="F42" s="39"/>
      <c r="G42" s="39"/>
      <c r="H42" s="40"/>
      <c r="I42" s="36"/>
      <c r="J42" s="37"/>
      <c r="K42" s="280"/>
      <c r="L42" s="277"/>
      <c r="M42" s="402">
        <v>0.01</v>
      </c>
      <c r="N42" s="345">
        <f>N76*M42</f>
        <v>29.963350251000556</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36537.337880039304</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383736.7062574997</v>
      </c>
      <c r="N49" s="273">
        <f>K49*M49</f>
        <v>58711.716057397454</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58711.716057397454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07">
        <f>VLOOKUP(A59,TRANSPORTE!A5:D117,4,FALSE)</f>
        <v>1010.5980903546691</v>
      </c>
      <c r="M59" s="908"/>
      <c r="N59" s="288">
        <f>K59*L59</f>
        <v>154.62150782426437</v>
      </c>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154.62150782426437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144</v>
      </c>
      <c r="N70" s="396">
        <f>K70/M70</f>
        <v>2255.4583333333335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2996.3350251000556</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98400.01047036107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19680.002094072217</v>
      </c>
      <c r="M83" s="856"/>
      <c r="N83" s="51"/>
    </row>
    <row r="84" spans="1:14">
      <c r="B84" s="89" t="s">
        <v>973</v>
      </c>
      <c r="C84" s="90"/>
      <c r="D84" s="90"/>
      <c r="E84" s="90"/>
      <c r="F84" s="90"/>
      <c r="G84" s="90"/>
      <c r="H84" s="90"/>
      <c r="I84" s="87"/>
      <c r="J84" s="88"/>
      <c r="K84" s="305">
        <v>0.05</v>
      </c>
      <c r="L84" s="855">
        <f>N78*K84</f>
        <v>4920.0005235180543</v>
      </c>
      <c r="M84" s="856"/>
      <c r="N84" s="51"/>
    </row>
    <row r="85" spans="1:14" ht="15.75" thickBot="1">
      <c r="B85" s="91" t="s">
        <v>974</v>
      </c>
      <c r="C85" s="92"/>
      <c r="D85" s="92"/>
      <c r="E85" s="92"/>
      <c r="F85" s="92"/>
      <c r="G85" s="92"/>
      <c r="H85" s="92"/>
      <c r="I85" s="93"/>
      <c r="J85" s="94"/>
      <c r="K85" s="306">
        <v>0.05</v>
      </c>
      <c r="L85" s="857">
        <f>N78*K85</f>
        <v>4920.0005235180543</v>
      </c>
      <c r="M85" s="858"/>
      <c r="N85" s="51"/>
    </row>
    <row r="86" spans="1:14" ht="15.75" thickBot="1">
      <c r="B86" s="820" t="s">
        <v>953</v>
      </c>
      <c r="C86" s="821"/>
      <c r="D86" s="821"/>
      <c r="E86" s="821"/>
      <c r="F86" s="821"/>
      <c r="G86" s="821"/>
      <c r="H86" s="821"/>
      <c r="I86" s="821"/>
      <c r="J86" s="821"/>
      <c r="K86" s="821"/>
      <c r="L86" s="821"/>
      <c r="M86" s="822"/>
      <c r="N86" s="52">
        <f>L83+L84+L85</f>
        <v>29520.003141108326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127920.01361146939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1600</v>
      </c>
      <c r="C31" s="81" t="s">
        <v>2081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15</v>
      </c>
      <c r="N36" s="273">
        <f>K36/M36</f>
        <v>3561.8978273519137</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66851.356932543218</v>
      </c>
      <c r="L37" s="271"/>
      <c r="M37" s="272">
        <v>15</v>
      </c>
      <c r="N37" s="273">
        <f>K37/M37</f>
        <v>4456.7571288362142</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118627.72615399912</v>
      </c>
      <c r="L38" s="271"/>
      <c r="M38" s="272">
        <v>15</v>
      </c>
      <c r="N38" s="273">
        <f>K38/M38</f>
        <v>7908.515076933274</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325043.59327628021</v>
      </c>
      <c r="L39" s="874">
        <v>15</v>
      </c>
      <c r="M39" s="875"/>
      <c r="N39" s="273">
        <f>K39/L39</f>
        <v>21669.572885085348</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93181.597763088212</v>
      </c>
      <c r="L40" s="277"/>
      <c r="M40" s="278">
        <v>15</v>
      </c>
      <c r="N40" s="273">
        <f>K40/M40</f>
        <v>6212.1065175392141</v>
      </c>
    </row>
    <row r="41" spans="1:14">
      <c r="B41" s="321"/>
      <c r="C41" s="322"/>
      <c r="D41" s="322"/>
      <c r="E41" s="322"/>
      <c r="F41" s="324"/>
      <c r="G41" s="324"/>
      <c r="H41" s="125"/>
      <c r="I41" s="36"/>
      <c r="J41" s="37"/>
      <c r="K41" s="275"/>
      <c r="L41" s="277"/>
      <c r="M41" s="278"/>
      <c r="N41" s="279"/>
    </row>
    <row r="42" spans="1:14">
      <c r="B42" s="877" t="s">
        <v>952</v>
      </c>
      <c r="C42" s="878"/>
      <c r="D42" s="878"/>
      <c r="E42" s="38"/>
      <c r="F42" s="39"/>
      <c r="G42" s="39"/>
      <c r="H42" s="40"/>
      <c r="I42" s="36"/>
      <c r="J42" s="37"/>
      <c r="K42" s="280"/>
      <c r="L42" s="277"/>
      <c r="M42" s="402">
        <v>0.01</v>
      </c>
      <c r="N42" s="345">
        <f>N76*M42</f>
        <v>35.956020301200674</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43844.805456047165</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565</v>
      </c>
      <c r="B49" s="43" t="str">
        <f>VLOOKUP(A49,MATERIALES!A4:D373,3,FALSE)</f>
        <v>Mezcla densa en Caliente MDC-25</v>
      </c>
      <c r="C49" s="282"/>
      <c r="D49" s="282"/>
      <c r="E49" s="282"/>
      <c r="F49" s="282"/>
      <c r="G49" s="282"/>
      <c r="H49" s="282"/>
      <c r="I49" s="269"/>
      <c r="J49" s="225" t="str">
        <f>VLOOKUP(A49,MATERIALES!A5:D641,2,FALSE)</f>
        <v>m3</v>
      </c>
      <c r="K49" s="283">
        <v>0.153</v>
      </c>
      <c r="L49" s="268"/>
      <c r="M49" s="403">
        <f>VLOOKUP(A49,MATERIALES!A5:D396,4,FALSE)</f>
        <v>390186.06266518869</v>
      </c>
      <c r="N49" s="273">
        <f>K49*M49</f>
        <v>59698.46758777387</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59698.46758777387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07">
        <f>VLOOKUP(A59,TRANSPORTE!A5:D117,4,FALSE)</f>
        <v>1010.5980903546691</v>
      </c>
      <c r="M59" s="908"/>
      <c r="N59" s="288">
        <f>K59*L59</f>
        <v>154.62150782426437</v>
      </c>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154.62150782426437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120</v>
      </c>
      <c r="N70" s="396">
        <f>K70/M70</f>
        <v>2706.55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3595.602030120067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107293.49658176537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21458.699316353075</v>
      </c>
      <c r="M83" s="856"/>
      <c r="N83" s="51"/>
    </row>
    <row r="84" spans="1:14">
      <c r="B84" s="89" t="s">
        <v>973</v>
      </c>
      <c r="C84" s="90"/>
      <c r="D84" s="90"/>
      <c r="E84" s="90"/>
      <c r="F84" s="90"/>
      <c r="G84" s="90"/>
      <c r="H84" s="90"/>
      <c r="I84" s="87"/>
      <c r="J84" s="88"/>
      <c r="K84" s="305">
        <v>0.05</v>
      </c>
      <c r="L84" s="855">
        <f>N78*K84</f>
        <v>5364.6748290882688</v>
      </c>
      <c r="M84" s="856"/>
      <c r="N84" s="51"/>
    </row>
    <row r="85" spans="1:14" ht="15.75" thickBot="1">
      <c r="B85" s="91" t="s">
        <v>974</v>
      </c>
      <c r="C85" s="92"/>
      <c r="D85" s="92"/>
      <c r="E85" s="92"/>
      <c r="F85" s="92"/>
      <c r="G85" s="92"/>
      <c r="H85" s="92"/>
      <c r="I85" s="93"/>
      <c r="J85" s="94"/>
      <c r="K85" s="306">
        <v>0.05</v>
      </c>
      <c r="L85" s="857">
        <f>N78*K85</f>
        <v>5364.6748290882688</v>
      </c>
      <c r="M85" s="858"/>
      <c r="N85" s="51"/>
    </row>
    <row r="86" spans="1:14" ht="15.75" thickBot="1">
      <c r="B86" s="820" t="s">
        <v>953</v>
      </c>
      <c r="C86" s="821"/>
      <c r="D86" s="821"/>
      <c r="E86" s="821"/>
      <c r="F86" s="821"/>
      <c r="G86" s="821"/>
      <c r="H86" s="821"/>
      <c r="I86" s="821"/>
      <c r="J86" s="821"/>
      <c r="K86" s="821"/>
      <c r="L86" s="821"/>
      <c r="M86" s="822"/>
      <c r="N86" s="52">
        <f>L83+L84+L85</f>
        <v>32188.048974529611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139481.54555629499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1601</v>
      </c>
      <c r="C31" s="81" t="s">
        <v>2084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272">
        <v>15</v>
      </c>
      <c r="N36" s="273">
        <f>K36/M36</f>
        <v>3561.8978273519137</v>
      </c>
    </row>
    <row r="37" spans="1:14">
      <c r="A37" s="113" t="s">
        <v>154</v>
      </c>
      <c r="B37" s="869" t="str">
        <f>VLOOKUP(A37,EQUIPOS!A7:D154,3,FALSE)</f>
        <v>Carrotanque Irrigador de asfalto, 1000 GALONES DE CAPACIDAD</v>
      </c>
      <c r="C37" s="870"/>
      <c r="D37" s="870"/>
      <c r="E37" s="870"/>
      <c r="F37" s="870"/>
      <c r="G37" s="870"/>
      <c r="H37" s="871"/>
      <c r="I37" s="268"/>
      <c r="J37" s="269"/>
      <c r="K37" s="270">
        <f>VLOOKUP(A37,EQUIPOS!A7:D164,4,FALSE)</f>
        <v>66851.356932543218</v>
      </c>
      <c r="L37" s="271"/>
      <c r="M37" s="272">
        <v>15</v>
      </c>
      <c r="N37" s="273">
        <f>K37/M37</f>
        <v>4456.7571288362142</v>
      </c>
    </row>
    <row r="38" spans="1:14">
      <c r="A38" t="s">
        <v>269</v>
      </c>
      <c r="B38" s="869" t="str">
        <f>VLOOKUP(A38,EQUIPOS!A8:D154,3,FALSE)</f>
        <v>Motoniveladora  potencia 215 HP, ancho de cuchilla 4,27 m, peso 18 ton.</v>
      </c>
      <c r="C38" s="870"/>
      <c r="D38" s="870"/>
      <c r="E38" s="870"/>
      <c r="F38" s="870"/>
      <c r="G38" s="870"/>
      <c r="H38" s="871"/>
      <c r="I38" s="268"/>
      <c r="J38" s="269"/>
      <c r="K38" s="270">
        <f>VLOOKUP(A38,EQUIPOS!A8:D165,4,FALSE)</f>
        <v>118627.72615399912</v>
      </c>
      <c r="L38" s="271"/>
      <c r="M38" s="272">
        <v>15</v>
      </c>
      <c r="N38" s="273">
        <f>K38/M38</f>
        <v>7908.515076933274</v>
      </c>
    </row>
    <row r="39" spans="1:14">
      <c r="A39" t="s">
        <v>299</v>
      </c>
      <c r="B39" s="869" t="str">
        <f>VLOOKUP(A39,EQUIPOS!A9:D154,3,FALSE)</f>
        <v xml:space="preserve">Recicladora, potencia 430HP </v>
      </c>
      <c r="C39" s="870"/>
      <c r="D39" s="870"/>
      <c r="E39" s="870"/>
      <c r="F39" s="870"/>
      <c r="G39" s="870"/>
      <c r="H39" s="871"/>
      <c r="I39" s="872"/>
      <c r="J39" s="873"/>
      <c r="K39" s="270">
        <f>VLOOKUP(A39,EQUIPOS!A9:D166,4,FALSE)</f>
        <v>325043.59327628021</v>
      </c>
      <c r="L39" s="874">
        <v>15</v>
      </c>
      <c r="M39" s="875"/>
      <c r="N39" s="273">
        <f>K39/L39</f>
        <v>21669.572885085348</v>
      </c>
    </row>
    <row r="40" spans="1:14">
      <c r="A40" t="s">
        <v>365</v>
      </c>
      <c r="B40" s="869" t="str">
        <f>VLOOKUP(A40,EQUIPOS!A10:D154,3,FALSE)</f>
        <v xml:space="preserve">Vibrocompatador, potencia 153 HP, peso 10 Ton. </v>
      </c>
      <c r="C40" s="870"/>
      <c r="D40" s="870"/>
      <c r="E40" s="870"/>
      <c r="F40" s="870"/>
      <c r="G40" s="870"/>
      <c r="H40" s="871"/>
      <c r="I40" s="36"/>
      <c r="J40" s="37"/>
      <c r="K40" s="270">
        <f>VLOOKUP(A40,EQUIPOS!A10:D167,4,FALSE)</f>
        <v>93181.597763088212</v>
      </c>
      <c r="L40" s="277"/>
      <c r="M40" s="278">
        <v>15</v>
      </c>
      <c r="N40" s="273">
        <f>K40/M40</f>
        <v>6212.1065175392141</v>
      </c>
    </row>
    <row r="41" spans="1:14">
      <c r="B41" s="321"/>
      <c r="C41" s="322"/>
      <c r="D41" s="322"/>
      <c r="E41" s="322"/>
      <c r="F41" s="324"/>
      <c r="G41" s="324"/>
      <c r="H41" s="125"/>
      <c r="I41" s="36"/>
      <c r="J41" s="37"/>
      <c r="K41" s="275"/>
      <c r="L41" s="277"/>
      <c r="M41" s="278"/>
      <c r="N41" s="279"/>
    </row>
    <row r="42" spans="1:14">
      <c r="B42" s="877" t="s">
        <v>952</v>
      </c>
      <c r="C42" s="878"/>
      <c r="D42" s="878"/>
      <c r="E42" s="38"/>
      <c r="F42" s="39"/>
      <c r="G42" s="39"/>
      <c r="H42" s="40"/>
      <c r="I42" s="36"/>
      <c r="J42" s="37"/>
      <c r="K42" s="280"/>
      <c r="L42" s="277"/>
      <c r="M42" s="402">
        <v>0.01</v>
      </c>
      <c r="N42" s="345">
        <f>N76*M42</f>
        <v>35.956020301200674</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43844.805456047165</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383736.7062574997</v>
      </c>
      <c r="N49" s="273">
        <f>K49*M49</f>
        <v>58711.716057397454</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58711.716057397454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07">
        <f>VLOOKUP(A59,TRANSPORTE!A5:D117,4,FALSE)</f>
        <v>1010.5980903546691</v>
      </c>
      <c r="M59" s="908"/>
      <c r="N59" s="288">
        <f>K59*L59</f>
        <v>154.62150782426437</v>
      </c>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154.62150782426437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120</v>
      </c>
      <c r="N70" s="396">
        <f>K70/M70</f>
        <v>2706.55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3595.602030120067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106306.74505138895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21261.349010277791</v>
      </c>
      <c r="M83" s="856"/>
      <c r="N83" s="51"/>
    </row>
    <row r="84" spans="1:14">
      <c r="B84" s="89" t="s">
        <v>973</v>
      </c>
      <c r="C84" s="90"/>
      <c r="D84" s="90"/>
      <c r="E84" s="90"/>
      <c r="F84" s="90"/>
      <c r="G84" s="90"/>
      <c r="H84" s="90"/>
      <c r="I84" s="87"/>
      <c r="J84" s="88"/>
      <c r="K84" s="305">
        <v>0.05</v>
      </c>
      <c r="L84" s="855">
        <f>N78*K84</f>
        <v>5315.3372525694476</v>
      </c>
      <c r="M84" s="856"/>
      <c r="N84" s="51"/>
    </row>
    <row r="85" spans="1:14" ht="15.75" thickBot="1">
      <c r="B85" s="91" t="s">
        <v>974</v>
      </c>
      <c r="C85" s="92"/>
      <c r="D85" s="92"/>
      <c r="E85" s="92"/>
      <c r="F85" s="92"/>
      <c r="G85" s="92"/>
      <c r="H85" s="92"/>
      <c r="I85" s="93"/>
      <c r="J85" s="94"/>
      <c r="K85" s="306">
        <v>0.05</v>
      </c>
      <c r="L85" s="857">
        <f>N78*K85</f>
        <v>5315.3372525694476</v>
      </c>
      <c r="M85" s="858"/>
      <c r="N85" s="51"/>
    </row>
    <row r="86" spans="1:14" ht="15.75" thickBot="1">
      <c r="B86" s="820" t="s">
        <v>953</v>
      </c>
      <c r="C86" s="821"/>
      <c r="D86" s="821"/>
      <c r="E86" s="821"/>
      <c r="F86" s="821"/>
      <c r="G86" s="821"/>
      <c r="H86" s="821"/>
      <c r="I86" s="821"/>
      <c r="J86" s="821"/>
      <c r="K86" s="821"/>
      <c r="L86" s="821"/>
      <c r="M86" s="822"/>
      <c r="N86" s="52">
        <f>L83+L84+L85</f>
        <v>31892.023515416684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138198.76856680564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1088</v>
      </c>
      <c r="C31" s="81" t="s">
        <v>2085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0"/>
      <c r="F40" s="870"/>
      <c r="G40" s="870"/>
      <c r="H40" s="871"/>
      <c r="I40" s="36"/>
      <c r="J40" s="37"/>
      <c r="K40" s="270"/>
      <c r="L40" s="277"/>
      <c r="M40" s="278"/>
      <c r="N40" s="273"/>
    </row>
    <row r="41" spans="1:14">
      <c r="B41" s="321"/>
      <c r="C41" s="322"/>
      <c r="D41" s="322"/>
      <c r="E41" s="322"/>
      <c r="F41" s="324"/>
      <c r="G41" s="324"/>
      <c r="H41" s="125"/>
      <c r="I41" s="36"/>
      <c r="J41" s="37"/>
      <c r="K41" s="275"/>
      <c r="L41" s="277"/>
      <c r="M41" s="278"/>
      <c r="N41" s="279"/>
    </row>
    <row r="42" spans="1:14">
      <c r="B42" s="877" t="s">
        <v>952</v>
      </c>
      <c r="C42" s="878"/>
      <c r="D42" s="878"/>
      <c r="E42" s="38"/>
      <c r="F42" s="39"/>
      <c r="G42" s="39"/>
      <c r="H42" s="40"/>
      <c r="I42" s="36"/>
      <c r="J42" s="37"/>
      <c r="K42" s="280"/>
      <c r="L42" s="277"/>
      <c r="M42" s="402">
        <v>0.01</v>
      </c>
      <c r="N42" s="345">
        <f>N76*M42</f>
        <v>4.3147224361440797</v>
      </c>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f>SUM(N36:N43)</f>
        <v>4.3147224361440797</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887</v>
      </c>
      <c r="B49" s="43" t="str">
        <f>VLOOKUP(A49,MATERIALES!A4:D373,3,FALSE)</f>
        <v>Geotextil Nt Repav 450 O Similar (Proveedores Pavco, Lafayet, Geomatrix, Tensar, Omnes U Otros)</v>
      </c>
      <c r="C49" s="282"/>
      <c r="D49" s="282"/>
      <c r="E49" s="282"/>
      <c r="F49" s="282"/>
      <c r="G49" s="282"/>
      <c r="H49" s="282"/>
      <c r="I49" s="269"/>
      <c r="J49" s="225" t="str">
        <f>VLOOKUP(A49,MATERIALES!A5:D641,2,FALSE)</f>
        <v>m2</v>
      </c>
      <c r="K49" s="283">
        <v>1.0549999999999999</v>
      </c>
      <c r="L49" s="268"/>
      <c r="M49" s="403">
        <f>VLOOKUP(A49,MATERIALES!A5:D396,4,FALSE)</f>
        <v>6159.0798557021863</v>
      </c>
      <c r="N49" s="273">
        <f>K49*M49</f>
        <v>6497.829247765806</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6497.829247765806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1000</v>
      </c>
      <c r="N70" s="396">
        <f>K70/M70</f>
        <v>324.786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431.472243614408</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N44+N54+N65+N76</f>
        <v>6933.6162138163581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1386.7232427632716</v>
      </c>
      <c r="M83" s="856"/>
      <c r="N83" s="51"/>
    </row>
    <row r="84" spans="1:14">
      <c r="B84" s="89" t="s">
        <v>973</v>
      </c>
      <c r="C84" s="90"/>
      <c r="D84" s="90"/>
      <c r="E84" s="90"/>
      <c r="F84" s="90"/>
      <c r="G84" s="90"/>
      <c r="H84" s="90"/>
      <c r="I84" s="87"/>
      <c r="J84" s="88"/>
      <c r="K84" s="305">
        <v>0.05</v>
      </c>
      <c r="L84" s="855">
        <f>N78*K84</f>
        <v>346.68081069081791</v>
      </c>
      <c r="M84" s="856"/>
      <c r="N84" s="51"/>
    </row>
    <row r="85" spans="1:14" ht="15.75" thickBot="1">
      <c r="B85" s="91" t="s">
        <v>974</v>
      </c>
      <c r="C85" s="92"/>
      <c r="D85" s="92"/>
      <c r="E85" s="92"/>
      <c r="F85" s="92"/>
      <c r="G85" s="92"/>
      <c r="H85" s="92"/>
      <c r="I85" s="93"/>
      <c r="J85" s="94"/>
      <c r="K85" s="306">
        <v>0.05</v>
      </c>
      <c r="L85" s="857">
        <f>N78*K85</f>
        <v>346.68081069081791</v>
      </c>
      <c r="M85" s="858"/>
      <c r="N85" s="51"/>
    </row>
    <row r="86" spans="1:14" ht="15.75" thickBot="1">
      <c r="B86" s="820" t="s">
        <v>953</v>
      </c>
      <c r="C86" s="821"/>
      <c r="D86" s="821"/>
      <c r="E86" s="821"/>
      <c r="F86" s="821"/>
      <c r="G86" s="821"/>
      <c r="H86" s="821"/>
      <c r="I86" s="821"/>
      <c r="J86" s="821"/>
      <c r="K86" s="821"/>
      <c r="L86" s="821"/>
      <c r="M86" s="822"/>
      <c r="N86" s="52">
        <f>L83+L84+L85</f>
        <v>2080.0848641449074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9013.7010779612647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6"/>
      <c r="K118" s="886"/>
      <c r="L118" s="886"/>
      <c r="M118" s="886"/>
      <c r="N118" s="887"/>
    </row>
    <row r="119" spans="2:14" ht="15.75" thickBot="1">
      <c r="B119" s="262" t="s">
        <v>2221</v>
      </c>
      <c r="C119" s="394"/>
      <c r="D119" s="394"/>
      <c r="E119" s="57"/>
      <c r="F119" s="57"/>
      <c r="G119" s="57"/>
      <c r="H119" s="57"/>
      <c r="I119" s="57"/>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1089</v>
      </c>
      <c r="C31" s="219" t="s">
        <v>2086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164</v>
      </c>
      <c r="B36" s="869" t="str">
        <f>VLOOKUP(A36,EQUIPOS!A6:D154,3,FALSE)</f>
        <v>Compactador manual de rodillo</v>
      </c>
      <c r="C36" s="870"/>
      <c r="D36" s="870"/>
      <c r="E36" s="870"/>
      <c r="F36" s="870"/>
      <c r="G36" s="870"/>
      <c r="H36" s="871"/>
      <c r="I36" s="268"/>
      <c r="J36" s="269"/>
      <c r="K36" s="270">
        <f>VLOOKUP(A36,EQUIPOS!A6:D163,4,FALSE)</f>
        <v>121649.29313927314</v>
      </c>
      <c r="L36" s="271"/>
      <c r="M36" s="272">
        <v>2</v>
      </c>
      <c r="N36" s="273">
        <f>K36/M36</f>
        <v>60824.64656963657</v>
      </c>
    </row>
    <row r="37" spans="1:14">
      <c r="A37" s="113" t="s">
        <v>180</v>
      </c>
      <c r="B37" s="869" t="str">
        <f>VLOOKUP(A37,EQUIPOS!A7:D154,3,FALSE)</f>
        <v>Compresor 120 HP, con martillo.</v>
      </c>
      <c r="C37" s="870"/>
      <c r="D37" s="870"/>
      <c r="E37" s="870"/>
      <c r="F37" s="870"/>
      <c r="G37" s="870"/>
      <c r="H37" s="871"/>
      <c r="I37" s="268"/>
      <c r="J37" s="269"/>
      <c r="K37" s="270">
        <f>VLOOKUP(A37,EQUIPOS!A7:D164,4,FALSE)</f>
        <v>88509.572257013016</v>
      </c>
      <c r="L37" s="271"/>
      <c r="M37" s="272">
        <v>4</v>
      </c>
      <c r="N37" s="273">
        <f>K37/M37</f>
        <v>22127.393064253254</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68"/>
      <c r="J38" s="269"/>
      <c r="K38" s="270">
        <f>VLOOKUP(A38,EQUIPOS!A8:D165,4,FALSE)</f>
        <v>19542.037676739688</v>
      </c>
      <c r="L38" s="271"/>
      <c r="M38" s="272">
        <v>10</v>
      </c>
      <c r="N38" s="273">
        <f>K38/M38</f>
        <v>1954.2037676739687</v>
      </c>
    </row>
    <row r="39" spans="1:14">
      <c r="A39" t="s">
        <v>303</v>
      </c>
      <c r="B39" s="869" t="str">
        <f>VLOOKUP(A39,EQUIPOS!A9:D154,3,FALSE)</f>
        <v>Retrocargador, pala de 1,1 m3 de capacidad, profundidad de excavación de 4.400 mm y una altura de 5.680 mm</v>
      </c>
      <c r="C39" s="870"/>
      <c r="D39" s="870"/>
      <c r="E39" s="870"/>
      <c r="F39" s="870"/>
      <c r="G39" s="870"/>
      <c r="H39" s="871"/>
      <c r="I39" s="268"/>
      <c r="J39" s="269"/>
      <c r="K39" s="270">
        <f>VLOOKUP(A39,EQUIPOS!A9:D166,4,FALSE)</f>
        <v>117890.39224617984</v>
      </c>
      <c r="L39" s="271"/>
      <c r="M39" s="272">
        <v>10</v>
      </c>
      <c r="N39" s="273">
        <f>K39/M39</f>
        <v>11789.039224617984</v>
      </c>
    </row>
    <row r="40" spans="1:14">
      <c r="A40" t="s">
        <v>129</v>
      </c>
      <c r="B40" s="869" t="str">
        <f>VLOOKUP(A40,EQUIPOS!A10:D154,3,FALSE)</f>
        <v xml:space="preserve">Buldozer, Potencia al volante de 140 HP, motor de 2200 RPM, longitud de hoja 4,80m. </v>
      </c>
      <c r="C40" s="870"/>
      <c r="D40" s="870"/>
      <c r="E40" s="870"/>
      <c r="F40" s="870"/>
      <c r="G40" s="870"/>
      <c r="H40" s="871"/>
      <c r="I40" s="268"/>
      <c r="J40" s="269"/>
      <c r="K40" s="270">
        <f>VLOOKUP(A40,EQUIPOS!A10:D167,4,FALSE)</f>
        <v>160285.41253397611</v>
      </c>
      <c r="L40" s="271"/>
      <c r="M40" s="272">
        <v>100</v>
      </c>
      <c r="N40" s="273">
        <f>K40/M40</f>
        <v>1602.8541253397611</v>
      </c>
    </row>
    <row r="41" spans="1:14">
      <c r="B41" s="869"/>
      <c r="C41" s="870"/>
      <c r="D41" s="870"/>
      <c r="E41" s="870"/>
      <c r="F41" s="870"/>
      <c r="G41" s="870"/>
      <c r="H41" s="871"/>
      <c r="I41" s="268"/>
      <c r="J41" s="269"/>
      <c r="K41" s="270"/>
      <c r="L41" s="271"/>
      <c r="M41" s="272"/>
      <c r="N41" s="273"/>
    </row>
    <row r="42" spans="1:14">
      <c r="B42" s="869"/>
      <c r="C42" s="870"/>
      <c r="D42" s="870"/>
      <c r="E42" s="870"/>
      <c r="F42" s="870"/>
      <c r="G42" s="870"/>
      <c r="H42" s="871"/>
      <c r="I42" s="268"/>
      <c r="J42" s="269"/>
      <c r="K42" s="270"/>
      <c r="L42" s="271"/>
      <c r="M42" s="272"/>
      <c r="N42" s="273"/>
    </row>
    <row r="43" spans="1:14">
      <c r="B43" s="869"/>
      <c r="C43" s="870"/>
      <c r="D43" s="870"/>
      <c r="E43" s="870"/>
      <c r="F43" s="870"/>
      <c r="G43" s="870"/>
      <c r="H43" s="871"/>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N80*M46</f>
        <v>1348.350761295025</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99646.487512816559</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442</v>
      </c>
      <c r="B53" s="43" t="str">
        <f>VLOOKUP(A53,MATERIALES!A5:D373,3,FALSE)</f>
        <v>Derechos de explotación y/o disposición de materiales</v>
      </c>
      <c r="C53" s="282"/>
      <c r="D53" s="282"/>
      <c r="E53" s="282"/>
      <c r="F53" s="282"/>
      <c r="G53" s="282"/>
      <c r="H53" s="282"/>
      <c r="I53" s="269"/>
      <c r="J53" s="225" t="str">
        <f>VLOOKUP(A53,MATERIALES!A7:D645,2,FALSE)</f>
        <v>m3</v>
      </c>
      <c r="K53" s="283">
        <v>1</v>
      </c>
      <c r="L53" s="268"/>
      <c r="M53" s="403">
        <f>VLOOKUP(A53,MATERIALES!A5:D396,4,FALSE)</f>
        <v>3555.6006427130178</v>
      </c>
      <c r="N53" s="273">
        <f>K53*M53</f>
        <v>3555.6006427130178</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3555.6006427130178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1256</v>
      </c>
      <c r="B63" s="46" t="str">
        <f>VLOOKUP(A63,TRANSPORTE!A5:D117,3,FALSE)</f>
        <v>Transporte de material de excavación</v>
      </c>
      <c r="C63" s="318"/>
      <c r="D63" s="318"/>
      <c r="E63" s="318"/>
      <c r="F63" s="318"/>
      <c r="G63" s="318"/>
      <c r="H63" s="312" t="s">
        <v>1468</v>
      </c>
      <c r="I63" s="280">
        <v>1.3</v>
      </c>
      <c r="J63" s="287">
        <v>1</v>
      </c>
      <c r="K63" s="280">
        <f>I63*J63</f>
        <v>1.3</v>
      </c>
      <c r="L63" s="907">
        <f>VLOOKUP(A63,TRANSPORTE!A5:D117,4,FALSE)</f>
        <v>1010.5980903546691</v>
      </c>
      <c r="M63" s="908"/>
      <c r="N63" s="288">
        <f>K63*L63</f>
        <v>1313.7775174610699</v>
      </c>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f>N63+N64+N65+N66+N67</f>
        <v>1313.7775174610699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15</v>
      </c>
      <c r="B74" s="49" t="str">
        <f>VLOOKUP(A74,'MANO DE OBRA'!A8:D68,3,FALSE)</f>
        <v>Obrero (6)</v>
      </c>
      <c r="C74" s="47"/>
      <c r="D74" s="47"/>
      <c r="E74" s="47"/>
      <c r="F74" s="47"/>
      <c r="G74" s="47"/>
      <c r="H74" s="47"/>
      <c r="I74" s="293">
        <f>K74/J74*100</f>
        <v>175560</v>
      </c>
      <c r="J74" s="294">
        <v>185</v>
      </c>
      <c r="K74" s="295">
        <f>VLOOKUP(A74,'MANO DE OBRA'!A8:D99,4,FALSE)</f>
        <v>324786</v>
      </c>
      <c r="L74" s="50"/>
      <c r="M74" s="296">
        <v>32</v>
      </c>
      <c r="N74" s="396">
        <f>K74/M74</f>
        <v>10149.5625</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32</v>
      </c>
      <c r="N75" s="396">
        <f>K75/M75</f>
        <v>3333.9451129502495</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127"/>
    </row>
    <row r="80" spans="1:15" ht="15.75" thickBot="1">
      <c r="B80" s="909" t="s">
        <v>953</v>
      </c>
      <c r="C80" s="863"/>
      <c r="D80" s="863"/>
      <c r="E80" s="863"/>
      <c r="F80" s="863"/>
      <c r="G80" s="863"/>
      <c r="H80" s="863"/>
      <c r="I80" s="863"/>
      <c r="J80" s="863"/>
      <c r="K80" s="863"/>
      <c r="L80" s="863"/>
      <c r="M80" s="864"/>
      <c r="N80" s="461">
        <f>SUM(N74:N79)</f>
        <v>13483.507612950249</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117999.37328594091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23599.874657188182</v>
      </c>
      <c r="M87" s="856"/>
      <c r="N87" s="51"/>
    </row>
    <row r="88" spans="1:14">
      <c r="B88" s="89" t="s">
        <v>973</v>
      </c>
      <c r="C88" s="90"/>
      <c r="D88" s="90"/>
      <c r="E88" s="90"/>
      <c r="F88" s="90"/>
      <c r="G88" s="90"/>
      <c r="H88" s="90"/>
      <c r="I88" s="87"/>
      <c r="J88" s="88"/>
      <c r="K88" s="305">
        <v>0.05</v>
      </c>
      <c r="L88" s="855">
        <f>N82*K88</f>
        <v>5899.9686642970455</v>
      </c>
      <c r="M88" s="856"/>
      <c r="N88" s="51"/>
    </row>
    <row r="89" spans="1:14" ht="15.75" thickBot="1">
      <c r="B89" s="91" t="s">
        <v>974</v>
      </c>
      <c r="C89" s="92"/>
      <c r="D89" s="92"/>
      <c r="E89" s="92"/>
      <c r="F89" s="92"/>
      <c r="G89" s="92"/>
      <c r="H89" s="92"/>
      <c r="I89" s="93"/>
      <c r="J89" s="94"/>
      <c r="K89" s="306">
        <v>0.05</v>
      </c>
      <c r="L89" s="857">
        <f>N82*K89</f>
        <v>5899.9686642970455</v>
      </c>
      <c r="M89" s="858"/>
      <c r="N89" s="51"/>
    </row>
    <row r="90" spans="1:14" ht="15.75" thickBot="1">
      <c r="B90" s="820" t="s">
        <v>953</v>
      </c>
      <c r="C90" s="821"/>
      <c r="D90" s="821"/>
      <c r="E90" s="821"/>
      <c r="F90" s="821"/>
      <c r="G90" s="821"/>
      <c r="H90" s="821"/>
      <c r="I90" s="821"/>
      <c r="J90" s="821"/>
      <c r="K90" s="821"/>
      <c r="L90" s="821"/>
      <c r="M90" s="822"/>
      <c r="N90" s="52">
        <f>L87+L88+L89</f>
        <v>35399.811985782275</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153399.1852717232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1602</v>
      </c>
      <c r="C31" s="81" t="s">
        <v>2087</v>
      </c>
      <c r="D31" s="82"/>
      <c r="E31" s="82"/>
      <c r="F31" s="82"/>
      <c r="G31" s="82"/>
      <c r="H31" s="82"/>
      <c r="I31" s="82"/>
      <c r="J31" s="83"/>
      <c r="K31" s="309"/>
      <c r="L31" s="307" t="s">
        <v>387</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7907.2040540527551</v>
      </c>
      <c r="L36" s="271"/>
      <c r="M36" s="272">
        <v>2</v>
      </c>
      <c r="N36" s="273">
        <f>K36/M36</f>
        <v>3953.6020270263775</v>
      </c>
    </row>
    <row r="37" spans="1:14">
      <c r="A37" s="113" t="s">
        <v>303</v>
      </c>
      <c r="B37" s="869" t="str">
        <f>VLOOKUP(A37,EQUIPOS!A7:D154,3,FALSE)</f>
        <v>Retrocargador, pala de 1,1 m3 de capacidad, profundidad de excavación de 4.400 mm y una altura de 5.680 mm</v>
      </c>
      <c r="C37" s="870"/>
      <c r="D37" s="870"/>
      <c r="E37" s="870"/>
      <c r="F37" s="870"/>
      <c r="G37" s="870"/>
      <c r="H37" s="871"/>
      <c r="I37" s="268"/>
      <c r="J37" s="269"/>
      <c r="K37" s="270">
        <f>VLOOKUP(A37,EQUIPOS!A7:D164,4,FALSE)</f>
        <v>117890.39224617984</v>
      </c>
      <c r="L37" s="271"/>
      <c r="M37" s="272">
        <v>10</v>
      </c>
      <c r="N37" s="273">
        <f>K37/M37</f>
        <v>11789.039224617984</v>
      </c>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268"/>
      <c r="J39" s="269"/>
      <c r="K39" s="270"/>
      <c r="L39" s="271"/>
      <c r="M39" s="272"/>
      <c r="N39" s="273"/>
    </row>
    <row r="40" spans="1:14">
      <c r="B40" s="869"/>
      <c r="C40" s="870"/>
      <c r="D40" s="870"/>
      <c r="E40" s="870"/>
      <c r="F40" s="870"/>
      <c r="G40" s="870"/>
      <c r="H40" s="871"/>
      <c r="I40" s="268"/>
      <c r="J40" s="269"/>
      <c r="K40" s="270"/>
      <c r="L40" s="271"/>
      <c r="M40" s="272"/>
      <c r="N40" s="273"/>
    </row>
    <row r="41" spans="1:14">
      <c r="B41" s="869"/>
      <c r="C41" s="870"/>
      <c r="D41" s="870"/>
      <c r="E41" s="870"/>
      <c r="F41" s="870"/>
      <c r="G41" s="870"/>
      <c r="H41" s="871"/>
      <c r="I41" s="268"/>
      <c r="J41" s="269"/>
      <c r="K41" s="270"/>
      <c r="L41" s="271"/>
      <c r="M41" s="272"/>
      <c r="N41" s="273"/>
    </row>
    <row r="42" spans="1:14">
      <c r="B42" s="869"/>
      <c r="C42" s="870"/>
      <c r="D42" s="870"/>
      <c r="E42" s="870"/>
      <c r="F42" s="870"/>
      <c r="G42" s="870"/>
      <c r="H42" s="871"/>
      <c r="I42" s="268"/>
      <c r="J42" s="269"/>
      <c r="K42" s="270"/>
      <c r="L42" s="271"/>
      <c r="M42" s="272"/>
      <c r="N42" s="273"/>
    </row>
    <row r="43" spans="1:14">
      <c r="B43" s="869"/>
      <c r="C43" s="870"/>
      <c r="D43" s="870"/>
      <c r="E43" s="870"/>
      <c r="F43" s="870"/>
      <c r="G43" s="870"/>
      <c r="H43" s="871"/>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0.05</v>
      </c>
      <c r="N46" s="345">
        <f>N80*M46</f>
        <v>269.67015225900496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16012.311403903366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B53" s="43"/>
      <c r="C53" s="282"/>
      <c r="D53" s="282"/>
      <c r="E53" s="282"/>
      <c r="F53" s="282"/>
      <c r="G53" s="282"/>
      <c r="H53" s="282"/>
      <c r="I53" s="269"/>
      <c r="J53" s="225"/>
      <c r="K53" s="283"/>
      <c r="L53" s="268"/>
      <c r="M53" s="403"/>
      <c r="N53" s="273"/>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B63" s="46"/>
      <c r="C63" s="318"/>
      <c r="D63" s="318"/>
      <c r="E63" s="318"/>
      <c r="F63" s="318"/>
      <c r="G63" s="318"/>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15</v>
      </c>
      <c r="B74" s="49" t="str">
        <f>VLOOKUP(A74,'MANO DE OBRA'!A8:D68,3,FALSE)</f>
        <v>Obrero (6)</v>
      </c>
      <c r="C74" s="47"/>
      <c r="D74" s="47"/>
      <c r="E74" s="47"/>
      <c r="F74" s="47"/>
      <c r="G74" s="47"/>
      <c r="H74" s="47"/>
      <c r="I74" s="293">
        <f>K74/J74*100</f>
        <v>175560</v>
      </c>
      <c r="J74" s="294">
        <v>185</v>
      </c>
      <c r="K74" s="295">
        <f>VLOOKUP(A74,'MANO DE OBRA'!A8:D99,4,FALSE)</f>
        <v>324786</v>
      </c>
      <c r="L74" s="50"/>
      <c r="M74" s="296">
        <v>80</v>
      </c>
      <c r="N74" s="396">
        <f>K74/M74</f>
        <v>4059.8249999999998</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5393.4030451800991</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21405.714449083465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4281.1428898166932</v>
      </c>
      <c r="M87" s="856"/>
      <c r="N87" s="51"/>
    </row>
    <row r="88" spans="1:14">
      <c r="B88" s="89" t="s">
        <v>973</v>
      </c>
      <c r="C88" s="90"/>
      <c r="D88" s="90"/>
      <c r="E88" s="90"/>
      <c r="F88" s="90"/>
      <c r="G88" s="90"/>
      <c r="H88" s="90"/>
      <c r="I88" s="87"/>
      <c r="J88" s="88"/>
      <c r="K88" s="305">
        <v>0.05</v>
      </c>
      <c r="L88" s="855">
        <f>N82*K88</f>
        <v>1070.2857224541733</v>
      </c>
      <c r="M88" s="856"/>
      <c r="N88" s="51"/>
    </row>
    <row r="89" spans="1:14" ht="15.75" thickBot="1">
      <c r="B89" s="91" t="s">
        <v>974</v>
      </c>
      <c r="C89" s="92"/>
      <c r="D89" s="92"/>
      <c r="E89" s="92"/>
      <c r="F89" s="92"/>
      <c r="G89" s="92"/>
      <c r="H89" s="92"/>
      <c r="I89" s="93"/>
      <c r="J89" s="94"/>
      <c r="K89" s="306">
        <v>0.05</v>
      </c>
      <c r="L89" s="857">
        <f>N82*K89</f>
        <v>1070.2857224541733</v>
      </c>
      <c r="M89" s="858"/>
      <c r="N89" s="51"/>
    </row>
    <row r="90" spans="1:14" ht="15.75" thickBot="1">
      <c r="B90" s="820" t="s">
        <v>953</v>
      </c>
      <c r="C90" s="821"/>
      <c r="D90" s="821"/>
      <c r="E90" s="821"/>
      <c r="F90" s="821"/>
      <c r="G90" s="821"/>
      <c r="H90" s="821"/>
      <c r="I90" s="821"/>
      <c r="J90" s="821"/>
      <c r="K90" s="821"/>
      <c r="L90" s="821"/>
      <c r="M90" s="822"/>
      <c r="N90" s="52">
        <f>L87+L88+L89</f>
        <v>6421.7143347250394</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27827.428783808504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1090</v>
      </c>
      <c r="C31" s="81" t="s">
        <v>2038</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1603</v>
      </c>
      <c r="B36" s="869" t="str">
        <f>VLOOKUP(A36,EQUIPOS!A6:D154,3,FALSE)</f>
        <v>Derretidora de asfalto (crafco o similar)</v>
      </c>
      <c r="C36" s="870"/>
      <c r="D36" s="870"/>
      <c r="E36" s="870"/>
      <c r="F36" s="870"/>
      <c r="G36" s="870"/>
      <c r="H36" s="871"/>
      <c r="I36" s="268"/>
      <c r="J36" s="269"/>
      <c r="K36" s="270">
        <f>VLOOKUP(A36,EQUIPOS!A6:D163,4,FALSE)</f>
        <v>2406.1850022107315</v>
      </c>
      <c r="L36" s="271"/>
      <c r="M36" s="272">
        <v>60</v>
      </c>
      <c r="N36" s="273">
        <f>K36/M36</f>
        <v>40.103083370178858</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60</v>
      </c>
      <c r="N37" s="273">
        <f>K37/M37</f>
        <v>1475.1595376168837</v>
      </c>
    </row>
    <row r="38" spans="1:14">
      <c r="A38" t="s">
        <v>138</v>
      </c>
      <c r="B38" s="869" t="str">
        <f>VLOOKUP(A38,EQUIPOS!A8:D154,3,FALSE)</f>
        <v>Camioneta D-300</v>
      </c>
      <c r="C38" s="870"/>
      <c r="D38" s="870"/>
      <c r="E38" s="870"/>
      <c r="F38" s="870"/>
      <c r="G38" s="870"/>
      <c r="H38" s="871"/>
      <c r="I38" s="268"/>
      <c r="J38" s="269"/>
      <c r="K38" s="270">
        <f>VLOOKUP(A38,EQUIPOS!A8:D165,4,FALSE)</f>
        <v>48085.619638936834</v>
      </c>
      <c r="L38" s="271"/>
      <c r="M38" s="272">
        <v>60</v>
      </c>
      <c r="N38" s="273">
        <f>K38/M38</f>
        <v>801.42699398228058</v>
      </c>
    </row>
    <row r="39" spans="1:14">
      <c r="B39" s="869"/>
      <c r="C39" s="870"/>
      <c r="D39" s="870"/>
      <c r="E39" s="870"/>
      <c r="F39" s="870"/>
      <c r="G39" s="870"/>
      <c r="H39" s="871"/>
      <c r="I39" s="268"/>
      <c r="J39" s="269"/>
      <c r="K39" s="270"/>
      <c r="L39" s="271"/>
      <c r="M39" s="272"/>
      <c r="N39" s="273"/>
    </row>
    <row r="40" spans="1:14">
      <c r="B40" s="869"/>
      <c r="C40" s="870"/>
      <c r="D40" s="870"/>
      <c r="E40" s="870"/>
      <c r="F40" s="870"/>
      <c r="G40" s="870"/>
      <c r="H40" s="871"/>
      <c r="I40" s="268"/>
      <c r="J40" s="269"/>
      <c r="K40" s="270"/>
      <c r="L40" s="271"/>
      <c r="M40" s="272"/>
      <c r="N40" s="273"/>
    </row>
    <row r="41" spans="1:14">
      <c r="B41" s="869"/>
      <c r="C41" s="870"/>
      <c r="D41" s="870"/>
      <c r="E41" s="870"/>
      <c r="F41" s="870"/>
      <c r="G41" s="870"/>
      <c r="H41" s="871"/>
      <c r="I41" s="268"/>
      <c r="J41" s="269"/>
      <c r="K41" s="270"/>
      <c r="L41" s="271"/>
      <c r="M41" s="272"/>
      <c r="N41" s="273"/>
    </row>
    <row r="42" spans="1:14">
      <c r="B42" s="869"/>
      <c r="C42" s="870"/>
      <c r="D42" s="870"/>
      <c r="E42" s="870"/>
      <c r="F42" s="870"/>
      <c r="G42" s="870"/>
      <c r="H42" s="871"/>
      <c r="I42" s="268"/>
      <c r="J42" s="269"/>
      <c r="K42" s="270"/>
      <c r="L42" s="271"/>
      <c r="M42" s="272"/>
      <c r="N42" s="273"/>
    </row>
    <row r="43" spans="1:14">
      <c r="B43" s="869"/>
      <c r="C43" s="870"/>
      <c r="D43" s="870"/>
      <c r="E43" s="870"/>
      <c r="F43" s="870"/>
      <c r="G43" s="870"/>
      <c r="H43" s="871"/>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0.05</v>
      </c>
      <c r="N46" s="345">
        <f>N80*M46</f>
        <v>22.390442043167496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2339.0800570125107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860</v>
      </c>
      <c r="B53" s="43" t="str">
        <f>VLOOKUP(A53,MATERIALES!A5:D373,3,FALSE)</f>
        <v>Emulsión CRR-2</v>
      </c>
      <c r="C53" s="282"/>
      <c r="D53" s="282"/>
      <c r="E53" s="282"/>
      <c r="F53" s="282"/>
      <c r="G53" s="282"/>
      <c r="H53" s="282"/>
      <c r="I53" s="269"/>
      <c r="J53" s="225" t="str">
        <f>VLOOKUP(A53,MATERIALES!A7:D645,2,FALSE)</f>
        <v>lt</v>
      </c>
      <c r="K53" s="283">
        <v>0.12</v>
      </c>
      <c r="L53" s="268"/>
      <c r="M53" s="403">
        <f>VLOOKUP(A53,MATERIALES!A5:D396,4,FALSE)</f>
        <v>998.82645985233626</v>
      </c>
      <c r="N53" s="273">
        <f>K53*M53</f>
        <v>119.85917518228035</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2"/>
      <c r="C57" s="903"/>
      <c r="D57" s="903"/>
      <c r="E57" s="903"/>
      <c r="F57" s="903"/>
      <c r="G57" s="903"/>
      <c r="H57" s="903"/>
      <c r="I57" s="873"/>
      <c r="J57" s="42"/>
      <c r="K57" s="44"/>
      <c r="L57" s="904"/>
      <c r="M57" s="905"/>
      <c r="N57" s="45"/>
    </row>
    <row r="58" spans="1:14" ht="15.75" thickBot="1">
      <c r="B58" s="820" t="s">
        <v>953</v>
      </c>
      <c r="C58" s="821"/>
      <c r="D58" s="821"/>
      <c r="E58" s="821"/>
      <c r="F58" s="821"/>
      <c r="G58" s="821"/>
      <c r="H58" s="821"/>
      <c r="I58" s="821"/>
      <c r="J58" s="821"/>
      <c r="K58" s="821"/>
      <c r="L58" s="821"/>
      <c r="M58" s="822"/>
      <c r="N58" s="395">
        <f>SUM(N53:N57)</f>
        <v>119.85917518228035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B63" s="46"/>
      <c r="C63" s="318"/>
      <c r="D63" s="318"/>
      <c r="E63" s="318"/>
      <c r="F63" s="318"/>
      <c r="G63" s="318"/>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98"/>
      <c r="M68" s="899"/>
      <c r="N68" s="127"/>
    </row>
    <row r="69" spans="1:15" ht="15.75" thickBot="1">
      <c r="B69" s="909" t="s">
        <v>953</v>
      </c>
      <c r="C69" s="863"/>
      <c r="D69" s="863"/>
      <c r="E69" s="863"/>
      <c r="F69" s="863"/>
      <c r="G69" s="863"/>
      <c r="H69" s="863"/>
      <c r="I69" s="863"/>
      <c r="J69" s="863"/>
      <c r="K69" s="863"/>
      <c r="L69" s="863"/>
      <c r="M69" s="864"/>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9" t="s">
        <v>963</v>
      </c>
      <c r="C73" s="860"/>
      <c r="D73" s="860"/>
      <c r="E73" s="860"/>
      <c r="F73" s="860"/>
      <c r="G73" s="860"/>
      <c r="H73" s="860"/>
      <c r="I73" s="73" t="s">
        <v>964</v>
      </c>
      <c r="J73" s="75" t="s">
        <v>1410</v>
      </c>
      <c r="K73" s="74" t="s">
        <v>966</v>
      </c>
      <c r="L73" s="861" t="s">
        <v>950</v>
      </c>
      <c r="M73" s="862"/>
      <c r="N73" s="98" t="s">
        <v>951</v>
      </c>
    </row>
    <row r="74" spans="1:15">
      <c r="A74" t="s">
        <v>7</v>
      </c>
      <c r="B74" s="49" t="str">
        <f>VLOOKUP(A74,'MANO DE OBRA'!A8:D68,3,FALSE)</f>
        <v>Obrero (2)</v>
      </c>
      <c r="C74" s="47"/>
      <c r="D74" s="47"/>
      <c r="E74" s="47"/>
      <c r="F74" s="47"/>
      <c r="G74" s="47"/>
      <c r="H74" s="47"/>
      <c r="I74" s="293">
        <f>K74/J74*100</f>
        <v>58520.000000000007</v>
      </c>
      <c r="J74" s="294">
        <v>185</v>
      </c>
      <c r="K74" s="295">
        <f>VLOOKUP(A74,'MANO DE OBRA'!A8:D99,4,FALSE)</f>
        <v>108262</v>
      </c>
      <c r="L74" s="50"/>
      <c r="M74" s="296">
        <v>480</v>
      </c>
      <c r="N74" s="396">
        <f>K74/M74</f>
        <v>225.54583333333332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480</v>
      </c>
      <c r="N75" s="396">
        <f>K75/M75</f>
        <v>222.26300753001664</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96"/>
      <c r="C79" s="897"/>
      <c r="D79" s="897"/>
      <c r="E79" s="897"/>
      <c r="F79" s="897"/>
      <c r="G79" s="897"/>
      <c r="H79" s="897"/>
      <c r="I79" s="126"/>
      <c r="J79" s="126"/>
      <c r="K79" s="126"/>
      <c r="L79" s="910"/>
      <c r="M79" s="910"/>
      <c r="N79" s="45"/>
    </row>
    <row r="80" spans="1:15" ht="15.75" thickBot="1">
      <c r="B80" s="909" t="s">
        <v>953</v>
      </c>
      <c r="C80" s="863"/>
      <c r="D80" s="863"/>
      <c r="E80" s="863"/>
      <c r="F80" s="863"/>
      <c r="G80" s="863"/>
      <c r="H80" s="863"/>
      <c r="I80" s="863"/>
      <c r="J80" s="863"/>
      <c r="K80" s="863"/>
      <c r="L80" s="863"/>
      <c r="M80" s="864"/>
      <c r="N80" s="302">
        <f>SUM(N74:N79)</f>
        <v>447.80884086334993</v>
      </c>
    </row>
    <row r="81" spans="1:14" ht="15.75" thickBot="1">
      <c r="B81" s="33"/>
      <c r="C81" s="34"/>
      <c r="D81" s="34"/>
      <c r="E81" s="34"/>
      <c r="F81" s="34"/>
      <c r="G81" s="34"/>
      <c r="H81" s="34"/>
      <c r="I81" s="34"/>
      <c r="J81" s="34"/>
      <c r="K81" s="34"/>
      <c r="L81" s="34"/>
      <c r="M81" s="34"/>
      <c r="N81" s="35"/>
    </row>
    <row r="82" spans="1:14" ht="15.75" thickBot="1">
      <c r="B82" s="820" t="s">
        <v>967</v>
      </c>
      <c r="C82" s="821"/>
      <c r="D82" s="821"/>
      <c r="E82" s="821"/>
      <c r="F82" s="821"/>
      <c r="G82" s="821"/>
      <c r="H82" s="821"/>
      <c r="I82" s="821"/>
      <c r="J82" s="821"/>
      <c r="K82" s="821"/>
      <c r="L82" s="821"/>
      <c r="M82" s="822"/>
      <c r="N82" s="99">
        <f>N48+N58+N69+N80</f>
        <v>2906.748073058141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5" t="s">
        <v>969</v>
      </c>
      <c r="C86" s="866"/>
      <c r="D86" s="866"/>
      <c r="E86" s="866"/>
      <c r="F86" s="866"/>
      <c r="G86" s="866"/>
      <c r="H86" s="866"/>
      <c r="I86" s="315"/>
      <c r="J86" s="335"/>
      <c r="K86" s="303" t="s">
        <v>970</v>
      </c>
      <c r="L86" s="867" t="s">
        <v>971</v>
      </c>
      <c r="M86" s="868"/>
      <c r="N86" s="304"/>
    </row>
    <row r="87" spans="1:14">
      <c r="B87" s="853" t="s">
        <v>972</v>
      </c>
      <c r="C87" s="854"/>
      <c r="D87" s="854"/>
      <c r="E87" s="854"/>
      <c r="F87" s="854"/>
      <c r="G87" s="854"/>
      <c r="H87" s="854"/>
      <c r="I87" s="87"/>
      <c r="J87" s="88"/>
      <c r="K87" s="305">
        <v>0.2</v>
      </c>
      <c r="L87" s="855">
        <f>N82*K87</f>
        <v>581.34961461162823</v>
      </c>
      <c r="M87" s="856"/>
      <c r="N87" s="51"/>
    </row>
    <row r="88" spans="1:14">
      <c r="B88" s="89" t="s">
        <v>973</v>
      </c>
      <c r="C88" s="90"/>
      <c r="D88" s="90"/>
      <c r="E88" s="90"/>
      <c r="F88" s="90"/>
      <c r="G88" s="90"/>
      <c r="H88" s="90"/>
      <c r="I88" s="87"/>
      <c r="J88" s="88"/>
      <c r="K88" s="305">
        <v>0.05</v>
      </c>
      <c r="L88" s="855">
        <f>N82*K88</f>
        <v>145.33740365290706</v>
      </c>
      <c r="M88" s="856"/>
      <c r="N88" s="51"/>
    </row>
    <row r="89" spans="1:14" ht="15.75" thickBot="1">
      <c r="B89" s="91" t="s">
        <v>974</v>
      </c>
      <c r="C89" s="92"/>
      <c r="D89" s="92"/>
      <c r="E89" s="92"/>
      <c r="F89" s="92"/>
      <c r="G89" s="92"/>
      <c r="H89" s="92"/>
      <c r="I89" s="93"/>
      <c r="J89" s="94"/>
      <c r="K89" s="306">
        <v>0.05</v>
      </c>
      <c r="L89" s="857">
        <f>N82*K89</f>
        <v>145.33740365290706</v>
      </c>
      <c r="M89" s="858"/>
      <c r="N89" s="51"/>
    </row>
    <row r="90" spans="1:14" ht="15.75" thickBot="1">
      <c r="B90" s="820" t="s">
        <v>953</v>
      </c>
      <c r="C90" s="821"/>
      <c r="D90" s="821"/>
      <c r="E90" s="821"/>
      <c r="F90" s="821"/>
      <c r="G90" s="821"/>
      <c r="H90" s="821"/>
      <c r="I90" s="821"/>
      <c r="J90" s="821"/>
      <c r="K90" s="821"/>
      <c r="L90" s="821"/>
      <c r="M90" s="822"/>
      <c r="N90" s="52">
        <f>L87+L88+L89</f>
        <v>872.02442191744228</v>
      </c>
    </row>
    <row r="91" spans="1:14" ht="15.75" thickBot="1">
      <c r="B91" s="33"/>
      <c r="C91" s="34"/>
      <c r="D91" s="34"/>
      <c r="E91" s="34"/>
      <c r="F91" s="34"/>
      <c r="G91" s="34"/>
      <c r="H91" s="34"/>
      <c r="I91" s="34"/>
      <c r="J91" s="34"/>
      <c r="K91" s="34"/>
      <c r="L91" s="34"/>
      <c r="M91" s="34"/>
      <c r="N91" s="35"/>
    </row>
    <row r="92" spans="1:14" ht="15.75" thickBot="1">
      <c r="A92" t="s">
        <v>2016</v>
      </c>
      <c r="B92" s="820" t="s">
        <v>975</v>
      </c>
      <c r="C92" s="821"/>
      <c r="D92" s="821"/>
      <c r="E92" s="821"/>
      <c r="F92" s="821"/>
      <c r="G92" s="821"/>
      <c r="H92" s="821"/>
      <c r="I92" s="821"/>
      <c r="J92" s="821"/>
      <c r="K92" s="821"/>
      <c r="L92" s="821"/>
      <c r="M92" s="822"/>
      <c r="N92" s="189">
        <f>N82+N90</f>
        <v>3778.7724949755834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3" t="s">
        <v>2218</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2219</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6"/>
      <c r="K122" s="886"/>
      <c r="L122" s="886"/>
      <c r="M122" s="886"/>
      <c r="N122" s="887"/>
    </row>
    <row r="123" spans="2:14" ht="15.75" thickBot="1">
      <c r="B123" s="262" t="s">
        <v>2221</v>
      </c>
      <c r="C123" s="394"/>
      <c r="D123" s="394"/>
      <c r="E123" s="57"/>
      <c r="F123" s="57"/>
      <c r="G123" s="57"/>
      <c r="H123" s="57"/>
      <c r="I123" s="57"/>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1091</v>
      </c>
      <c r="C31" s="81" t="s">
        <v>1605</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1603</v>
      </c>
      <c r="B36" s="869" t="str">
        <f>VLOOKUP(A36,EQUIPOS!A6:D154,3,FALSE)</f>
        <v>Derretidora de asfalto (crafco o similar)</v>
      </c>
      <c r="C36" s="870"/>
      <c r="D36" s="870"/>
      <c r="E36" s="870"/>
      <c r="F36" s="870"/>
      <c r="G36" s="870"/>
      <c r="H36" s="871"/>
      <c r="I36" s="268"/>
      <c r="J36" s="269"/>
      <c r="K36" s="270">
        <f>VLOOKUP(A36,EQUIPOS!A6:D163,4,FALSE)</f>
        <v>2406.1850022107315</v>
      </c>
      <c r="L36" s="271"/>
      <c r="M36" s="272">
        <v>60</v>
      </c>
      <c r="N36" s="273">
        <f t="shared" ref="N36:N39" si="0">K36/M36</f>
        <v>40.103083370178858</v>
      </c>
    </row>
    <row r="37" spans="1:14">
      <c r="A37" s="113" t="s">
        <v>324</v>
      </c>
      <c r="B37" s="869" t="str">
        <f>VLOOKUP(A37,EQUIPOS!A7:D154,3,FALSE)</f>
        <v xml:space="preserve">Ruteadora </v>
      </c>
      <c r="C37" s="870"/>
      <c r="D37" s="870"/>
      <c r="E37" s="870"/>
      <c r="F37" s="870"/>
      <c r="G37" s="870"/>
      <c r="H37" s="871"/>
      <c r="I37" s="268"/>
      <c r="J37" s="269"/>
      <c r="K37" s="270">
        <f>VLOOKUP(A37,EQUIPOS!A7:D164,4,FALSE)</f>
        <v>5874.8813123956415</v>
      </c>
      <c r="L37" s="271"/>
      <c r="M37" s="272">
        <v>60</v>
      </c>
      <c r="N37" s="273">
        <f t="shared" si="0"/>
        <v>97.914688539927354</v>
      </c>
    </row>
    <row r="38" spans="1:14">
      <c r="A38" t="s">
        <v>176</v>
      </c>
      <c r="B38" s="869" t="str">
        <f>VLOOKUP(A38,EQUIPOS!A8:D154,3,FALSE)</f>
        <v xml:space="preserve">Compresor (barrido y soplado)
</v>
      </c>
      <c r="C38" s="870"/>
      <c r="D38" s="870"/>
      <c r="E38" s="870"/>
      <c r="F38" s="870"/>
      <c r="G38" s="870"/>
      <c r="H38" s="871"/>
      <c r="I38" s="268"/>
      <c r="J38" s="269"/>
      <c r="K38" s="270">
        <f>VLOOKUP(A38,EQUIPOS!A8:D165,4,FALSE)</f>
        <v>88509.572257013016</v>
      </c>
      <c r="L38" s="271"/>
      <c r="M38" s="272">
        <v>60</v>
      </c>
      <c r="N38" s="273">
        <f t="shared" si="0"/>
        <v>1475.1595376168837</v>
      </c>
    </row>
    <row r="39" spans="1:14">
      <c r="A39" t="s">
        <v>138</v>
      </c>
      <c r="B39" s="869" t="str">
        <f>VLOOKUP(A39,EQUIPOS!A9:D154,3,FALSE)</f>
        <v>Camioneta D-300</v>
      </c>
      <c r="C39" s="870"/>
      <c r="D39" s="870"/>
      <c r="E39" s="870"/>
      <c r="F39" s="870"/>
      <c r="G39" s="870"/>
      <c r="H39" s="871"/>
      <c r="I39" s="268"/>
      <c r="J39" s="269"/>
      <c r="K39" s="270">
        <f>VLOOKUP(A39,EQUIPOS!A9:D166,4,FALSE)</f>
        <v>48085.619638936834</v>
      </c>
      <c r="L39" s="271"/>
      <c r="M39" s="272">
        <v>60</v>
      </c>
      <c r="N39" s="273">
        <f t="shared" si="0"/>
        <v>801.42699398228058</v>
      </c>
    </row>
    <row r="40" spans="1:14">
      <c r="B40" s="869"/>
      <c r="C40" s="870"/>
      <c r="D40" s="870"/>
      <c r="E40" s="870"/>
      <c r="F40" s="870"/>
      <c r="G40" s="870"/>
      <c r="H40" s="871"/>
      <c r="I40" s="268"/>
      <c r="J40" s="269"/>
      <c r="K40" s="270"/>
      <c r="L40" s="271"/>
      <c r="M40" s="272"/>
      <c r="N40" s="273"/>
    </row>
    <row r="41" spans="1:14">
      <c r="B41" s="869"/>
      <c r="C41" s="870"/>
      <c r="D41" s="870"/>
      <c r="E41" s="870"/>
      <c r="F41" s="870"/>
      <c r="G41" s="870"/>
      <c r="H41" s="871"/>
      <c r="I41" s="268"/>
      <c r="J41" s="269"/>
      <c r="K41" s="270"/>
      <c r="L41" s="271"/>
      <c r="M41" s="272"/>
      <c r="N41" s="273"/>
    </row>
    <row r="42" spans="1:14">
      <c r="B42" s="869"/>
      <c r="C42" s="870"/>
      <c r="D42" s="870"/>
      <c r="E42" s="870"/>
      <c r="F42" s="870"/>
      <c r="G42" s="870"/>
      <c r="H42" s="871"/>
      <c r="I42" s="268"/>
      <c r="J42" s="269"/>
      <c r="K42" s="270"/>
      <c r="L42" s="271"/>
      <c r="M42" s="272"/>
      <c r="N42" s="273"/>
    </row>
    <row r="43" spans="1:14">
      <c r="B43" s="869"/>
      <c r="C43" s="870"/>
      <c r="D43" s="870"/>
      <c r="E43" s="870"/>
      <c r="F43" s="870"/>
      <c r="G43" s="870"/>
      <c r="H43" s="871"/>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0.05</v>
      </c>
      <c r="N46" s="345">
        <f>N84*M46</f>
        <v>22.390442043167496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2436.994745552438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t="s">
        <v>799</v>
      </c>
      <c r="B53" s="43" t="str">
        <f>VLOOKUP(A53,MATERIALES!A5:D373,3,FALSE)</f>
        <v>Arena de Trituración</v>
      </c>
      <c r="C53" s="282"/>
      <c r="D53" s="282"/>
      <c r="E53" s="282"/>
      <c r="F53" s="282"/>
      <c r="G53" s="282"/>
      <c r="H53" s="282"/>
      <c r="I53" s="269"/>
      <c r="J53" s="225" t="str">
        <f>VLOOKUP(A53,MATERIALES!A7:D645,2,FALSE)</f>
        <v>m3</v>
      </c>
      <c r="K53" s="283">
        <v>7.0000000000000001E-3</v>
      </c>
      <c r="L53" s="268"/>
      <c r="M53" s="403">
        <f>VLOOKUP(A53,MATERIALES!A5:D396,4,FALSE)</f>
        <v>27097.615882546394</v>
      </c>
      <c r="N53" s="273">
        <f t="shared" ref="N53:N54" si="1">K53*M53</f>
        <v>189.68331117782475</v>
      </c>
    </row>
    <row r="54" spans="1:14">
      <c r="A54" s="116" t="s">
        <v>860</v>
      </c>
      <c r="B54" s="43" t="str">
        <f>VLOOKUP(A54,MATERIALES!A6:D373,3,FALSE)</f>
        <v>Emulsión CRR-2</v>
      </c>
      <c r="C54" s="282"/>
      <c r="D54" s="282"/>
      <c r="E54" s="282"/>
      <c r="F54" s="282"/>
      <c r="G54" s="282"/>
      <c r="H54" s="282"/>
      <c r="I54" s="269"/>
      <c r="J54" s="225" t="str">
        <f>VLOOKUP(A54,MATERIALES!A8:D646,2,FALSE)</f>
        <v>lt</v>
      </c>
      <c r="K54" s="283">
        <v>0.12</v>
      </c>
      <c r="L54" s="268"/>
      <c r="M54" s="403">
        <f>VLOOKUP(A54,MATERIALES!A6:D397,4,FALSE)</f>
        <v>998.82645985233626</v>
      </c>
      <c r="N54" s="273">
        <f t="shared" si="1"/>
        <v>119.85917518228035</v>
      </c>
    </row>
    <row r="55" spans="1:14">
      <c r="A55" s="116"/>
      <c r="B55" s="43"/>
      <c r="C55" s="282"/>
      <c r="D55" s="282"/>
      <c r="E55" s="282"/>
      <c r="F55" s="282"/>
      <c r="G55" s="282"/>
      <c r="H55" s="282"/>
      <c r="I55" s="269"/>
      <c r="J55" s="225"/>
      <c r="K55" s="283"/>
      <c r="L55" s="268"/>
      <c r="M55" s="403"/>
      <c r="N55" s="273"/>
    </row>
    <row r="56" spans="1:14">
      <c r="A56" s="116"/>
      <c r="B56" s="43"/>
      <c r="C56" s="282"/>
      <c r="D56" s="282"/>
      <c r="E56" s="282"/>
      <c r="F56" s="282"/>
      <c r="G56" s="282"/>
      <c r="H56" s="282"/>
      <c r="I56" s="269"/>
      <c r="J56" s="225"/>
      <c r="K56" s="283"/>
      <c r="L56" s="268"/>
      <c r="M56" s="403"/>
      <c r="N56" s="273"/>
    </row>
    <row r="57" spans="1:14">
      <c r="A57" s="116"/>
      <c r="B57" s="43"/>
      <c r="C57" s="282"/>
      <c r="D57" s="282"/>
      <c r="E57" s="282"/>
      <c r="F57" s="282"/>
      <c r="G57" s="282"/>
      <c r="H57" s="282"/>
      <c r="I57" s="269"/>
      <c r="J57" s="225"/>
      <c r="K57" s="283"/>
      <c r="L57" s="268"/>
      <c r="M57" s="403"/>
      <c r="N57" s="273"/>
    </row>
    <row r="58" spans="1:14">
      <c r="A58" s="116"/>
      <c r="B58" s="43"/>
      <c r="C58" s="282"/>
      <c r="D58" s="282"/>
      <c r="E58" s="282"/>
      <c r="F58" s="282"/>
      <c r="G58" s="282"/>
      <c r="H58" s="282"/>
      <c r="I58" s="269"/>
      <c r="J58" s="225"/>
      <c r="K58" s="283"/>
      <c r="L58" s="268"/>
      <c r="M58" s="403"/>
      <c r="N58" s="273"/>
    </row>
    <row r="59" spans="1:14">
      <c r="B59" s="43"/>
      <c r="C59" s="282"/>
      <c r="D59" s="282"/>
      <c r="E59" s="282"/>
      <c r="F59" s="282"/>
      <c r="G59" s="282"/>
      <c r="H59" s="282"/>
      <c r="I59" s="269"/>
      <c r="J59" s="225"/>
      <c r="K59" s="283"/>
      <c r="L59" s="268"/>
      <c r="M59" s="284"/>
      <c r="N59" s="285"/>
    </row>
    <row r="60" spans="1:14">
      <c r="B60" s="43"/>
      <c r="C60" s="282"/>
      <c r="D60" s="282"/>
      <c r="E60" s="282"/>
      <c r="F60" s="282"/>
      <c r="G60" s="282"/>
      <c r="H60" s="282"/>
      <c r="I60" s="269"/>
      <c r="J60" s="225"/>
      <c r="K60" s="283"/>
      <c r="L60" s="268"/>
      <c r="M60" s="284"/>
      <c r="N60" s="285"/>
    </row>
    <row r="61" spans="1:14" ht="15.75" thickBot="1">
      <c r="B61" s="902"/>
      <c r="C61" s="903"/>
      <c r="D61" s="903"/>
      <c r="E61" s="903"/>
      <c r="F61" s="903"/>
      <c r="G61" s="903"/>
      <c r="H61" s="903"/>
      <c r="I61" s="873"/>
      <c r="J61" s="42"/>
      <c r="K61" s="44"/>
      <c r="L61" s="904"/>
      <c r="M61" s="905"/>
      <c r="N61" s="45"/>
    </row>
    <row r="62" spans="1:14" ht="15.75" thickBot="1">
      <c r="B62" s="820" t="s">
        <v>953</v>
      </c>
      <c r="C62" s="821"/>
      <c r="D62" s="821"/>
      <c r="E62" s="821"/>
      <c r="F62" s="821"/>
      <c r="G62" s="821"/>
      <c r="H62" s="821"/>
      <c r="I62" s="821"/>
      <c r="J62" s="821"/>
      <c r="K62" s="821"/>
      <c r="L62" s="821"/>
      <c r="M62" s="822"/>
      <c r="N62" s="395">
        <f>SUM(N53:N61)</f>
        <v>309.5424863601051</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4" t="s">
        <v>957</v>
      </c>
      <c r="C66" s="315"/>
      <c r="D66" s="315"/>
      <c r="E66" s="315"/>
      <c r="F66" s="315"/>
      <c r="G66" s="315"/>
      <c r="H66" s="73" t="s">
        <v>945</v>
      </c>
      <c r="I66" s="74" t="s">
        <v>958</v>
      </c>
      <c r="J66" s="75" t="s">
        <v>959</v>
      </c>
      <c r="K66" s="73" t="s">
        <v>960</v>
      </c>
      <c r="L66" s="906" t="s">
        <v>961</v>
      </c>
      <c r="M66" s="885"/>
      <c r="N66" s="76" t="s">
        <v>951</v>
      </c>
    </row>
    <row r="67" spans="1:15">
      <c r="A67" t="s">
        <v>1227</v>
      </c>
      <c r="B67" s="46" t="str">
        <f>VLOOKUP(A67,TRANSPORTE!A5:D117,3,FALSE)</f>
        <v>Transporte de Arena</v>
      </c>
      <c r="C67" s="318"/>
      <c r="D67" s="318"/>
      <c r="E67" s="318"/>
      <c r="F67" s="318"/>
      <c r="G67" s="318"/>
      <c r="H67" s="312" t="s">
        <v>339</v>
      </c>
      <c r="I67" s="414">
        <v>7.0000000000000001E-3</v>
      </c>
      <c r="J67" s="287">
        <v>1</v>
      </c>
      <c r="K67" s="414">
        <f>I67*J67</f>
        <v>7.0000000000000001E-3</v>
      </c>
      <c r="L67" s="907">
        <f>VLOOKUP(A67,TRANSPORTE!A6:D120,4,FALSE)</f>
        <v>960.74550811354766</v>
      </c>
      <c r="M67" s="908"/>
      <c r="N67" s="288">
        <f>L67*K67</f>
        <v>6.7252185567948342</v>
      </c>
    </row>
    <row r="68" spans="1:15">
      <c r="B68" s="46"/>
      <c r="C68" s="47"/>
      <c r="D68" s="47"/>
      <c r="E68" s="47"/>
      <c r="F68" s="47"/>
      <c r="G68" s="47"/>
      <c r="H68" s="312"/>
      <c r="I68" s="280"/>
      <c r="J68" s="287"/>
      <c r="K68" s="280"/>
      <c r="L68" s="907"/>
      <c r="M68" s="908"/>
      <c r="N68" s="288"/>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c r="B71" s="46"/>
      <c r="C71" s="47"/>
      <c r="D71" s="47"/>
      <c r="E71" s="47"/>
      <c r="F71" s="47"/>
      <c r="G71" s="47"/>
      <c r="H71" s="289"/>
      <c r="I71" s="280"/>
      <c r="J71" s="280"/>
      <c r="K71" s="280"/>
      <c r="L71" s="290"/>
      <c r="M71" s="291"/>
      <c r="N71" s="292"/>
    </row>
    <row r="72" spans="1:15" ht="15.75" thickBot="1">
      <c r="B72" s="448"/>
      <c r="C72" s="449"/>
      <c r="D72" s="449"/>
      <c r="E72" s="449"/>
      <c r="F72" s="449"/>
      <c r="G72" s="449"/>
      <c r="H72" s="48"/>
      <c r="I72" s="126"/>
      <c r="J72" s="126"/>
      <c r="K72" s="126"/>
      <c r="L72" s="898"/>
      <c r="M72" s="899"/>
      <c r="N72" s="127"/>
    </row>
    <row r="73" spans="1:15" ht="15.75" thickBot="1">
      <c r="B73" s="909" t="s">
        <v>953</v>
      </c>
      <c r="C73" s="863"/>
      <c r="D73" s="863"/>
      <c r="E73" s="863"/>
      <c r="F73" s="863"/>
      <c r="G73" s="863"/>
      <c r="H73" s="863"/>
      <c r="I73" s="863"/>
      <c r="J73" s="863"/>
      <c r="K73" s="863"/>
      <c r="L73" s="863"/>
      <c r="M73" s="864"/>
      <c r="N73" s="104">
        <f>N67+N68+N69+N70+N71</f>
        <v>6.7252185567948342</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9" t="s">
        <v>963</v>
      </c>
      <c r="C77" s="860"/>
      <c r="D77" s="860"/>
      <c r="E77" s="860"/>
      <c r="F77" s="860"/>
      <c r="G77" s="860"/>
      <c r="H77" s="860"/>
      <c r="I77" s="73" t="s">
        <v>964</v>
      </c>
      <c r="J77" s="75" t="s">
        <v>1410</v>
      </c>
      <c r="K77" s="74" t="s">
        <v>966</v>
      </c>
      <c r="L77" s="861" t="s">
        <v>950</v>
      </c>
      <c r="M77" s="862"/>
      <c r="N77" s="98" t="s">
        <v>951</v>
      </c>
    </row>
    <row r="78" spans="1:15">
      <c r="A78" t="s">
        <v>7</v>
      </c>
      <c r="B78" s="49" t="str">
        <f>VLOOKUP(A78,'MANO DE OBRA'!A8:D68,3,FALSE)</f>
        <v>Obrero (2)</v>
      </c>
      <c r="C78" s="47"/>
      <c r="D78" s="47"/>
      <c r="E78" s="47"/>
      <c r="F78" s="47"/>
      <c r="G78" s="47"/>
      <c r="H78" s="47"/>
      <c r="I78" s="293">
        <f>K78/J78*100</f>
        <v>58520.000000000007</v>
      </c>
      <c r="J78" s="294">
        <v>185</v>
      </c>
      <c r="K78" s="295">
        <f>VLOOKUP(A78,'MANO DE OBRA'!A8:D99,4,FALSE)</f>
        <v>108262</v>
      </c>
      <c r="L78" s="50"/>
      <c r="M78" s="296">
        <v>480</v>
      </c>
      <c r="N78" s="396">
        <f>K78/M78</f>
        <v>225.54583333333332</v>
      </c>
      <c r="O78" s="106"/>
    </row>
    <row r="79" spans="1:15">
      <c r="A79" t="s">
        <v>30</v>
      </c>
      <c r="B79" s="49" t="str">
        <f>VLOOKUP(A79,'MANO DE OBRA'!A8:D69,3,FALSE)</f>
        <v>Oficial</v>
      </c>
      <c r="C79" s="47"/>
      <c r="D79" s="47"/>
      <c r="E79" s="47"/>
      <c r="F79" s="47"/>
      <c r="G79" s="47"/>
      <c r="H79" s="47"/>
      <c r="I79" s="293">
        <f>K79/J79*100</f>
        <v>57668.23979157189</v>
      </c>
      <c r="J79" s="294">
        <v>185</v>
      </c>
      <c r="K79" s="295">
        <f>VLOOKUP(A79,'MANO DE OBRA'!A8:D100,4,FALSE)</f>
        <v>106686.24361440798</v>
      </c>
      <c r="L79" s="50"/>
      <c r="M79" s="300">
        <v>480</v>
      </c>
      <c r="N79" s="396">
        <f>K79/M79</f>
        <v>222.26300753001664</v>
      </c>
    </row>
    <row r="80" spans="1:15">
      <c r="B80" s="49"/>
      <c r="C80" s="47"/>
      <c r="D80" s="47"/>
      <c r="E80" s="47"/>
      <c r="F80" s="47"/>
      <c r="G80" s="47"/>
      <c r="H80" s="47"/>
      <c r="I80" s="293"/>
      <c r="J80" s="294"/>
      <c r="K80" s="295"/>
      <c r="L80" s="50"/>
      <c r="M80" s="301"/>
      <c r="N80" s="396"/>
    </row>
    <row r="81" spans="1:14">
      <c r="B81" s="49"/>
      <c r="C81" s="47"/>
      <c r="D81" s="47"/>
      <c r="E81" s="47"/>
      <c r="F81" s="47"/>
      <c r="G81" s="47"/>
      <c r="H81" s="47"/>
      <c r="I81" s="280"/>
      <c r="J81" s="298"/>
      <c r="K81" s="299"/>
      <c r="L81" s="319"/>
      <c r="M81" s="301"/>
      <c r="N81" s="297"/>
    </row>
    <row r="82" spans="1:14">
      <c r="B82" s="49"/>
      <c r="C82" s="47"/>
      <c r="D82" s="47"/>
      <c r="E82" s="47"/>
      <c r="F82" s="47"/>
      <c r="G82" s="47"/>
      <c r="H82" s="47"/>
      <c r="I82" s="280"/>
      <c r="J82" s="298"/>
      <c r="K82" s="299"/>
      <c r="L82" s="319"/>
      <c r="M82" s="301"/>
      <c r="N82" s="297"/>
    </row>
    <row r="83" spans="1:14" ht="15.75" thickBot="1">
      <c r="B83" s="896"/>
      <c r="C83" s="897"/>
      <c r="D83" s="897"/>
      <c r="E83" s="897"/>
      <c r="F83" s="897"/>
      <c r="G83" s="897"/>
      <c r="H83" s="897"/>
      <c r="I83" s="126"/>
      <c r="J83" s="126"/>
      <c r="K83" s="126"/>
      <c r="L83" s="910"/>
      <c r="M83" s="910"/>
      <c r="N83" s="45"/>
    </row>
    <row r="84" spans="1:14" ht="15.75" thickBot="1">
      <c r="B84" s="909" t="s">
        <v>953</v>
      </c>
      <c r="C84" s="863"/>
      <c r="D84" s="863"/>
      <c r="E84" s="863"/>
      <c r="F84" s="863"/>
      <c r="G84" s="863"/>
      <c r="H84" s="863"/>
      <c r="I84" s="863"/>
      <c r="J84" s="863"/>
      <c r="K84" s="863"/>
      <c r="L84" s="863"/>
      <c r="M84" s="864"/>
      <c r="N84" s="302">
        <f>SUM(N78:N83)</f>
        <v>447.80884086334993</v>
      </c>
    </row>
    <row r="85" spans="1:14" ht="15.75" thickBot="1">
      <c r="B85" s="33"/>
      <c r="C85" s="34"/>
      <c r="D85" s="34"/>
      <c r="E85" s="34"/>
      <c r="F85" s="34"/>
      <c r="G85" s="34"/>
      <c r="H85" s="34"/>
      <c r="I85" s="34"/>
      <c r="J85" s="34"/>
      <c r="K85" s="34"/>
      <c r="L85" s="34"/>
      <c r="M85" s="34"/>
      <c r="N85" s="35"/>
    </row>
    <row r="86" spans="1:14" ht="15.75" thickBot="1">
      <c r="B86" s="820" t="s">
        <v>967</v>
      </c>
      <c r="C86" s="821"/>
      <c r="D86" s="821"/>
      <c r="E86" s="821"/>
      <c r="F86" s="821"/>
      <c r="G86" s="821"/>
      <c r="H86" s="821"/>
      <c r="I86" s="821"/>
      <c r="J86" s="821"/>
      <c r="K86" s="821"/>
      <c r="L86" s="821"/>
      <c r="M86" s="822"/>
      <c r="N86" s="99">
        <f>N48+N62+N73+N84</f>
        <v>3201.0712913326879</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5" t="s">
        <v>969</v>
      </c>
      <c r="C90" s="866"/>
      <c r="D90" s="866"/>
      <c r="E90" s="866"/>
      <c r="F90" s="866"/>
      <c r="G90" s="866"/>
      <c r="H90" s="866"/>
      <c r="I90" s="315"/>
      <c r="J90" s="335"/>
      <c r="K90" s="303" t="s">
        <v>970</v>
      </c>
      <c r="L90" s="867" t="s">
        <v>971</v>
      </c>
      <c r="M90" s="868"/>
      <c r="N90" s="304"/>
    </row>
    <row r="91" spans="1:14">
      <c r="B91" s="853" t="s">
        <v>972</v>
      </c>
      <c r="C91" s="854"/>
      <c r="D91" s="854"/>
      <c r="E91" s="854"/>
      <c r="F91" s="854"/>
      <c r="G91" s="854"/>
      <c r="H91" s="854"/>
      <c r="I91" s="87"/>
      <c r="J91" s="88"/>
      <c r="K91" s="305">
        <v>0.2</v>
      </c>
      <c r="L91" s="855">
        <f>N86*K91</f>
        <v>640.21425826653763</v>
      </c>
      <c r="M91" s="856"/>
      <c r="N91" s="51"/>
    </row>
    <row r="92" spans="1:14">
      <c r="B92" s="89" t="s">
        <v>973</v>
      </c>
      <c r="C92" s="90"/>
      <c r="D92" s="90"/>
      <c r="E92" s="90"/>
      <c r="F92" s="90"/>
      <c r="G92" s="90"/>
      <c r="H92" s="90"/>
      <c r="I92" s="87"/>
      <c r="J92" s="88"/>
      <c r="K92" s="305">
        <v>0.05</v>
      </c>
      <c r="L92" s="855">
        <f>N86*K92</f>
        <v>160.05356456663441</v>
      </c>
      <c r="M92" s="856"/>
      <c r="N92" s="51"/>
    </row>
    <row r="93" spans="1:14" ht="15.75" thickBot="1">
      <c r="B93" s="91" t="s">
        <v>974</v>
      </c>
      <c r="C93" s="92"/>
      <c r="D93" s="92"/>
      <c r="E93" s="92"/>
      <c r="F93" s="92"/>
      <c r="G93" s="92"/>
      <c r="H93" s="92"/>
      <c r="I93" s="93"/>
      <c r="J93" s="94"/>
      <c r="K93" s="306">
        <v>0.05</v>
      </c>
      <c r="L93" s="857">
        <f>N86*K93</f>
        <v>160.05356456663441</v>
      </c>
      <c r="M93" s="858"/>
      <c r="N93" s="51"/>
    </row>
    <row r="94" spans="1:14" ht="15.75" thickBot="1">
      <c r="B94" s="820" t="s">
        <v>953</v>
      </c>
      <c r="C94" s="821"/>
      <c r="D94" s="821"/>
      <c r="E94" s="821"/>
      <c r="F94" s="821"/>
      <c r="G94" s="821"/>
      <c r="H94" s="821"/>
      <c r="I94" s="821"/>
      <c r="J94" s="821"/>
      <c r="K94" s="821"/>
      <c r="L94" s="821"/>
      <c r="M94" s="822"/>
      <c r="N94" s="52">
        <f>L91+L92+L93</f>
        <v>960.32138739980633</v>
      </c>
    </row>
    <row r="95" spans="1:14" ht="15.75" thickBot="1">
      <c r="B95" s="33"/>
      <c r="C95" s="34"/>
      <c r="D95" s="34"/>
      <c r="E95" s="34"/>
      <c r="F95" s="34"/>
      <c r="G95" s="34"/>
      <c r="H95" s="34"/>
      <c r="I95" s="34"/>
      <c r="J95" s="34"/>
      <c r="K95" s="34"/>
      <c r="L95" s="34"/>
      <c r="M95" s="34"/>
      <c r="N95" s="35"/>
    </row>
    <row r="96" spans="1:14" ht="15.75" thickBot="1">
      <c r="A96" t="s">
        <v>2016</v>
      </c>
      <c r="B96" s="820" t="s">
        <v>975</v>
      </c>
      <c r="C96" s="821"/>
      <c r="D96" s="821"/>
      <c r="E96" s="821"/>
      <c r="F96" s="821"/>
      <c r="G96" s="821"/>
      <c r="H96" s="821"/>
      <c r="I96" s="821"/>
      <c r="J96" s="821"/>
      <c r="K96" s="821"/>
      <c r="L96" s="821"/>
      <c r="M96" s="822"/>
      <c r="N96" s="189">
        <f>N86+N94</f>
        <v>4161.3926787324945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8" t="s">
        <v>2216</v>
      </c>
      <c r="C106" s="229"/>
      <c r="D106" s="229"/>
      <c r="E106" s="229"/>
      <c r="F106" s="229"/>
      <c r="G106" s="229"/>
      <c r="H106" s="229"/>
      <c r="I106" s="229"/>
      <c r="J106" s="229"/>
      <c r="K106" s="229"/>
      <c r="L106" s="229"/>
      <c r="M106" s="229"/>
      <c r="N106" s="230"/>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c r="B109" s="231"/>
      <c r="C109" s="232"/>
      <c r="D109" s="232"/>
      <c r="E109" s="232"/>
      <c r="F109" s="232"/>
      <c r="G109" s="232"/>
      <c r="H109" s="232"/>
      <c r="I109" s="232"/>
      <c r="J109" s="232"/>
      <c r="K109" s="232"/>
      <c r="L109" s="232"/>
      <c r="M109" s="232"/>
      <c r="N109" s="233"/>
    </row>
    <row r="110" spans="2:14" ht="15.75" thickBot="1">
      <c r="B110" s="234"/>
      <c r="C110" s="235"/>
      <c r="D110" s="235"/>
      <c r="E110" s="235"/>
      <c r="F110" s="235"/>
      <c r="G110" s="235"/>
      <c r="H110" s="235"/>
      <c r="I110" s="235"/>
      <c r="J110" s="235"/>
      <c r="K110" s="235"/>
      <c r="L110" s="235"/>
      <c r="M110" s="235"/>
      <c r="N110" s="236"/>
    </row>
    <row r="111" spans="2:14">
      <c r="B111" s="237"/>
      <c r="C111" s="238"/>
      <c r="D111" s="238"/>
      <c r="E111" s="238"/>
      <c r="F111" s="238"/>
      <c r="G111" s="238"/>
      <c r="H111" s="238"/>
      <c r="I111" s="238"/>
      <c r="J111" s="238"/>
      <c r="K111" s="238"/>
      <c r="L111" s="238"/>
      <c r="M111" s="238"/>
      <c r="N111" s="239"/>
    </row>
    <row r="112" spans="2:14">
      <c r="B112" s="223" t="s">
        <v>2217</v>
      </c>
      <c r="C112" s="31"/>
      <c r="D112" s="31"/>
      <c r="E112" s="31"/>
      <c r="F112" s="31"/>
      <c r="G112" s="31"/>
      <c r="H112" s="31"/>
      <c r="I112" s="31"/>
      <c r="J112" s="31"/>
      <c r="K112" s="31"/>
      <c r="L112" s="31"/>
      <c r="M112" s="31"/>
      <c r="N112" s="32"/>
    </row>
    <row r="113" spans="2:14" ht="15" customHeight="1">
      <c r="B113" s="823" t="s">
        <v>2218</v>
      </c>
      <c r="C113" s="824"/>
      <c r="D113" s="824"/>
      <c r="E113" s="824"/>
      <c r="F113" s="824"/>
      <c r="G113" s="824"/>
      <c r="H113" s="824"/>
      <c r="I113" s="824"/>
      <c r="J113" s="824"/>
      <c r="K113" s="824"/>
      <c r="L113" s="824"/>
      <c r="M113" s="824"/>
      <c r="N113" s="825"/>
    </row>
    <row r="114" spans="2:14" ht="15" customHeight="1">
      <c r="B114" s="823"/>
      <c r="C114" s="824"/>
      <c r="D114" s="824"/>
      <c r="E114" s="824"/>
      <c r="F114" s="824"/>
      <c r="G114" s="824"/>
      <c r="H114" s="824"/>
      <c r="I114" s="824"/>
      <c r="J114" s="824"/>
      <c r="K114" s="824"/>
      <c r="L114" s="824"/>
      <c r="M114" s="824"/>
      <c r="N114" s="825"/>
    </row>
    <row r="115" spans="2:14" ht="30" customHeight="1">
      <c r="B115" s="826" t="s">
        <v>2219</v>
      </c>
      <c r="C115" s="827"/>
      <c r="D115" s="827"/>
      <c r="E115" s="827"/>
      <c r="F115" s="827"/>
      <c r="G115" s="827"/>
      <c r="H115" s="827"/>
      <c r="I115" s="827"/>
      <c r="J115" s="827"/>
      <c r="K115" s="827"/>
      <c r="L115" s="827"/>
      <c r="M115" s="827"/>
      <c r="N115" s="828"/>
    </row>
    <row r="116" spans="2:14">
      <c r="B116" s="826"/>
      <c r="C116" s="827"/>
      <c r="D116" s="827"/>
      <c r="E116" s="827"/>
      <c r="F116" s="827"/>
      <c r="G116" s="827"/>
      <c r="H116" s="827"/>
      <c r="I116" s="827"/>
      <c r="J116" s="827"/>
      <c r="K116" s="827"/>
      <c r="L116" s="827"/>
      <c r="M116" s="827"/>
      <c r="N116" s="828"/>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332"/>
      <c r="C119" s="333"/>
      <c r="D119" s="333"/>
      <c r="E119" s="333"/>
      <c r="F119" s="333"/>
      <c r="G119" s="333"/>
      <c r="H119" s="333"/>
      <c r="I119" s="333"/>
      <c r="J119" s="333"/>
      <c r="K119" s="333"/>
      <c r="L119" s="333"/>
      <c r="M119" s="333"/>
      <c r="N119" s="334"/>
    </row>
    <row r="120" spans="2:14">
      <c r="B120" s="223"/>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6"/>
      <c r="K126" s="886"/>
      <c r="L126" s="886"/>
      <c r="M126" s="886"/>
      <c r="N126" s="887"/>
    </row>
    <row r="127" spans="2:14" ht="15.75" thickBot="1">
      <c r="B127" s="262" t="s">
        <v>2221</v>
      </c>
      <c r="C127" s="394"/>
      <c r="D127" s="394"/>
      <c r="E127" s="57"/>
      <c r="F127" s="57"/>
      <c r="G127" s="57"/>
      <c r="H127" s="57"/>
      <c r="I127" s="57"/>
      <c r="J127" s="888"/>
      <c r="K127" s="888"/>
      <c r="L127" s="888"/>
      <c r="M127" s="888"/>
      <c r="N127" s="889"/>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1092</v>
      </c>
      <c r="C31" s="81" t="s">
        <v>2039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3205.7086628051193</v>
      </c>
      <c r="L36" s="271"/>
      <c r="M36" s="272">
        <v>6.25</v>
      </c>
      <c r="N36" s="273">
        <f t="shared" ref="N36:N41" si="0">K36/M36</f>
        <v>512.91338604881912</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50</v>
      </c>
      <c r="N37" s="273">
        <f t="shared" si="0"/>
        <v>1770.1914451402604</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68"/>
      <c r="J38" s="269"/>
      <c r="K38" s="270">
        <f>VLOOKUP(A38,EQUIPOS!A8:D165,4,FALSE)</f>
        <v>19542.037676739688</v>
      </c>
      <c r="L38" s="271"/>
      <c r="M38" s="272">
        <v>3.75</v>
      </c>
      <c r="N38" s="273">
        <f t="shared" si="0"/>
        <v>5211.2100471305839</v>
      </c>
    </row>
    <row r="39" spans="1:14">
      <c r="A39" t="s">
        <v>228</v>
      </c>
      <c r="B39" s="869" t="str">
        <f>VLOOKUP(A39,EQUIPOS!A9:D154,3,FALSE)</f>
        <v xml:space="preserve">Formaleta metálica (concreto hidráulico)
</v>
      </c>
      <c r="C39" s="870"/>
      <c r="D39" s="870"/>
      <c r="E39" s="870"/>
      <c r="F39" s="870"/>
      <c r="G39" s="870"/>
      <c r="H39" s="871"/>
      <c r="I39" s="268"/>
      <c r="J39" s="269"/>
      <c r="K39" s="270">
        <f>VLOOKUP(A39,EQUIPOS!A9:D166,4,FALSE)</f>
        <v>3294.9544611049728</v>
      </c>
      <c r="L39" s="271"/>
      <c r="M39" s="272">
        <v>6.25</v>
      </c>
      <c r="N39" s="273">
        <f t="shared" si="0"/>
        <v>527.1927137767957</v>
      </c>
    </row>
    <row r="40" spans="1:14">
      <c r="A40" t="s">
        <v>301</v>
      </c>
      <c r="B40" s="869" t="str">
        <f>VLOOKUP(A40,EQUIPOS!A10:D154,3,FALSE)</f>
        <v>Regla vibratoria, de longitud de 3 a 5 m, motor de 3600 rpm, potencia 6 HP</v>
      </c>
      <c r="C40" s="870"/>
      <c r="D40" s="870"/>
      <c r="E40" s="870"/>
      <c r="F40" s="870"/>
      <c r="G40" s="870"/>
      <c r="H40" s="871"/>
      <c r="I40" s="268"/>
      <c r="J40" s="269"/>
      <c r="K40" s="270">
        <f>VLOOKUP(A40,EQUIPOS!A10:D167,4,FALSE)</f>
        <v>6510.9765670061615</v>
      </c>
      <c r="L40" s="271"/>
      <c r="M40" s="272">
        <v>6.25</v>
      </c>
      <c r="N40" s="273">
        <f t="shared" si="0"/>
        <v>1041.7562507209859</v>
      </c>
    </row>
    <row r="41" spans="1:14">
      <c r="A41" t="s">
        <v>363</v>
      </c>
      <c r="B41" s="869" t="str">
        <f>VLOOKUP(A41,EQUIPOS!A11:D155,3,FALSE)</f>
        <v>Vibrador de concreto, Motor de 3 hp a 18.000 rpm Mangueras de 4 mt</v>
      </c>
      <c r="C41" s="870"/>
      <c r="D41" s="870"/>
      <c r="E41" s="870"/>
      <c r="F41" s="870"/>
      <c r="G41" s="870"/>
      <c r="H41" s="871"/>
      <c r="I41" s="268"/>
      <c r="J41" s="269"/>
      <c r="K41" s="270">
        <f>VLOOKUP(A41,EQUIPOS!A11:D168,4,FALSE)</f>
        <v>5465.8157467180781</v>
      </c>
      <c r="L41" s="271"/>
      <c r="M41" s="272">
        <v>6.25</v>
      </c>
      <c r="N41" s="273">
        <f t="shared" si="0"/>
        <v>874.53051947489246</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N83*M46</f>
        <v>971.20648722881606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10909.000849521153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s="144" t="s">
        <v>382</v>
      </c>
      <c r="B53" s="43" t="str">
        <f>VLOOKUP(A53,MATERIALES!A5:D373,3,FALSE)</f>
        <v>Barras de transferencia de carga (1'')</v>
      </c>
      <c r="C53" s="282"/>
      <c r="D53" s="282"/>
      <c r="E53" s="282"/>
      <c r="F53" s="282"/>
      <c r="G53" s="282"/>
      <c r="H53" s="282"/>
      <c r="I53" s="269"/>
      <c r="J53" s="225" t="str">
        <f>VLOOKUP(A53,MATERIALES!A7:D645,2,FALSE)</f>
        <v>kg</v>
      </c>
      <c r="K53" s="408">
        <v>6.1342592592592586</v>
      </c>
      <c r="L53" s="268"/>
      <c r="M53" s="403">
        <f>VLOOKUP(A53,MATERIALES!A5:D396,4,FALSE)</f>
        <v>4418.2318701912145</v>
      </c>
      <c r="N53" s="273">
        <f>K53*M53</f>
        <v>27102.579759274809</v>
      </c>
    </row>
    <row r="54" spans="1:14">
      <c r="A54" s="144" t="s">
        <v>384</v>
      </c>
      <c r="B54" s="43" t="str">
        <f>VLOOKUP(A54,MATERIALES!A6:D373,3,FALSE)</f>
        <v>Barras de unión de 1/2´´</v>
      </c>
      <c r="C54" s="282"/>
      <c r="D54" s="282"/>
      <c r="E54" s="282"/>
      <c r="F54" s="282"/>
      <c r="G54" s="282"/>
      <c r="H54" s="282"/>
      <c r="I54" s="269"/>
      <c r="J54" s="225" t="str">
        <f>VLOOKUP(A54,MATERIALES!A8:D646,2,FALSE)</f>
        <v>kg</v>
      </c>
      <c r="K54" s="283">
        <v>0.37037037037037041</v>
      </c>
      <c r="L54" s="268"/>
      <c r="M54" s="403">
        <f>VLOOKUP(A54,MATERIALES!A6:D397,4,FALSE)</f>
        <v>3805.6839217688203</v>
      </c>
      <c r="N54" s="273">
        <f>K54*M54</f>
        <v>1409.5125636180817</v>
      </c>
    </row>
    <row r="55" spans="1:14">
      <c r="A55" s="144" t="s">
        <v>417</v>
      </c>
      <c r="B55" s="43" t="str">
        <f>VLOOKUP(A55,MATERIALES!A6:D373,3,FALSE)</f>
        <v>Cintilla De Poliuretano (Sikarod) (Pavimentos De Concreto Hidráulico)</v>
      </c>
      <c r="C55" s="282"/>
      <c r="D55" s="282"/>
      <c r="E55" s="282"/>
      <c r="F55" s="282"/>
      <c r="G55" s="282"/>
      <c r="H55" s="282"/>
      <c r="I55" s="269"/>
      <c r="J55" s="225" t="str">
        <f>VLOOKUP(A55,MATERIALES!A9:D647,2,FALSE)</f>
        <v>m</v>
      </c>
      <c r="K55" s="283">
        <v>1.1111111111111112</v>
      </c>
      <c r="L55" s="268"/>
      <c r="M55" s="403">
        <f>VLOOKUP(A55,MATERIALES!A6:D398,4,FALSE)</f>
        <v>993.54774292705133</v>
      </c>
      <c r="N55" s="273">
        <f>K55*M55</f>
        <v>1103.9419365856127</v>
      </c>
    </row>
    <row r="56" spans="1:14">
      <c r="A56" s="144" t="s">
        <v>646</v>
      </c>
      <c r="B56" s="43" t="str">
        <f>VLOOKUP(A56,MATERIALES!A6:D373,3,FALSE)</f>
        <v>Sello de silicona o sellador autonivelante</v>
      </c>
      <c r="C56" s="282"/>
      <c r="D56" s="282"/>
      <c r="E56" s="282"/>
      <c r="F56" s="282"/>
      <c r="G56" s="282"/>
      <c r="H56" s="282"/>
      <c r="I56" s="269"/>
      <c r="J56" s="225" t="str">
        <f>VLOOKUP(A56,MATERIALES!A10:D648,2,FALSE)</f>
        <v>m</v>
      </c>
      <c r="K56" s="283">
        <v>1.1111111111111112</v>
      </c>
      <c r="L56" s="268"/>
      <c r="M56" s="403">
        <f>VLOOKUP(A56,MATERIALES!A6:D399,4,FALSE)</f>
        <v>4077.9768332268986</v>
      </c>
      <c r="N56" s="273">
        <f>K56*M56</f>
        <v>4531.0853702521099</v>
      </c>
    </row>
    <row r="57" spans="1:14">
      <c r="A57" s="144" t="s">
        <v>778</v>
      </c>
      <c r="B57" s="902" t="str">
        <f>VLOOKUP(A57,MATERIALES!A7:D373,3,FALSE)</f>
        <v>Antisol blanco (presentación 20 kg)</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12" t="str">
        <f>VLOOKUP(A57,MATERIALES!A11:D649,2,FALSE)</f>
        <v>kg</v>
      </c>
      <c r="K57" s="44">
        <v>1.1200000000000001</v>
      </c>
      <c r="L57" s="907">
        <f>VLOOKUP(A57,MATERIALES!A4:D373,4,FALSE)</f>
        <v>5556.8739991788025</v>
      </c>
      <c r="M57" s="908"/>
      <c r="N57" s="273">
        <f>K57*L57</f>
        <v>6223.6988790802598</v>
      </c>
    </row>
    <row r="58" spans="1:14">
      <c r="A58" s="144" t="s">
        <v>838</v>
      </c>
      <c r="B58" s="317" t="str">
        <f>VLOOKUP(A58,MATERIALES!A8:D373,3,FALSE)</f>
        <v>Concreto hidráulico para pavimento MR-43</v>
      </c>
      <c r="C58" s="318"/>
      <c r="D58" s="318"/>
      <c r="E58" s="318"/>
      <c r="F58" s="318"/>
      <c r="G58" s="318"/>
      <c r="H58" s="318"/>
      <c r="I58" s="318"/>
      <c r="J58" s="312" t="str">
        <f>VLOOKUP(A58,MATERIALES!A11:D650,2,FALSE)</f>
        <v>m3</v>
      </c>
      <c r="K58" s="44">
        <v>1.01</v>
      </c>
      <c r="L58" s="319"/>
      <c r="M58" s="415">
        <f>VLOOKUP(A58,MATERIALES!A8:D401,4,FALSE)</f>
        <v>382408.13883751567</v>
      </c>
      <c r="N58" s="273">
        <f>K58*M58</f>
        <v>386232.22022589081</v>
      </c>
    </row>
    <row r="59" spans="1:14">
      <c r="B59" s="317"/>
      <c r="C59" s="318"/>
      <c r="D59" s="318"/>
      <c r="E59" s="318"/>
      <c r="F59" s="318"/>
      <c r="G59" s="318"/>
      <c r="H59" s="318"/>
      <c r="I59" s="318"/>
      <c r="J59" s="44"/>
      <c r="K59" s="44"/>
      <c r="L59" s="319"/>
      <c r="M59" s="320"/>
      <c r="N59" s="45"/>
    </row>
    <row r="60" spans="1:14" ht="15.75" thickBot="1">
      <c r="B60" s="310"/>
      <c r="C60" s="311"/>
      <c r="D60" s="311"/>
      <c r="E60" s="311"/>
      <c r="F60" s="311"/>
      <c r="G60" s="311"/>
      <c r="H60" s="311"/>
      <c r="I60" s="311"/>
      <c r="J60" s="126"/>
      <c r="K60" s="126"/>
      <c r="L60" s="326"/>
      <c r="M60" s="325"/>
      <c r="N60" s="127"/>
    </row>
    <row r="61" spans="1:14" ht="15.75" thickBot="1">
      <c r="B61" s="820" t="s">
        <v>953</v>
      </c>
      <c r="C61" s="821"/>
      <c r="D61" s="821"/>
      <c r="E61" s="821"/>
      <c r="F61" s="821"/>
      <c r="G61" s="821"/>
      <c r="H61" s="821"/>
      <c r="I61" s="821"/>
      <c r="J61" s="821"/>
      <c r="K61" s="821"/>
      <c r="L61" s="821"/>
      <c r="M61" s="822"/>
      <c r="N61" s="395">
        <f>SUM(N53:N60)</f>
        <v>426603.03873470169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06" t="s">
        <v>961</v>
      </c>
      <c r="M65" s="885"/>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07">
        <f>VLOOKUP(A66,TRANSPORTE!A5:D117,4,FALSE)</f>
        <v>1010.5980903546691</v>
      </c>
      <c r="M66" s="908"/>
      <c r="N66" s="288">
        <f>K66*L66</f>
        <v>1020.7040712582158</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f>N66+N67+N68+N69+N70</f>
        <v>1020.7040712582158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45" t="s">
        <v>17</v>
      </c>
      <c r="B77" s="49" t="str">
        <f>VLOOKUP(A77,'MANO DE OBRA'!A8:D68,3,FALSE)</f>
        <v>Obrero (7)</v>
      </c>
      <c r="C77" s="47"/>
      <c r="D77" s="47"/>
      <c r="E77" s="47"/>
      <c r="F77" s="47"/>
      <c r="G77" s="47"/>
      <c r="H77" s="47"/>
      <c r="I77" s="293">
        <f>K77/J77*100</f>
        <v>204819.99999999997</v>
      </c>
      <c r="J77" s="294">
        <v>185</v>
      </c>
      <c r="K77" s="295">
        <f>VLOOKUP(A77,'MANO DE OBRA'!A8:D99,4,FALSE)</f>
        <v>378917</v>
      </c>
      <c r="L77" s="50"/>
      <c r="M77" s="296">
        <v>50</v>
      </c>
      <c r="N77" s="396">
        <f>K77/M77</f>
        <v>7578.34</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896"/>
      <c r="C82" s="897"/>
      <c r="D82" s="897"/>
      <c r="E82" s="897"/>
      <c r="F82" s="897"/>
      <c r="G82" s="897"/>
      <c r="H82" s="897"/>
      <c r="I82" s="126"/>
      <c r="J82" s="126"/>
      <c r="K82" s="126"/>
      <c r="L82" s="910"/>
      <c r="M82" s="910"/>
      <c r="N82" s="127"/>
    </row>
    <row r="83" spans="1:14" ht="15.75" thickBot="1">
      <c r="B83" s="909" t="s">
        <v>953</v>
      </c>
      <c r="C83" s="863"/>
      <c r="D83" s="863"/>
      <c r="E83" s="863"/>
      <c r="F83" s="863"/>
      <c r="G83" s="863"/>
      <c r="H83" s="863"/>
      <c r="I83" s="863"/>
      <c r="J83" s="863"/>
      <c r="K83" s="863"/>
      <c r="L83" s="863"/>
      <c r="M83" s="864"/>
      <c r="N83" s="461">
        <f>SUM(N77:N82)</f>
        <v>9712.0648722881597</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N48+N61+N72+N83</f>
        <v>448244.80852776917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89648.96170555384</v>
      </c>
      <c r="M90" s="856"/>
      <c r="N90" s="51"/>
    </row>
    <row r="91" spans="1:14">
      <c r="B91" s="89" t="s">
        <v>973</v>
      </c>
      <c r="C91" s="90"/>
      <c r="D91" s="90"/>
      <c r="E91" s="90"/>
      <c r="F91" s="90"/>
      <c r="G91" s="90"/>
      <c r="H91" s="90"/>
      <c r="I91" s="87"/>
      <c r="J91" s="88"/>
      <c r="K91" s="305">
        <v>0.05</v>
      </c>
      <c r="L91" s="855">
        <f>N85*K91</f>
        <v>22412.24042638846</v>
      </c>
      <c r="M91" s="856"/>
      <c r="N91" s="51"/>
    </row>
    <row r="92" spans="1:14" ht="15.75" thickBot="1">
      <c r="B92" s="91" t="s">
        <v>974</v>
      </c>
      <c r="C92" s="92"/>
      <c r="D92" s="92"/>
      <c r="E92" s="92"/>
      <c r="F92" s="92"/>
      <c r="G92" s="92"/>
      <c r="H92" s="92"/>
      <c r="I92" s="93"/>
      <c r="J92" s="94"/>
      <c r="K92" s="306">
        <v>0.05</v>
      </c>
      <c r="L92" s="857">
        <f>N85*K92</f>
        <v>22412.24042638846</v>
      </c>
      <c r="M92" s="858"/>
      <c r="N92" s="51"/>
    </row>
    <row r="93" spans="1:14" ht="15.75" thickBot="1">
      <c r="B93" s="820" t="s">
        <v>953</v>
      </c>
      <c r="C93" s="821"/>
      <c r="D93" s="821"/>
      <c r="E93" s="821"/>
      <c r="F93" s="821"/>
      <c r="G93" s="821"/>
      <c r="H93" s="821"/>
      <c r="I93" s="821"/>
      <c r="J93" s="821"/>
      <c r="K93" s="821"/>
      <c r="L93" s="821"/>
      <c r="M93" s="822"/>
      <c r="N93" s="52">
        <f>L90+L91+L92</f>
        <v>134473.44255833075</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582718.25108609989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3" t="s">
        <v>2218</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2219</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6"/>
      <c r="K125" s="886"/>
      <c r="L125" s="886"/>
      <c r="M125" s="886"/>
      <c r="N125" s="887"/>
    </row>
    <row r="126" spans="2:14" ht="15.75" customHeight="1" thickBot="1">
      <c r="B126" s="262" t="s">
        <v>2221</v>
      </c>
      <c r="C126" s="394"/>
      <c r="D126" s="394"/>
      <c r="E126" s="57"/>
      <c r="F126" s="57"/>
      <c r="G126" s="57"/>
      <c r="H126" s="57"/>
      <c r="I126" s="57"/>
      <c r="J126" s="888"/>
      <c r="K126" s="888"/>
      <c r="L126" s="888"/>
      <c r="M126" s="888"/>
      <c r="N126" s="889"/>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5.75" hidden="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1624</v>
      </c>
      <c r="C31" s="81" t="s">
        <v>1623</v>
      </c>
      <c r="D31" s="82"/>
      <c r="E31" s="82"/>
      <c r="F31" s="82"/>
      <c r="G31" s="82"/>
      <c r="H31" s="82"/>
      <c r="I31" s="82"/>
      <c r="J31" s="83"/>
      <c r="K31" s="309"/>
      <c r="L31" s="307" t="s">
        <v>387</v>
      </c>
      <c r="M31" s="204"/>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3205.7086628051193</v>
      </c>
      <c r="L36" s="271"/>
      <c r="M36" s="272">
        <v>6.25</v>
      </c>
      <c r="N36" s="273">
        <f t="shared" ref="N36:N41" si="0">K36/M36</f>
        <v>512.91338604881912</v>
      </c>
    </row>
    <row r="37" spans="1:14">
      <c r="A37" s="113" t="s">
        <v>176</v>
      </c>
      <c r="B37" s="869" t="str">
        <f>VLOOKUP(A37,EQUIPOS!A7:D154,3,FALSE)</f>
        <v xml:space="preserve">Compresor (barrido y soplado)
</v>
      </c>
      <c r="C37" s="870"/>
      <c r="D37" s="870"/>
      <c r="E37" s="870"/>
      <c r="F37" s="870"/>
      <c r="G37" s="870"/>
      <c r="H37" s="871"/>
      <c r="I37" s="268"/>
      <c r="J37" s="269"/>
      <c r="K37" s="270">
        <f>VLOOKUP(A37,EQUIPOS!A7:D164,4,FALSE)</f>
        <v>88509.572257013016</v>
      </c>
      <c r="L37" s="271"/>
      <c r="M37" s="272">
        <v>50</v>
      </c>
      <c r="N37" s="273">
        <f t="shared" si="0"/>
        <v>1770.1914451402604</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68"/>
      <c r="J38" s="269"/>
      <c r="K38" s="270">
        <f>VLOOKUP(A38,EQUIPOS!A8:D165,4,FALSE)</f>
        <v>19542.037676739688</v>
      </c>
      <c r="L38" s="271"/>
      <c r="M38" s="272">
        <v>3.75</v>
      </c>
      <c r="N38" s="273">
        <f t="shared" si="0"/>
        <v>5211.2100471305839</v>
      </c>
    </row>
    <row r="39" spans="1:14">
      <c r="A39" t="s">
        <v>228</v>
      </c>
      <c r="B39" s="869" t="str">
        <f>VLOOKUP(A39,EQUIPOS!A9:D154,3,FALSE)</f>
        <v xml:space="preserve">Formaleta metálica (concreto hidráulico)
</v>
      </c>
      <c r="C39" s="870"/>
      <c r="D39" s="870"/>
      <c r="E39" s="870"/>
      <c r="F39" s="870"/>
      <c r="G39" s="870"/>
      <c r="H39" s="871"/>
      <c r="I39" s="268"/>
      <c r="J39" s="269"/>
      <c r="K39" s="270">
        <f>VLOOKUP(A39,EQUIPOS!A9:D166,4,FALSE)</f>
        <v>3294.9544611049728</v>
      </c>
      <c r="L39" s="271"/>
      <c r="M39" s="272">
        <v>6.25</v>
      </c>
      <c r="N39" s="273">
        <f t="shared" si="0"/>
        <v>527.1927137767957</v>
      </c>
    </row>
    <row r="40" spans="1:14">
      <c r="A40" t="s">
        <v>301</v>
      </c>
      <c r="B40" s="869" t="str">
        <f>VLOOKUP(A40,EQUIPOS!A10:D154,3,FALSE)</f>
        <v>Regla vibratoria, de longitud de 3 a 5 m, motor de 3600 rpm, potencia 6 HP</v>
      </c>
      <c r="C40" s="870"/>
      <c r="D40" s="870"/>
      <c r="E40" s="870"/>
      <c r="F40" s="870"/>
      <c r="G40" s="870"/>
      <c r="H40" s="871"/>
      <c r="I40" s="268"/>
      <c r="J40" s="269"/>
      <c r="K40" s="270">
        <f>VLOOKUP(A40,EQUIPOS!A10:D167,4,FALSE)</f>
        <v>6510.9765670061615</v>
      </c>
      <c r="L40" s="271"/>
      <c r="M40" s="272">
        <v>6.25</v>
      </c>
      <c r="N40" s="273">
        <f t="shared" si="0"/>
        <v>1041.7562507209859</v>
      </c>
    </row>
    <row r="41" spans="1:14">
      <c r="A41" t="s">
        <v>363</v>
      </c>
      <c r="B41" s="869" t="str">
        <f>VLOOKUP(A41,EQUIPOS!A11:D155,3,FALSE)</f>
        <v>Vibrador de concreto, Motor de 3 hp a 18.000 rpm Mangueras de 4 mt</v>
      </c>
      <c r="C41" s="870"/>
      <c r="D41" s="870"/>
      <c r="E41" s="870"/>
      <c r="F41" s="870"/>
      <c r="G41" s="870"/>
      <c r="H41" s="871"/>
      <c r="I41" s="268"/>
      <c r="J41" s="269"/>
      <c r="K41" s="270">
        <f>VLOOKUP(A41,EQUIPOS!A11:D168,4,FALSE)</f>
        <v>5465.8157467180781</v>
      </c>
      <c r="L41" s="271"/>
      <c r="M41" s="272">
        <v>6.25</v>
      </c>
      <c r="N41" s="273">
        <f t="shared" si="0"/>
        <v>874.53051947489246</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69"/>
      <c r="C44" s="870"/>
      <c r="D44" s="870"/>
      <c r="E44" s="870"/>
      <c r="F44" s="870"/>
      <c r="G44" s="870"/>
      <c r="H44" s="871"/>
      <c r="I44" s="872"/>
      <c r="J44" s="873"/>
      <c r="K44" s="270"/>
      <c r="L44" s="874"/>
      <c r="M44" s="875"/>
      <c r="N44" s="273"/>
    </row>
    <row r="45" spans="1:14">
      <c r="B45" s="869"/>
      <c r="C45" s="870"/>
      <c r="D45" s="870"/>
      <c r="E45" s="876"/>
      <c r="F45" s="870"/>
      <c r="G45" s="870"/>
      <c r="H45" s="871"/>
      <c r="I45" s="36"/>
      <c r="J45" s="37"/>
      <c r="K45" s="275"/>
      <c r="L45" s="277"/>
      <c r="M45" s="278"/>
      <c r="N45" s="279"/>
    </row>
    <row r="46" spans="1:14">
      <c r="B46" s="877" t="s">
        <v>952</v>
      </c>
      <c r="C46" s="878"/>
      <c r="D46" s="878"/>
      <c r="E46" s="38"/>
      <c r="F46" s="39"/>
      <c r="G46" s="39"/>
      <c r="H46" s="40"/>
      <c r="I46" s="36"/>
      <c r="J46" s="37"/>
      <c r="K46" s="280"/>
      <c r="L46" s="277"/>
      <c r="M46" s="402">
        <v>0.1</v>
      </c>
      <c r="N46" s="345">
        <f>N83*M46</f>
        <v>971.20648722881606</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SUM(N36:N47)</f>
        <v>10909.000849521153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s="144" t="s">
        <v>382</v>
      </c>
      <c r="B53" s="43" t="str">
        <f>VLOOKUP(A53,MATERIALES!A5:D373,3,FALSE)</f>
        <v>Barras de transferencia de carga (1'')</v>
      </c>
      <c r="C53" s="282"/>
      <c r="D53" s="282"/>
      <c r="E53" s="282"/>
      <c r="F53" s="282"/>
      <c r="G53" s="282"/>
      <c r="H53" s="282"/>
      <c r="I53" s="269"/>
      <c r="J53" s="225" t="s">
        <v>377</v>
      </c>
      <c r="K53" s="283">
        <v>6.1342592592592586</v>
      </c>
      <c r="L53" s="268"/>
      <c r="M53" s="403">
        <f>VLOOKUP(A53,MATERIALES!A5:D396,4,FALSE)</f>
        <v>4418.2318701912145</v>
      </c>
      <c r="N53" s="273">
        <f>K53*M53</f>
        <v>27102.579759274809</v>
      </c>
    </row>
    <row r="54" spans="1:14">
      <c r="A54" s="144" t="s">
        <v>751</v>
      </c>
      <c r="B54" s="43" t="str">
        <f>VLOOKUP(A54,MATERIALES!A6:D373,3,FALSE)</f>
        <v>Aditivo Acelerante de Fraguado</v>
      </c>
      <c r="C54" s="282"/>
      <c r="D54" s="282"/>
      <c r="E54" s="282"/>
      <c r="F54" s="282"/>
      <c r="G54" s="282"/>
      <c r="H54" s="282"/>
      <c r="I54" s="269"/>
      <c r="J54" s="225" t="s">
        <v>377</v>
      </c>
      <c r="K54" s="283">
        <v>1.1200000000000001</v>
      </c>
      <c r="L54" s="268"/>
      <c r="M54" s="403">
        <f>VLOOKUP(A54,MATERIALES!A6:D397,4,FALSE)</f>
        <v>20161.013308070033</v>
      </c>
      <c r="N54" s="273">
        <f>K54*M54</f>
        <v>22580.334905038439</v>
      </c>
    </row>
    <row r="55" spans="1:14">
      <c r="A55" s="144" t="s">
        <v>384</v>
      </c>
      <c r="B55" s="43" t="str">
        <f>VLOOKUP(A55,MATERIALES!A6:D373,3,FALSE)</f>
        <v>Barras de unión de 1/2´´</v>
      </c>
      <c r="C55" s="282"/>
      <c r="D55" s="282"/>
      <c r="E55" s="282"/>
      <c r="F55" s="282"/>
      <c r="G55" s="282"/>
      <c r="H55" s="282"/>
      <c r="I55" s="269"/>
      <c r="J55" s="225" t="s">
        <v>377</v>
      </c>
      <c r="K55" s="283">
        <v>0.37037037037037041</v>
      </c>
      <c r="L55" s="268"/>
      <c r="M55" s="403">
        <f>VLOOKUP(A55,MATERIALES!A6:D398,4,FALSE)</f>
        <v>3805.6839217688203</v>
      </c>
      <c r="N55" s="273">
        <f>K55*M55</f>
        <v>1409.5125636180817</v>
      </c>
    </row>
    <row r="56" spans="1:14">
      <c r="A56" s="144" t="s">
        <v>417</v>
      </c>
      <c r="B56" s="43" t="str">
        <f>VLOOKUP(A56,MATERIALES!A6:D373,3,FALSE)</f>
        <v>Cintilla De Poliuretano (Sikarod) (Pavimentos De Concreto Hidráulico)</v>
      </c>
      <c r="C56" s="282"/>
      <c r="D56" s="282"/>
      <c r="E56" s="282"/>
      <c r="F56" s="282"/>
      <c r="G56" s="282"/>
      <c r="H56" s="282"/>
      <c r="I56" s="269"/>
      <c r="J56" s="225" t="s">
        <v>144</v>
      </c>
      <c r="K56" s="283">
        <v>1.1111111111111112</v>
      </c>
      <c r="L56" s="268"/>
      <c r="M56" s="403">
        <f>VLOOKUP(A56,MATERIALES!A6:D399,4,FALSE)</f>
        <v>993.54774292705133</v>
      </c>
      <c r="N56" s="273">
        <f>K56*M56</f>
        <v>1103.9419365856127</v>
      </c>
    </row>
    <row r="57" spans="1:14">
      <c r="A57" s="144" t="s">
        <v>646</v>
      </c>
      <c r="B57" s="902" t="str">
        <f>VLOOKUP(A57,MATERIALES!A7:D373,3,FALSE)</f>
        <v>Sello de silicona o sellador autonivelante</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12" t="s">
        <v>144</v>
      </c>
      <c r="K57" s="44">
        <v>1.1111111111111112</v>
      </c>
      <c r="L57" s="907">
        <f>VLOOKUP(A57,MATERIALES!A4:D373,4,FALSE)</f>
        <v>4077.9768332268986</v>
      </c>
      <c r="M57" s="908"/>
      <c r="N57" s="273">
        <f>K57*L57</f>
        <v>4531.0853702521099</v>
      </c>
    </row>
    <row r="58" spans="1:14">
      <c r="A58" s="144" t="s">
        <v>778</v>
      </c>
      <c r="B58" s="317" t="str">
        <f>VLOOKUP(A58,MATERIALES!A8:D373,3,FALSE)</f>
        <v>Antisol blanco (presentación 20 kg)</v>
      </c>
      <c r="C58" s="318"/>
      <c r="D58" s="318"/>
      <c r="E58" s="318"/>
      <c r="F58" s="318"/>
      <c r="G58" s="318"/>
      <c r="H58" s="318"/>
      <c r="I58" s="318"/>
      <c r="J58" s="312" t="s">
        <v>377</v>
      </c>
      <c r="K58" s="44">
        <v>1.1200000000000001</v>
      </c>
      <c r="L58" s="416"/>
      <c r="M58" s="415">
        <f>VLOOKUP(A58,MATERIALES!A8:D401,4,FALSE)</f>
        <v>5556.8739991788025</v>
      </c>
      <c r="N58" s="273">
        <f>K58*M58</f>
        <v>6223.6988790802598</v>
      </c>
    </row>
    <row r="59" spans="1:14">
      <c r="A59" t="s">
        <v>838</v>
      </c>
      <c r="B59" s="317" t="str">
        <f>VLOOKUP(A59,MATERIALES!A9:D373,3,FALSE)</f>
        <v>Concreto hidráulico para pavimento MR-43</v>
      </c>
      <c r="C59" s="318"/>
      <c r="D59" s="318"/>
      <c r="E59" s="318"/>
      <c r="F59" s="318"/>
      <c r="G59" s="318"/>
      <c r="H59" s="318"/>
      <c r="I59" s="318"/>
      <c r="J59" s="312" t="s">
        <v>387</v>
      </c>
      <c r="K59" s="44">
        <v>1.01</v>
      </c>
      <c r="L59" s="416"/>
      <c r="M59" s="415">
        <f>VLOOKUP(A59,MATERIALES!A9:D402,4,FALSE)</f>
        <v>382408.13883751567</v>
      </c>
      <c r="N59" s="273">
        <f>K59*M59</f>
        <v>386232.22022589081</v>
      </c>
    </row>
    <row r="60" spans="1:14" ht="15.75" thickBot="1">
      <c r="B60" s="310"/>
      <c r="C60" s="311"/>
      <c r="D60" s="311"/>
      <c r="E60" s="311"/>
      <c r="F60" s="311"/>
      <c r="G60" s="311"/>
      <c r="H60" s="311"/>
      <c r="I60" s="311"/>
      <c r="J60" s="126"/>
      <c r="K60" s="126"/>
      <c r="L60" s="326"/>
      <c r="M60" s="325"/>
      <c r="N60" s="127"/>
    </row>
    <row r="61" spans="1:14" ht="15.75" thickBot="1">
      <c r="B61" s="820" t="s">
        <v>953</v>
      </c>
      <c r="C61" s="821"/>
      <c r="D61" s="821"/>
      <c r="E61" s="821"/>
      <c r="F61" s="821"/>
      <c r="G61" s="821"/>
      <c r="H61" s="821"/>
      <c r="I61" s="821"/>
      <c r="J61" s="821"/>
      <c r="K61" s="821"/>
      <c r="L61" s="821"/>
      <c r="M61" s="822"/>
      <c r="N61" s="395">
        <f>SUM(N53:N60)</f>
        <v>449183.37363974011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06" t="s">
        <v>961</v>
      </c>
      <c r="M65" s="885"/>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07">
        <f>VLOOKUP(A66,TRANSPORTE!A5:D117,4,FALSE)</f>
        <v>1010.5980903546691</v>
      </c>
      <c r="M66" s="908"/>
      <c r="N66" s="288">
        <f>K66*L66</f>
        <v>1020.7040712582158</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f>N66+N67+N68+N69+N70</f>
        <v>1020.7040712582158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45" t="s">
        <v>17</v>
      </c>
      <c r="B77" s="49" t="str">
        <f>VLOOKUP(A77,'MANO DE OBRA'!A8:D68,3,FALSE)</f>
        <v>Obrero (7)</v>
      </c>
      <c r="C77" s="47"/>
      <c r="D77" s="47"/>
      <c r="E77" s="47"/>
      <c r="F77" s="47"/>
      <c r="G77" s="47"/>
      <c r="H77" s="47"/>
      <c r="I77" s="293">
        <f>K77/J77*100</f>
        <v>204819.99999999997</v>
      </c>
      <c r="J77" s="294">
        <v>185</v>
      </c>
      <c r="K77" s="295">
        <f>VLOOKUP(A77,'MANO DE OBRA'!A8:D99,4,FALSE)</f>
        <v>378917</v>
      </c>
      <c r="L77" s="50"/>
      <c r="M77" s="296">
        <v>50</v>
      </c>
      <c r="N77" s="396">
        <f>K77/M77</f>
        <v>7578.34</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896"/>
      <c r="C82" s="897"/>
      <c r="D82" s="897"/>
      <c r="E82" s="897"/>
      <c r="F82" s="897"/>
      <c r="G82" s="897"/>
      <c r="H82" s="897"/>
      <c r="I82" s="126"/>
      <c r="J82" s="126"/>
      <c r="K82" s="126"/>
      <c r="L82" s="910"/>
      <c r="M82" s="910"/>
      <c r="N82" s="45"/>
    </row>
    <row r="83" spans="1:14" ht="15.75" thickBot="1">
      <c r="B83" s="909" t="s">
        <v>953</v>
      </c>
      <c r="C83" s="863"/>
      <c r="D83" s="863"/>
      <c r="E83" s="863"/>
      <c r="F83" s="863"/>
      <c r="G83" s="863"/>
      <c r="H83" s="863"/>
      <c r="I83" s="863"/>
      <c r="J83" s="863"/>
      <c r="K83" s="863"/>
      <c r="L83" s="863"/>
      <c r="M83" s="864"/>
      <c r="N83" s="302">
        <f>SUM(N77:N82)</f>
        <v>9712.0648722881597</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N48+N61+N72+N83</f>
        <v>470825.14343280758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94165.02868656152</v>
      </c>
      <c r="M90" s="856"/>
      <c r="N90" s="51"/>
    </row>
    <row r="91" spans="1:14">
      <c r="B91" s="89" t="s">
        <v>973</v>
      </c>
      <c r="C91" s="90"/>
      <c r="D91" s="90"/>
      <c r="E91" s="90"/>
      <c r="F91" s="90"/>
      <c r="G91" s="90"/>
      <c r="H91" s="90"/>
      <c r="I91" s="87"/>
      <c r="J91" s="88"/>
      <c r="K91" s="305">
        <v>0.05</v>
      </c>
      <c r="L91" s="855">
        <f>N85*K91</f>
        <v>23541.25717164038</v>
      </c>
      <c r="M91" s="856"/>
      <c r="N91" s="51"/>
    </row>
    <row r="92" spans="1:14" ht="15.75" thickBot="1">
      <c r="B92" s="91" t="s">
        <v>974</v>
      </c>
      <c r="C92" s="92"/>
      <c r="D92" s="92"/>
      <c r="E92" s="92"/>
      <c r="F92" s="92"/>
      <c r="G92" s="92"/>
      <c r="H92" s="92"/>
      <c r="I92" s="93"/>
      <c r="J92" s="94"/>
      <c r="K92" s="306">
        <v>0.05</v>
      </c>
      <c r="L92" s="857">
        <f>N85*K92</f>
        <v>23541.25717164038</v>
      </c>
      <c r="M92" s="858"/>
      <c r="N92" s="51"/>
    </row>
    <row r="93" spans="1:14" ht="15.75" thickBot="1">
      <c r="B93" s="820" t="s">
        <v>953</v>
      </c>
      <c r="C93" s="821"/>
      <c r="D93" s="821"/>
      <c r="E93" s="821"/>
      <c r="F93" s="821"/>
      <c r="G93" s="821"/>
      <c r="H93" s="821"/>
      <c r="I93" s="821"/>
      <c r="J93" s="821"/>
      <c r="K93" s="821"/>
      <c r="L93" s="821"/>
      <c r="M93" s="822"/>
      <c r="N93" s="52">
        <f>L90+L91+L92</f>
        <v>141247.54302984229</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612072.68646264984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3" t="s">
        <v>2218</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2219</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6"/>
      <c r="K125" s="886"/>
      <c r="L125" s="886"/>
      <c r="M125" s="886"/>
      <c r="N125" s="887"/>
    </row>
    <row r="126" spans="2:14" ht="15.75" customHeight="1" thickBot="1">
      <c r="B126" s="262" t="s">
        <v>2221</v>
      </c>
      <c r="C126" s="394"/>
      <c r="D126" s="394"/>
      <c r="E126" s="57"/>
      <c r="F126" s="57"/>
      <c r="G126" s="57"/>
      <c r="H126" s="57"/>
      <c r="I126" s="57"/>
      <c r="J126" s="888"/>
      <c r="K126" s="888"/>
      <c r="L126" s="888"/>
      <c r="M126" s="888"/>
      <c r="N126" s="889"/>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29.25" customHeight="1" thickBot="1">
      <c r="A31" s="157" t="s">
        <v>1845</v>
      </c>
      <c r="B31" s="80" t="s">
        <v>1093</v>
      </c>
      <c r="C31" s="962" t="s">
        <v>1625</v>
      </c>
      <c r="D31" s="963"/>
      <c r="E31" s="963"/>
      <c r="F31" s="963"/>
      <c r="G31" s="963"/>
      <c r="H31" s="963"/>
      <c r="I31" s="963"/>
      <c r="J31" s="963"/>
      <c r="K31" s="469"/>
      <c r="L31" s="307" t="s">
        <v>377</v>
      </c>
      <c r="M31" s="204"/>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0"/>
      <c r="F40" s="870"/>
      <c r="G40" s="870"/>
      <c r="H40" s="871"/>
      <c r="I40" s="36"/>
      <c r="J40" s="37"/>
      <c r="K40" s="270"/>
      <c r="L40" s="277"/>
      <c r="M40" s="278"/>
      <c r="N40" s="273"/>
    </row>
    <row r="41" spans="1:14">
      <c r="B41" s="321"/>
      <c r="C41" s="322"/>
      <c r="D41" s="322"/>
      <c r="E41" s="322"/>
      <c r="F41" s="324"/>
      <c r="G41" s="324"/>
      <c r="H41" s="125"/>
      <c r="I41" s="36"/>
      <c r="J41" s="37"/>
      <c r="K41" s="275"/>
      <c r="L41" s="277"/>
      <c r="M41" s="278"/>
      <c r="N41" s="279"/>
    </row>
    <row r="42" spans="1:14">
      <c r="B42" s="877"/>
      <c r="C42" s="878"/>
      <c r="D42" s="878"/>
      <c r="E42" s="38"/>
      <c r="F42" s="39"/>
      <c r="G42" s="39"/>
      <c r="H42" s="40"/>
      <c r="I42" s="36"/>
      <c r="J42" s="37"/>
      <c r="K42" s="280"/>
      <c r="L42" s="277"/>
      <c r="M42" s="402"/>
      <c r="N42" s="345"/>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824</v>
      </c>
      <c r="B49" s="43" t="str">
        <f>VLOOKUP(A49,MATERIALES!A4:D373,3,FALSE)</f>
        <v>Cemento Porthland Norma ASTM C150 Tipo _______</v>
      </c>
      <c r="C49" s="282"/>
      <c r="D49" s="282"/>
      <c r="E49" s="282"/>
      <c r="F49" s="282"/>
      <c r="G49" s="282"/>
      <c r="H49" s="282"/>
      <c r="I49" s="269"/>
      <c r="J49" s="417" t="str">
        <f>VLOOKUP(A49,MATERIALES!A5:D641,2,FALSE)</f>
        <v>kg</v>
      </c>
      <c r="K49" s="283">
        <v>1</v>
      </c>
      <c r="L49" s="268"/>
      <c r="M49" s="403">
        <f>VLOOKUP(A49,MATERIALES!A5:D396,4,FALSE)</f>
        <v>523.02654578188344</v>
      </c>
      <c r="N49" s="273">
        <f>K49*M49</f>
        <v>523.02654578188344</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523.02654578188344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N44+N54+N65+N76</f>
        <v>523.02654578188344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104.60530915637669</v>
      </c>
      <c r="M83" s="856"/>
      <c r="N83" s="51"/>
    </row>
    <row r="84" spans="1:14">
      <c r="B84" s="89" t="s">
        <v>973</v>
      </c>
      <c r="C84" s="90"/>
      <c r="D84" s="90"/>
      <c r="E84" s="90"/>
      <c r="F84" s="90"/>
      <c r="G84" s="90"/>
      <c r="H84" s="90"/>
      <c r="I84" s="87"/>
      <c r="J84" s="88"/>
      <c r="K84" s="305">
        <v>0.05</v>
      </c>
      <c r="L84" s="855">
        <f>N78*K84</f>
        <v>26.151327289094173</v>
      </c>
      <c r="M84" s="856"/>
      <c r="N84" s="51"/>
    </row>
    <row r="85" spans="1:14" ht="15.75" thickBot="1">
      <c r="B85" s="91" t="s">
        <v>974</v>
      </c>
      <c r="C85" s="92"/>
      <c r="D85" s="92"/>
      <c r="E85" s="92"/>
      <c r="F85" s="92"/>
      <c r="G85" s="92"/>
      <c r="H85" s="92"/>
      <c r="I85" s="93"/>
      <c r="J85" s="94"/>
      <c r="K85" s="306">
        <v>0.05</v>
      </c>
      <c r="L85" s="857">
        <f>N78*K85</f>
        <v>26.151327289094173</v>
      </c>
      <c r="M85" s="858"/>
      <c r="N85" s="51"/>
    </row>
    <row r="86" spans="1:14" ht="15.75" thickBot="1">
      <c r="B86" s="820" t="s">
        <v>953</v>
      </c>
      <c r="C86" s="821"/>
      <c r="D86" s="821"/>
      <c r="E86" s="821"/>
      <c r="F86" s="821"/>
      <c r="G86" s="821"/>
      <c r="H86" s="821"/>
      <c r="I86" s="821"/>
      <c r="J86" s="821"/>
      <c r="K86" s="821"/>
      <c r="L86" s="821"/>
      <c r="M86" s="822"/>
      <c r="N86" s="52">
        <f>L83+L84+L85</f>
        <v>156.90796373456504</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679.93450951644854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3" t="s">
        <v>2218</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9.25" customHeight="1">
      <c r="B107" s="826" t="s">
        <v>2219</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6"/>
      <c r="K118" s="886"/>
      <c r="L118" s="886"/>
      <c r="M118" s="886"/>
      <c r="N118" s="887"/>
    </row>
    <row r="119" spans="2:14" ht="15.75" customHeight="1" thickBot="1">
      <c r="B119" s="262" t="s">
        <v>2221</v>
      </c>
      <c r="C119" s="394"/>
      <c r="D119" s="394"/>
      <c r="E119" s="57"/>
      <c r="F119" s="57"/>
      <c r="G119" s="57"/>
      <c r="H119" s="57"/>
      <c r="I119" s="57"/>
      <c r="J119" s="888"/>
      <c r="K119" s="888"/>
      <c r="L119" s="888"/>
      <c r="M119" s="888"/>
      <c r="N119" s="88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29.25" customHeight="1" thickBot="1">
      <c r="A31" t="s">
        <v>1845</v>
      </c>
      <c r="B31" s="80" t="s">
        <v>1626</v>
      </c>
      <c r="C31" s="962" t="s">
        <v>2040</v>
      </c>
      <c r="D31" s="963"/>
      <c r="E31" s="963"/>
      <c r="F31" s="963"/>
      <c r="G31" s="963"/>
      <c r="H31" s="963"/>
      <c r="I31" s="963"/>
      <c r="J31" s="963"/>
      <c r="K31" s="46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0"/>
      <c r="F40" s="870"/>
      <c r="G40" s="870"/>
      <c r="H40" s="871"/>
      <c r="I40" s="36"/>
      <c r="J40" s="37"/>
      <c r="K40" s="270"/>
      <c r="L40" s="277"/>
      <c r="M40" s="278"/>
      <c r="N40" s="273"/>
    </row>
    <row r="41" spans="1:14">
      <c r="B41" s="321"/>
      <c r="C41" s="322"/>
      <c r="D41" s="322"/>
      <c r="E41" s="322"/>
      <c r="F41" s="324"/>
      <c r="G41" s="324"/>
      <c r="H41" s="125"/>
      <c r="I41" s="36"/>
      <c r="J41" s="37"/>
      <c r="K41" s="275"/>
      <c r="L41" s="277"/>
      <c r="M41" s="278"/>
      <c r="N41" s="279"/>
    </row>
    <row r="42" spans="1:14">
      <c r="B42" s="877"/>
      <c r="C42" s="878"/>
      <c r="D42" s="878"/>
      <c r="E42" s="38"/>
      <c r="F42" s="39"/>
      <c r="G42" s="39"/>
      <c r="H42" s="40"/>
      <c r="I42" s="36"/>
      <c r="J42" s="37"/>
      <c r="K42" s="280"/>
      <c r="L42" s="277"/>
      <c r="M42" s="402"/>
      <c r="N42" s="345"/>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826</v>
      </c>
      <c r="B49" s="43" t="str">
        <f>VLOOKUP(A49,MATERIALES!A4:D373,3,FALSE)</f>
        <v>Cemento Hidráulico adicionado, Norma ASTM C595 Tipo _______</v>
      </c>
      <c r="C49" s="282"/>
      <c r="D49" s="282"/>
      <c r="E49" s="282"/>
      <c r="F49" s="282"/>
      <c r="G49" s="282"/>
      <c r="H49" s="282"/>
      <c r="I49" s="269"/>
      <c r="J49" s="417" t="str">
        <f>VLOOKUP(A49,MATERIALES!A5:D641,2,FALSE)</f>
        <v>kg</v>
      </c>
      <c r="K49" s="283">
        <v>1</v>
      </c>
      <c r="L49" s="268"/>
      <c r="M49" s="403">
        <f>VLOOKUP(A49,MATERIALES!A5:D396,4,FALSE)</f>
        <v>632.63308694919749</v>
      </c>
      <c r="N49" s="273">
        <f>K49*M49</f>
        <v>632.63308694919749</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632.63308694919749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N44+N54+N65+N76</f>
        <v>632.63308694919749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126.5266173898395</v>
      </c>
      <c r="M83" s="856"/>
      <c r="N83" s="51"/>
    </row>
    <row r="84" spans="1:14">
      <c r="B84" s="89" t="s">
        <v>973</v>
      </c>
      <c r="C84" s="90"/>
      <c r="D84" s="90"/>
      <c r="E84" s="90"/>
      <c r="F84" s="90"/>
      <c r="G84" s="90"/>
      <c r="H84" s="90"/>
      <c r="I84" s="87"/>
      <c r="J84" s="88"/>
      <c r="K84" s="305">
        <v>0.05</v>
      </c>
      <c r="L84" s="855">
        <f>N78*K84</f>
        <v>31.631654347459875</v>
      </c>
      <c r="M84" s="856"/>
      <c r="N84" s="51"/>
    </row>
    <row r="85" spans="1:14" ht="15.75" thickBot="1">
      <c r="B85" s="91" t="s">
        <v>974</v>
      </c>
      <c r="C85" s="92"/>
      <c r="D85" s="92"/>
      <c r="E85" s="92"/>
      <c r="F85" s="92"/>
      <c r="G85" s="92"/>
      <c r="H85" s="92"/>
      <c r="I85" s="93"/>
      <c r="J85" s="94"/>
      <c r="K85" s="306">
        <v>0.05</v>
      </c>
      <c r="L85" s="857">
        <f>N78*K85</f>
        <v>31.631654347459875</v>
      </c>
      <c r="M85" s="858"/>
      <c r="N85" s="51"/>
    </row>
    <row r="86" spans="1:14" ht="15.75" thickBot="1">
      <c r="B86" s="820" t="s">
        <v>953</v>
      </c>
      <c r="C86" s="821"/>
      <c r="D86" s="821"/>
      <c r="E86" s="821"/>
      <c r="F86" s="821"/>
      <c r="G86" s="821"/>
      <c r="H86" s="821"/>
      <c r="I86" s="821"/>
      <c r="J86" s="821"/>
      <c r="K86" s="821"/>
      <c r="L86" s="821"/>
      <c r="M86" s="822"/>
      <c r="N86" s="52">
        <f>L83+L84+L85</f>
        <v>189.78992608475926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822.42301303395675</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41.25" customHeight="1" thickBot="1">
      <c r="A31" t="s">
        <v>1845</v>
      </c>
      <c r="B31" s="80" t="s">
        <v>1627</v>
      </c>
      <c r="C31" s="962" t="s">
        <v>2041</v>
      </c>
      <c r="D31" s="963"/>
      <c r="E31" s="963"/>
      <c r="F31" s="963"/>
      <c r="G31" s="963"/>
      <c r="H31" s="963"/>
      <c r="I31" s="963"/>
      <c r="J31" s="963"/>
      <c r="K31" s="469"/>
      <c r="L31" s="307" t="s">
        <v>377</v>
      </c>
      <c r="M31" s="204"/>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272"/>
      <c r="N36" s="273"/>
    </row>
    <row r="37" spans="1:14">
      <c r="A37" s="113"/>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3"/>
    </row>
    <row r="39" spans="1:14">
      <c r="B39" s="869"/>
      <c r="C39" s="870"/>
      <c r="D39" s="870"/>
      <c r="E39" s="870"/>
      <c r="F39" s="870"/>
      <c r="G39" s="870"/>
      <c r="H39" s="871"/>
      <c r="I39" s="872"/>
      <c r="J39" s="873"/>
      <c r="K39" s="270"/>
      <c r="L39" s="874"/>
      <c r="M39" s="875"/>
      <c r="N39" s="273"/>
    </row>
    <row r="40" spans="1:14">
      <c r="B40" s="869"/>
      <c r="C40" s="870"/>
      <c r="D40" s="870"/>
      <c r="E40" s="870"/>
      <c r="F40" s="870"/>
      <c r="G40" s="870"/>
      <c r="H40" s="871"/>
      <c r="I40" s="36"/>
      <c r="J40" s="37"/>
      <c r="K40" s="270"/>
      <c r="L40" s="277"/>
      <c r="M40" s="278"/>
      <c r="N40" s="273"/>
    </row>
    <row r="41" spans="1:14">
      <c r="B41" s="321"/>
      <c r="C41" s="322"/>
      <c r="D41" s="322"/>
      <c r="E41" s="322"/>
      <c r="F41" s="324"/>
      <c r="G41" s="324"/>
      <c r="H41" s="125"/>
      <c r="I41" s="36"/>
      <c r="J41" s="37"/>
      <c r="K41" s="275"/>
      <c r="L41" s="277"/>
      <c r="M41" s="278"/>
      <c r="N41" s="279"/>
    </row>
    <row r="42" spans="1:14">
      <c r="B42" s="877"/>
      <c r="C42" s="878"/>
      <c r="D42" s="878"/>
      <c r="E42" s="38"/>
      <c r="F42" s="39"/>
      <c r="G42" s="39"/>
      <c r="H42" s="40"/>
      <c r="I42" s="36"/>
      <c r="J42" s="37"/>
      <c r="K42" s="280"/>
      <c r="L42" s="277"/>
      <c r="M42" s="402"/>
      <c r="N42" s="345"/>
    </row>
    <row r="43" spans="1:14" ht="15.75" thickBot="1">
      <c r="B43" s="869"/>
      <c r="C43" s="870"/>
      <c r="D43" s="870"/>
      <c r="E43" s="870"/>
      <c r="F43" s="870"/>
      <c r="G43" s="870"/>
      <c r="H43" s="871"/>
      <c r="I43" s="879"/>
      <c r="J43" s="880"/>
      <c r="K43" s="41"/>
      <c r="L43" s="881"/>
      <c r="M43" s="882"/>
      <c r="N43" s="105"/>
    </row>
    <row r="44" spans="1:14" ht="15.75" thickBot="1">
      <c r="B44" s="820" t="s">
        <v>953</v>
      </c>
      <c r="C44" s="821"/>
      <c r="D44" s="821"/>
      <c r="E44" s="821"/>
      <c r="F44" s="821"/>
      <c r="G44" s="821"/>
      <c r="H44" s="821"/>
      <c r="I44" s="821"/>
      <c r="J44" s="821"/>
      <c r="K44" s="821"/>
      <c r="L44" s="821"/>
      <c r="M44" s="822"/>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5" t="s">
        <v>944</v>
      </c>
      <c r="C48" s="866"/>
      <c r="D48" s="866"/>
      <c r="E48" s="866"/>
      <c r="F48" s="866"/>
      <c r="G48" s="866"/>
      <c r="H48" s="866"/>
      <c r="I48" s="900"/>
      <c r="J48" s="316" t="s">
        <v>945</v>
      </c>
      <c r="K48" s="85" t="s">
        <v>946</v>
      </c>
      <c r="L48" s="901" t="s">
        <v>955</v>
      </c>
      <c r="M48" s="900"/>
      <c r="N48" s="86" t="s">
        <v>951</v>
      </c>
    </row>
    <row r="49" spans="1:14">
      <c r="A49" t="s">
        <v>804</v>
      </c>
      <c r="B49" s="43" t="str">
        <f>VLOOKUP(A49,MATERIALES!A4:D373,3,FALSE)</f>
        <v>Cemento gris</v>
      </c>
      <c r="C49" s="282"/>
      <c r="D49" s="282"/>
      <c r="E49" s="282"/>
      <c r="F49" s="282"/>
      <c r="G49" s="282"/>
      <c r="H49" s="282"/>
      <c r="I49" s="269"/>
      <c r="J49" s="417" t="str">
        <f>VLOOKUP(A49,MATERIALES!A5:D641,2,FALSE)</f>
        <v>kg</v>
      </c>
      <c r="K49" s="283">
        <v>1</v>
      </c>
      <c r="L49" s="268"/>
      <c r="M49" s="403">
        <f>VLOOKUP(A49,MATERIALES!A5:D396,4,FALSE)</f>
        <v>467.77543149502856</v>
      </c>
      <c r="N49" s="273">
        <f>K49*M49</f>
        <v>467.77543149502856</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2"/>
      <c r="C53" s="903"/>
      <c r="D53" s="903"/>
      <c r="E53" s="903"/>
      <c r="F53" s="903"/>
      <c r="G53" s="903"/>
      <c r="H53" s="903"/>
      <c r="I53" s="873"/>
      <c r="J53" s="42"/>
      <c r="K53" s="44"/>
      <c r="L53" s="904"/>
      <c r="M53" s="905"/>
      <c r="N53" s="45"/>
    </row>
    <row r="54" spans="1:14" ht="15.75" thickBot="1">
      <c r="B54" s="820" t="s">
        <v>953</v>
      </c>
      <c r="C54" s="821"/>
      <c r="D54" s="821"/>
      <c r="E54" s="821"/>
      <c r="F54" s="821"/>
      <c r="G54" s="821"/>
      <c r="H54" s="821"/>
      <c r="I54" s="821"/>
      <c r="J54" s="821"/>
      <c r="K54" s="821"/>
      <c r="L54" s="821"/>
      <c r="M54" s="822"/>
      <c r="N54" s="395">
        <f>SUM(N49:N53)</f>
        <v>467.77543149502856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2:15" ht="15.75" thickBot="1">
      <c r="B65" s="909" t="s">
        <v>953</v>
      </c>
      <c r="C65" s="863"/>
      <c r="D65" s="863"/>
      <c r="E65" s="863"/>
      <c r="F65" s="863"/>
      <c r="G65" s="863"/>
      <c r="H65" s="863"/>
      <c r="I65" s="863"/>
      <c r="J65" s="863"/>
      <c r="K65" s="863"/>
      <c r="L65" s="863"/>
      <c r="M65" s="86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96"/>
      <c r="C75" s="897"/>
      <c r="D75" s="897"/>
      <c r="E75" s="897"/>
      <c r="F75" s="897"/>
      <c r="G75" s="897"/>
      <c r="H75" s="897"/>
      <c r="I75" s="126"/>
      <c r="J75" s="126"/>
      <c r="K75" s="126"/>
      <c r="L75" s="910"/>
      <c r="M75" s="910"/>
      <c r="N75" s="45"/>
    </row>
    <row r="76" spans="2:15" ht="15.75" thickBot="1">
      <c r="B76" s="909" t="s">
        <v>953</v>
      </c>
      <c r="C76" s="863"/>
      <c r="D76" s="863"/>
      <c r="E76" s="863"/>
      <c r="F76" s="863"/>
      <c r="G76" s="863"/>
      <c r="H76" s="863"/>
      <c r="I76" s="863"/>
      <c r="J76" s="863"/>
      <c r="K76" s="863"/>
      <c r="L76" s="863"/>
      <c r="M76" s="864"/>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N44+N54+N65+N76</f>
        <v>467.77543149502856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93.555086299005723</v>
      </c>
      <c r="M83" s="856"/>
      <c r="N83" s="51"/>
    </row>
    <row r="84" spans="1:14">
      <c r="B84" s="89" t="s">
        <v>973</v>
      </c>
      <c r="C84" s="90"/>
      <c r="D84" s="90"/>
      <c r="E84" s="90"/>
      <c r="F84" s="90"/>
      <c r="G84" s="90"/>
      <c r="H84" s="90"/>
      <c r="I84" s="87"/>
      <c r="J84" s="88"/>
      <c r="K84" s="305">
        <v>0.05</v>
      </c>
      <c r="L84" s="855">
        <f>N78*K84</f>
        <v>23.388771574751431</v>
      </c>
      <c r="M84" s="856"/>
      <c r="N84" s="51"/>
    </row>
    <row r="85" spans="1:14" ht="15.75" thickBot="1">
      <c r="B85" s="91" t="s">
        <v>974</v>
      </c>
      <c r="C85" s="92"/>
      <c r="D85" s="92"/>
      <c r="E85" s="92"/>
      <c r="F85" s="92"/>
      <c r="G85" s="92"/>
      <c r="H85" s="92"/>
      <c r="I85" s="93"/>
      <c r="J85" s="94"/>
      <c r="K85" s="306">
        <v>0.05</v>
      </c>
      <c r="L85" s="857">
        <f>N78*K85</f>
        <v>23.388771574751431</v>
      </c>
      <c r="M85" s="858"/>
      <c r="N85" s="51"/>
    </row>
    <row r="86" spans="1:14" ht="15.75" thickBot="1">
      <c r="B86" s="820" t="s">
        <v>953</v>
      </c>
      <c r="C86" s="821"/>
      <c r="D86" s="821"/>
      <c r="E86" s="821"/>
      <c r="F86" s="821"/>
      <c r="G86" s="821"/>
      <c r="H86" s="821"/>
      <c r="I86" s="821"/>
      <c r="J86" s="821"/>
      <c r="K86" s="821"/>
      <c r="L86" s="821"/>
      <c r="M86" s="822"/>
      <c r="N86" s="52">
        <f>L83+L84+L85</f>
        <v>140.33262944850858</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608.10806094353711</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80" t="s">
        <v>1628</v>
      </c>
      <c r="C31" s="81" t="s">
        <v>1629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3205.7086628051193</v>
      </c>
      <c r="L36" s="271"/>
      <c r="M36" s="272">
        <v>30</v>
      </c>
      <c r="N36" s="273">
        <f>K36/M36</f>
        <v>106.8569554268373</v>
      </c>
    </row>
    <row r="37" spans="1:14">
      <c r="A37" t="s">
        <v>363</v>
      </c>
      <c r="B37" s="869" t="str">
        <f>VLOOKUP(A37,EQUIPOS!A7:D154,3,FALSE)</f>
        <v>Vibrador de concreto, Motor de 3 hp a 18.000 rpm Mangueras de 4 mt</v>
      </c>
      <c r="C37" s="870"/>
      <c r="D37" s="870"/>
      <c r="E37" s="870"/>
      <c r="F37" s="870"/>
      <c r="G37" s="870"/>
      <c r="H37" s="871"/>
      <c r="I37" s="268"/>
      <c r="J37" s="269"/>
      <c r="K37" s="270">
        <f>VLOOKUP(A37,EQUIPOS!A7:D164,4,FALSE)</f>
        <v>5465.8157467180781</v>
      </c>
      <c r="L37" s="271"/>
      <c r="M37" s="272">
        <v>30</v>
      </c>
      <c r="N37" s="273">
        <f>K37/M37</f>
        <v>182.19385822393593</v>
      </c>
    </row>
    <row r="38" spans="1:14">
      <c r="A38" t="s">
        <v>228</v>
      </c>
      <c r="B38" s="869" t="str">
        <f>VLOOKUP(A38,EQUIPOS!A8:D154,3,FALSE)</f>
        <v xml:space="preserve">Formaleta metálica (concreto hidráulico)
</v>
      </c>
      <c r="C38" s="870"/>
      <c r="D38" s="870"/>
      <c r="E38" s="870"/>
      <c r="F38" s="870"/>
      <c r="G38" s="870"/>
      <c r="H38" s="871"/>
      <c r="I38" s="872"/>
      <c r="J38" s="873"/>
      <c r="K38" s="270">
        <f>VLOOKUP(A38,EQUIPOS!A8:D165,4,FALSE)</f>
        <v>3294.9544611049728</v>
      </c>
      <c r="L38" s="874">
        <v>0.33329999999999999</v>
      </c>
      <c r="M38" s="875"/>
      <c r="N38" s="273">
        <f>K38/L38</f>
        <v>9885.8519685117699</v>
      </c>
    </row>
    <row r="39" spans="1:14">
      <c r="B39" s="869"/>
      <c r="C39" s="870"/>
      <c r="D39" s="870"/>
      <c r="E39" s="870"/>
      <c r="F39" s="870"/>
      <c r="G39" s="870"/>
      <c r="H39" s="871"/>
      <c r="I39" s="36"/>
      <c r="J39" s="37"/>
      <c r="K39" s="270"/>
      <c r="L39" s="277"/>
      <c r="M39" s="278"/>
      <c r="N39" s="273"/>
    </row>
    <row r="40" spans="1:14">
      <c r="B40" s="321"/>
      <c r="C40" s="322"/>
      <c r="D40" s="322"/>
      <c r="E40" s="324"/>
      <c r="F40" s="324"/>
      <c r="G40" s="324"/>
      <c r="H40" s="125"/>
      <c r="I40" s="36"/>
      <c r="J40" s="37"/>
      <c r="K40" s="275"/>
      <c r="L40" s="277"/>
      <c r="M40" s="278"/>
      <c r="N40" s="279"/>
    </row>
    <row r="41" spans="1:14">
      <c r="B41" s="877" t="s">
        <v>952</v>
      </c>
      <c r="C41" s="878"/>
      <c r="D41" s="878"/>
      <c r="E41" s="38"/>
      <c r="F41" s="39"/>
      <c r="G41" s="39"/>
      <c r="H41" s="40"/>
      <c r="I41" s="36"/>
      <c r="J41" s="37"/>
      <c r="K41" s="280"/>
      <c r="L41" s="277"/>
      <c r="M41" s="402">
        <v>0.1</v>
      </c>
      <c r="N41" s="345">
        <f>N72*M41</f>
        <v>224.88926817266997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10399.792050335212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t="s">
        <v>838</v>
      </c>
      <c r="B48" s="43" t="str">
        <f>VLOOKUP(A48,MATERIALES!A5:D373,3,FALSE)</f>
        <v>Concreto hidráulico para pavimento MR-43</v>
      </c>
      <c r="C48" s="282"/>
      <c r="D48" s="282"/>
      <c r="E48" s="282"/>
      <c r="F48" s="282"/>
      <c r="G48" s="282"/>
      <c r="H48" s="282"/>
      <c r="I48" s="269"/>
      <c r="J48" s="225" t="str">
        <f>VLOOKUP(A48,MATERIALES!A4:D640,2,FALSE)</f>
        <v>m3</v>
      </c>
      <c r="K48" s="283">
        <v>1.01</v>
      </c>
      <c r="L48" s="268"/>
      <c r="M48" s="403">
        <f>VLOOKUP(A48,MATERIALES!A5:D396,4,FALSE)</f>
        <v>382408.13883751567</v>
      </c>
      <c r="N48" s="273">
        <f>K48*M48</f>
        <v>386232.22022589081</v>
      </c>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ht="15.75" thickBot="1">
      <c r="B51" s="902"/>
      <c r="C51" s="903"/>
      <c r="D51" s="903"/>
      <c r="E51" s="903"/>
      <c r="F51" s="903"/>
      <c r="G51" s="903"/>
      <c r="H51" s="903"/>
      <c r="I51" s="873"/>
      <c r="J51" s="42"/>
      <c r="K51" s="44"/>
      <c r="L51" s="904"/>
      <c r="M51" s="905"/>
      <c r="N51" s="45"/>
    </row>
    <row r="52" spans="1:14" ht="15.75" thickBot="1">
      <c r="B52" s="820" t="s">
        <v>953</v>
      </c>
      <c r="C52" s="821"/>
      <c r="D52" s="821"/>
      <c r="E52" s="821"/>
      <c r="F52" s="821"/>
      <c r="G52" s="821"/>
      <c r="H52" s="821"/>
      <c r="I52" s="821"/>
      <c r="J52" s="821"/>
      <c r="K52" s="821"/>
      <c r="L52" s="821"/>
      <c r="M52" s="822"/>
      <c r="N52" s="395">
        <f>SUM(N48:N51)</f>
        <v>386232.22022589081</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4" t="s">
        <v>957</v>
      </c>
      <c r="C56" s="315"/>
      <c r="D56" s="315"/>
      <c r="E56" s="315"/>
      <c r="F56" s="315"/>
      <c r="G56" s="315"/>
      <c r="H56" s="73" t="s">
        <v>945</v>
      </c>
      <c r="I56" s="74" t="s">
        <v>958</v>
      </c>
      <c r="J56" s="75" t="s">
        <v>959</v>
      </c>
      <c r="K56" s="73" t="s">
        <v>960</v>
      </c>
      <c r="L56" s="906" t="s">
        <v>961</v>
      </c>
      <c r="M56" s="885"/>
      <c r="N56" s="76" t="s">
        <v>951</v>
      </c>
    </row>
    <row r="57" spans="1:14">
      <c r="A57" t="s">
        <v>1390</v>
      </c>
      <c r="B57" s="46" t="str">
        <f>VLOOKUP(A57,TRANSPORTE!A5:D117,3,FALSE)</f>
        <v xml:space="preserve">Transporte de Concreto </v>
      </c>
      <c r="C57" s="318"/>
      <c r="D57" s="318"/>
      <c r="E57" s="318"/>
      <c r="F57" s="318"/>
      <c r="G57" s="318"/>
      <c r="H57" s="312" t="s">
        <v>1468</v>
      </c>
      <c r="I57" s="280">
        <v>1.01</v>
      </c>
      <c r="J57" s="287">
        <v>1</v>
      </c>
      <c r="K57" s="280">
        <f>I57*J57</f>
        <v>1.01</v>
      </c>
      <c r="L57" s="907">
        <f>VLOOKUP(A57,TRANSPORTE!A5:D117,4,FALSE)</f>
        <v>1010.5980903546691</v>
      </c>
      <c r="M57" s="908"/>
      <c r="N57" s="288">
        <f>K57*L57</f>
        <v>1020.7040712582158</v>
      </c>
    </row>
    <row r="58" spans="1:14">
      <c r="B58" s="46"/>
      <c r="C58" s="47"/>
      <c r="D58" s="47"/>
      <c r="E58" s="47"/>
      <c r="F58" s="47"/>
      <c r="G58" s="47"/>
      <c r="H58" s="289"/>
      <c r="I58" s="280"/>
      <c r="J58" s="280"/>
      <c r="K58" s="280"/>
      <c r="L58" s="290"/>
      <c r="M58" s="291"/>
      <c r="N58" s="292"/>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898"/>
      <c r="M61" s="899"/>
      <c r="N61" s="127"/>
    </row>
    <row r="62" spans="1:14" ht="15.75" thickBot="1">
      <c r="B62" s="909" t="s">
        <v>953</v>
      </c>
      <c r="C62" s="863"/>
      <c r="D62" s="863"/>
      <c r="E62" s="863"/>
      <c r="F62" s="863"/>
      <c r="G62" s="863"/>
      <c r="H62" s="863"/>
      <c r="I62" s="863"/>
      <c r="J62" s="863"/>
      <c r="K62" s="863"/>
      <c r="L62" s="863"/>
      <c r="M62" s="864"/>
      <c r="N62" s="104">
        <f>SUM(N57:N61)</f>
        <v>1020.7040712582158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9" t="s">
        <v>963</v>
      </c>
      <c r="C66" s="860"/>
      <c r="D66" s="860"/>
      <c r="E66" s="860"/>
      <c r="F66" s="860"/>
      <c r="G66" s="860"/>
      <c r="H66" s="860"/>
      <c r="I66" s="73" t="s">
        <v>964</v>
      </c>
      <c r="J66" s="75" t="s">
        <v>1410</v>
      </c>
      <c r="K66" s="74" t="s">
        <v>966</v>
      </c>
      <c r="L66" s="861" t="s">
        <v>950</v>
      </c>
      <c r="M66" s="862"/>
      <c r="N66" s="98" t="s">
        <v>951</v>
      </c>
    </row>
    <row r="67" spans="1:15">
      <c r="A67" t="s">
        <v>19</v>
      </c>
      <c r="B67" s="49" t="str">
        <f>VLOOKUP(A67,'MANO DE OBRA'!A8:D68,3,FALSE)</f>
        <v>Obrero (8)</v>
      </c>
      <c r="C67" s="47"/>
      <c r="D67" s="47"/>
      <c r="E67" s="47"/>
      <c r="F67" s="47"/>
      <c r="G67" s="47"/>
      <c r="H67" s="47"/>
      <c r="I67" s="293">
        <f>K67/J67*100</f>
        <v>234080.00000000003</v>
      </c>
      <c r="J67" s="294">
        <v>185</v>
      </c>
      <c r="K67" s="295">
        <f>VLOOKUP(A67,'MANO DE OBRA'!A8:D99,4,FALSE)</f>
        <v>433048</v>
      </c>
      <c r="L67" s="50"/>
      <c r="M67" s="296">
        <v>240</v>
      </c>
      <c r="N67" s="396">
        <f>K67/M67</f>
        <v>1804.3666666666666</v>
      </c>
      <c r="O67" s="106"/>
    </row>
    <row r="68" spans="1:15">
      <c r="A68"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300">
        <v>240</v>
      </c>
      <c r="N68" s="396">
        <f>K68/M68</f>
        <v>444.52601506003327</v>
      </c>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896"/>
      <c r="C71" s="897"/>
      <c r="D71" s="897"/>
      <c r="E71" s="897"/>
      <c r="F71" s="897"/>
      <c r="G71" s="897"/>
      <c r="H71" s="897"/>
      <c r="I71" s="126"/>
      <c r="J71" s="126"/>
      <c r="K71" s="126"/>
      <c r="L71" s="910"/>
      <c r="M71" s="910"/>
      <c r="N71" s="45"/>
    </row>
    <row r="72" spans="1:15" ht="15.75" thickBot="1">
      <c r="B72" s="909" t="s">
        <v>953</v>
      </c>
      <c r="C72" s="863"/>
      <c r="D72" s="863"/>
      <c r="E72" s="863"/>
      <c r="F72" s="863"/>
      <c r="G72" s="863"/>
      <c r="H72" s="863"/>
      <c r="I72" s="863"/>
      <c r="J72" s="863"/>
      <c r="K72" s="863"/>
      <c r="L72" s="863"/>
      <c r="M72" s="864"/>
      <c r="N72" s="302">
        <f>SUM(N67:N71)</f>
        <v>2248.8926817266997</v>
      </c>
    </row>
    <row r="73" spans="1:15" ht="15.75" thickBot="1">
      <c r="B73" s="33"/>
      <c r="C73" s="34"/>
      <c r="D73" s="34"/>
      <c r="E73" s="34"/>
      <c r="F73" s="34"/>
      <c r="G73" s="34"/>
      <c r="H73" s="34"/>
      <c r="I73" s="34"/>
      <c r="J73" s="34"/>
      <c r="K73" s="34"/>
      <c r="L73" s="34"/>
      <c r="M73" s="34"/>
      <c r="N73" s="35"/>
    </row>
    <row r="74" spans="1:15" ht="15.75" thickBot="1">
      <c r="B74" s="820" t="s">
        <v>967</v>
      </c>
      <c r="C74" s="821"/>
      <c r="D74" s="821"/>
      <c r="E74" s="821"/>
      <c r="F74" s="821"/>
      <c r="G74" s="821"/>
      <c r="H74" s="821"/>
      <c r="I74" s="821"/>
      <c r="J74" s="821"/>
      <c r="K74" s="821"/>
      <c r="L74" s="821"/>
      <c r="M74" s="822"/>
      <c r="N74" s="99">
        <f>N43+N52+N62+N72</f>
        <v>399901.60902921093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5" t="s">
        <v>969</v>
      </c>
      <c r="C78" s="866"/>
      <c r="D78" s="866"/>
      <c r="E78" s="866"/>
      <c r="F78" s="866"/>
      <c r="G78" s="866"/>
      <c r="H78" s="866"/>
      <c r="I78" s="315"/>
      <c r="J78" s="335"/>
      <c r="K78" s="303" t="s">
        <v>970</v>
      </c>
      <c r="L78" s="867" t="s">
        <v>971</v>
      </c>
      <c r="M78" s="868"/>
      <c r="N78" s="304"/>
    </row>
    <row r="79" spans="1:15">
      <c r="B79" s="853" t="s">
        <v>972</v>
      </c>
      <c r="C79" s="854"/>
      <c r="D79" s="854"/>
      <c r="E79" s="854"/>
      <c r="F79" s="854"/>
      <c r="G79" s="854"/>
      <c r="H79" s="854"/>
      <c r="I79" s="87"/>
      <c r="J79" s="88"/>
      <c r="K79" s="305">
        <v>0.2</v>
      </c>
      <c r="L79" s="855">
        <f>N74*K79</f>
        <v>79980.321805842192</v>
      </c>
      <c r="M79" s="856"/>
      <c r="N79" s="51"/>
    </row>
    <row r="80" spans="1:15">
      <c r="B80" s="89" t="s">
        <v>973</v>
      </c>
      <c r="C80" s="90"/>
      <c r="D80" s="90"/>
      <c r="E80" s="90"/>
      <c r="F80" s="90"/>
      <c r="G80" s="90"/>
      <c r="H80" s="90"/>
      <c r="I80" s="87"/>
      <c r="J80" s="88"/>
      <c r="K80" s="305">
        <v>0.05</v>
      </c>
      <c r="L80" s="855">
        <f>N74*K80</f>
        <v>19995.080451460548</v>
      </c>
      <c r="M80" s="856"/>
      <c r="N80" s="51"/>
    </row>
    <row r="81" spans="1:14" ht="15.75" thickBot="1">
      <c r="B81" s="91" t="s">
        <v>974</v>
      </c>
      <c r="C81" s="92"/>
      <c r="D81" s="92"/>
      <c r="E81" s="92"/>
      <c r="F81" s="92"/>
      <c r="G81" s="92"/>
      <c r="H81" s="92"/>
      <c r="I81" s="93"/>
      <c r="J81" s="94"/>
      <c r="K81" s="306">
        <v>0.05</v>
      </c>
      <c r="L81" s="857">
        <f>N74*K81</f>
        <v>19995.080451460548</v>
      </c>
      <c r="M81" s="858"/>
      <c r="N81" s="51"/>
    </row>
    <row r="82" spans="1:14" ht="15.75" thickBot="1">
      <c r="B82" s="820" t="s">
        <v>953</v>
      </c>
      <c r="C82" s="821"/>
      <c r="D82" s="821"/>
      <c r="E82" s="821"/>
      <c r="F82" s="821"/>
      <c r="G82" s="821"/>
      <c r="H82" s="821"/>
      <c r="I82" s="821"/>
      <c r="J82" s="821"/>
      <c r="K82" s="821"/>
      <c r="L82" s="821"/>
      <c r="M82" s="822"/>
      <c r="N82" s="52">
        <f>L79+L80+L81</f>
        <v>119970.4827087633</v>
      </c>
    </row>
    <row r="83" spans="1:14" ht="15.75" thickBot="1">
      <c r="B83" s="33"/>
      <c r="C83" s="34"/>
      <c r="D83" s="34"/>
      <c r="E83" s="34"/>
      <c r="F83" s="34"/>
      <c r="G83" s="34"/>
      <c r="H83" s="34"/>
      <c r="I83" s="34"/>
      <c r="J83" s="34"/>
      <c r="K83" s="34"/>
      <c r="L83" s="34"/>
      <c r="M83" s="34"/>
      <c r="N83" s="35"/>
    </row>
    <row r="84" spans="1:14" ht="15.75" thickBot="1">
      <c r="A84" t="s">
        <v>2016</v>
      </c>
      <c r="B84" s="820" t="s">
        <v>975</v>
      </c>
      <c r="C84" s="821"/>
      <c r="D84" s="821"/>
      <c r="E84" s="821"/>
      <c r="F84" s="821"/>
      <c r="G84" s="821"/>
      <c r="H84" s="821"/>
      <c r="I84" s="821"/>
      <c r="J84" s="821"/>
      <c r="K84" s="821"/>
      <c r="L84" s="821"/>
      <c r="M84" s="822"/>
      <c r="N84" s="189">
        <f>N74+N82</f>
        <v>519872.0917379742</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64" t="s">
        <v>2218</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2219</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0"/>
      <c r="K114" s="970"/>
      <c r="L114" s="970"/>
      <c r="M114" s="970"/>
      <c r="N114" s="971"/>
    </row>
    <row r="115" spans="2:14" ht="15.75" thickBot="1">
      <c r="B115" s="420" t="s">
        <v>2221</v>
      </c>
      <c r="C115" s="421"/>
      <c r="D115" s="421"/>
      <c r="E115" s="260"/>
      <c r="F115" s="260"/>
      <c r="G115" s="260"/>
      <c r="H115" s="260"/>
      <c r="I115" s="260"/>
      <c r="J115" s="972"/>
      <c r="K115" s="972"/>
      <c r="L115" s="972"/>
      <c r="M115" s="972"/>
      <c r="N115" s="973"/>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1094</v>
      </c>
      <c r="C31" s="81" t="s">
        <v>1630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7907.2040540527551</v>
      </c>
      <c r="L36" s="271"/>
      <c r="M36" s="272">
        <v>37.5</v>
      </c>
      <c r="N36" s="273">
        <f>K36/M36</f>
        <v>210.85877477474014</v>
      </c>
    </row>
    <row r="37" spans="1:14">
      <c r="B37" s="869"/>
      <c r="C37" s="870"/>
      <c r="D37" s="870"/>
      <c r="E37" s="876"/>
      <c r="F37" s="870"/>
      <c r="G37" s="870"/>
      <c r="H37" s="871"/>
      <c r="I37" s="36"/>
      <c r="J37" s="37"/>
      <c r="K37" s="275"/>
      <c r="L37" s="277"/>
      <c r="M37" s="278"/>
      <c r="N37" s="279"/>
    </row>
    <row r="38" spans="1:14">
      <c r="B38" s="877" t="s">
        <v>952</v>
      </c>
      <c r="C38" s="878"/>
      <c r="D38" s="878"/>
      <c r="E38" s="38"/>
      <c r="F38" s="39"/>
      <c r="G38" s="39"/>
      <c r="H38" s="40"/>
      <c r="I38" s="36"/>
      <c r="J38" s="37"/>
      <c r="K38" s="280"/>
      <c r="L38" s="277"/>
      <c r="M38" s="470">
        <v>0.1</v>
      </c>
      <c r="N38" s="345">
        <f>N72*M38</f>
        <v>1079.468487228816</v>
      </c>
    </row>
    <row r="39" spans="1:14" ht="15.75" thickBot="1">
      <c r="B39" s="869"/>
      <c r="C39" s="870"/>
      <c r="D39" s="870"/>
      <c r="E39" s="870"/>
      <c r="F39" s="870"/>
      <c r="G39" s="870"/>
      <c r="H39" s="871"/>
      <c r="I39" s="879"/>
      <c r="J39" s="880"/>
      <c r="K39" s="41"/>
      <c r="L39" s="881"/>
      <c r="M39" s="882"/>
      <c r="N39" s="105"/>
    </row>
    <row r="40" spans="1:14" ht="15.75" thickBot="1">
      <c r="B40" s="820" t="s">
        <v>953</v>
      </c>
      <c r="C40" s="821"/>
      <c r="D40" s="821"/>
      <c r="E40" s="821"/>
      <c r="F40" s="821"/>
      <c r="G40" s="821"/>
      <c r="H40" s="821"/>
      <c r="I40" s="821"/>
      <c r="J40" s="821"/>
      <c r="K40" s="821"/>
      <c r="L40" s="821"/>
      <c r="M40" s="822"/>
      <c r="N40" s="395">
        <f>SUM(N36:N39)</f>
        <v>1290.3272620035561</v>
      </c>
    </row>
    <row r="41" spans="1:14">
      <c r="B41" s="281"/>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5" t="s">
        <v>944</v>
      </c>
      <c r="C44" s="866"/>
      <c r="D44" s="866"/>
      <c r="E44" s="866"/>
      <c r="F44" s="866"/>
      <c r="G44" s="866"/>
      <c r="H44" s="866"/>
      <c r="I44" s="900"/>
      <c r="J44" s="316" t="s">
        <v>945</v>
      </c>
      <c r="K44" s="85" t="s">
        <v>946</v>
      </c>
      <c r="L44" s="901" t="s">
        <v>955</v>
      </c>
      <c r="M44" s="900"/>
      <c r="N44" s="86" t="s">
        <v>951</v>
      </c>
    </row>
    <row r="45" spans="1:14">
      <c r="A45" s="144" t="s">
        <v>755</v>
      </c>
      <c r="B45" s="43" t="str">
        <f>VLOOKUP(A45,MATERIALES!A5:D373,3,FALSE)</f>
        <v>Adoquín e=8cm</v>
      </c>
      <c r="C45" s="282"/>
      <c r="D45" s="282"/>
      <c r="E45" s="282"/>
      <c r="F45" s="282"/>
      <c r="G45" s="282"/>
      <c r="H45" s="282"/>
      <c r="I45" s="269"/>
      <c r="J45" s="225" t="str">
        <f>VLOOKUP(A45,MATERIALES!A1:D637,2,FALSE)</f>
        <v>m2</v>
      </c>
      <c r="K45" s="283">
        <v>1.03</v>
      </c>
      <c r="L45" s="268"/>
      <c r="M45" s="403">
        <f>VLOOKUP(A45,MATERIALES!A5:D396,4,FALSE)</f>
        <v>35769.539740124252</v>
      </c>
      <c r="N45" s="273">
        <f>K45*M45</f>
        <v>36842.625932327981</v>
      </c>
    </row>
    <row r="46" spans="1:14">
      <c r="A46" s="144" t="s">
        <v>797</v>
      </c>
      <c r="B46" s="43" t="str">
        <f>VLOOKUP(A46,MATERIALES!A6:D373,3,FALSE)</f>
        <v>Arena de sello (fina)</v>
      </c>
      <c r="C46" s="282"/>
      <c r="D46" s="282"/>
      <c r="E46" s="282"/>
      <c r="F46" s="282"/>
      <c r="G46" s="282"/>
      <c r="H46" s="282"/>
      <c r="I46" s="269"/>
      <c r="J46" s="225" t="str">
        <f>VLOOKUP(A46,MATERIALES!A2:D638,2,FALSE)</f>
        <v>m3</v>
      </c>
      <c r="K46" s="283">
        <v>0.01</v>
      </c>
      <c r="L46" s="268"/>
      <c r="M46" s="403">
        <f>VLOOKUP(A46,MATERIALES!A6:D397,4,FALSE)</f>
        <v>48119.168441982547</v>
      </c>
      <c r="N46" s="273">
        <f>K46*M46</f>
        <v>481.19168441982549</v>
      </c>
    </row>
    <row r="47" spans="1:14">
      <c r="A47" s="144" t="s">
        <v>800</v>
      </c>
      <c r="B47" s="43" t="str">
        <f>VLOOKUP(A47,MATERIALES!A6:D373,3,FALSE)</f>
        <v>Arena de soporte (media)</v>
      </c>
      <c r="C47" s="282"/>
      <c r="D47" s="282"/>
      <c r="E47" s="282"/>
      <c r="F47" s="282"/>
      <c r="G47" s="282"/>
      <c r="H47" s="282"/>
      <c r="I47" s="269"/>
      <c r="J47" s="225" t="str">
        <f>VLOOKUP(A47,MATERIALES!A3:D639,2,FALSE)</f>
        <v>m3</v>
      </c>
      <c r="K47" s="283">
        <v>0.05</v>
      </c>
      <c r="L47" s="268"/>
      <c r="M47" s="403">
        <f>VLOOKUP(A47,MATERIALES!A6:D398,4,FALSE)</f>
        <v>44346.388592795003</v>
      </c>
      <c r="N47" s="273">
        <f>K47*M47</f>
        <v>2217.3194296397501</v>
      </c>
    </row>
    <row r="48" spans="1:14">
      <c r="A48" t="s">
        <v>832</v>
      </c>
      <c r="B48" s="43" t="str">
        <f>VLOOKUP(A48,MATERIALES!A6:D373,3,FALSE)</f>
        <v>Concreto Resistencia  21 (Mpa)</v>
      </c>
      <c r="C48" s="318"/>
      <c r="D48" s="318"/>
      <c r="E48" s="318"/>
      <c r="F48" s="318"/>
      <c r="G48" s="318"/>
      <c r="H48" s="318"/>
      <c r="I48" s="318"/>
      <c r="J48" s="312" t="str">
        <f>VLOOKUP(A48,MATERIALES!A4:D640,2,FALSE)</f>
        <v>m3</v>
      </c>
      <c r="K48" s="44">
        <v>0.01</v>
      </c>
      <c r="L48" s="319"/>
      <c r="M48" s="403">
        <f>VLOOKUP(A48,MATERIALES!A6:D399,4,FALSE)</f>
        <v>368595.77862624533</v>
      </c>
      <c r="N48" s="273">
        <f>K48*M48</f>
        <v>3685.9577862624533</v>
      </c>
    </row>
    <row r="49" spans="1:14" ht="15.75" thickBot="1">
      <c r="B49" s="310"/>
      <c r="C49" s="311"/>
      <c r="D49" s="311"/>
      <c r="E49" s="311"/>
      <c r="F49" s="311"/>
      <c r="G49" s="311"/>
      <c r="H49" s="311"/>
      <c r="I49" s="311"/>
      <c r="J49" s="126"/>
      <c r="K49" s="126"/>
      <c r="L49" s="326"/>
      <c r="M49" s="325"/>
      <c r="N49" s="127"/>
    </row>
    <row r="50" spans="1:14" ht="15.75" thickBot="1">
      <c r="B50" s="820" t="s">
        <v>953</v>
      </c>
      <c r="C50" s="821"/>
      <c r="D50" s="821"/>
      <c r="E50" s="821"/>
      <c r="F50" s="821"/>
      <c r="G50" s="821"/>
      <c r="H50" s="821"/>
      <c r="I50" s="821"/>
      <c r="J50" s="821"/>
      <c r="K50" s="821"/>
      <c r="L50" s="821"/>
      <c r="M50" s="822"/>
      <c r="N50" s="395">
        <f>SUM(N45:N49)</f>
        <v>43227.094832650007</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4" t="s">
        <v>957</v>
      </c>
      <c r="C54" s="315"/>
      <c r="D54" s="315"/>
      <c r="E54" s="315"/>
      <c r="F54" s="315"/>
      <c r="G54" s="315"/>
      <c r="H54" s="73" t="s">
        <v>945</v>
      </c>
      <c r="I54" s="74" t="s">
        <v>958</v>
      </c>
      <c r="J54" s="75" t="s">
        <v>959</v>
      </c>
      <c r="K54" s="73" t="s">
        <v>960</v>
      </c>
      <c r="L54" s="906" t="s">
        <v>961</v>
      </c>
      <c r="M54" s="885"/>
      <c r="N54" s="76" t="s">
        <v>951</v>
      </c>
    </row>
    <row r="55" spans="1:14">
      <c r="A55" t="s">
        <v>1631</v>
      </c>
      <c r="B55" s="46" t="str">
        <f>VLOOKUP(A55,TRANSPORTE!A5:D117,3,FALSE)</f>
        <v>Transporte de Adoquín e=8cm</v>
      </c>
      <c r="C55" s="318"/>
      <c r="D55" s="318"/>
      <c r="E55" s="318"/>
      <c r="F55" s="318"/>
      <c r="G55" s="318"/>
      <c r="H55" s="312" t="s">
        <v>1468</v>
      </c>
      <c r="I55" s="280">
        <v>0.92</v>
      </c>
      <c r="J55" s="287">
        <v>1</v>
      </c>
      <c r="K55" s="280">
        <f>I55*J55</f>
        <v>0.92</v>
      </c>
      <c r="L55" s="907">
        <f>VLOOKUP(A55,TRANSPORTE!A5:D117,4,FALSE)</f>
        <v>1293.3393852351142</v>
      </c>
      <c r="M55" s="908"/>
      <c r="N55" s="288">
        <f>K55*L55</f>
        <v>1189.872234416305</v>
      </c>
    </row>
    <row r="56" spans="1:14">
      <c r="A56" t="s">
        <v>1227</v>
      </c>
      <c r="B56" s="46" t="str">
        <f>VLOOKUP(A56,TRANSPORTE!A6:D117,3,FALSE)</f>
        <v>Transporte de Arena</v>
      </c>
      <c r="C56" s="47"/>
      <c r="D56" s="47"/>
      <c r="E56" s="47"/>
      <c r="F56" s="47"/>
      <c r="G56" s="47"/>
      <c r="H56" s="312" t="s">
        <v>1468</v>
      </c>
      <c r="I56" s="280">
        <v>0.01</v>
      </c>
      <c r="J56" s="287">
        <v>1</v>
      </c>
      <c r="K56" s="280">
        <f>I56*J56</f>
        <v>0.01</v>
      </c>
      <c r="L56" s="907">
        <f>VLOOKUP(A56,TRANSPORTE!A6:D117,4,FALSE)</f>
        <v>960.74550811354766</v>
      </c>
      <c r="M56" s="908"/>
      <c r="N56" s="288">
        <f>K56*L56</f>
        <v>9.6074550811354769</v>
      </c>
    </row>
    <row r="57" spans="1:14">
      <c r="A57" t="s">
        <v>1227</v>
      </c>
      <c r="B57" s="46" t="str">
        <f>VLOOKUP(A57,TRANSPORTE!A6:D117,3,FALSE)</f>
        <v>Transporte de Arena</v>
      </c>
      <c r="C57" s="47"/>
      <c r="D57" s="47"/>
      <c r="E57" s="47"/>
      <c r="F57" s="47"/>
      <c r="G57" s="47"/>
      <c r="H57" s="312" t="s">
        <v>1468</v>
      </c>
      <c r="I57" s="280">
        <v>0.05</v>
      </c>
      <c r="J57" s="287">
        <v>1</v>
      </c>
      <c r="K57" s="280">
        <f>I57*J57</f>
        <v>0.05</v>
      </c>
      <c r="L57" s="907">
        <f>VLOOKUP(A57,TRANSPORTE!A6:D118,4,FALSE)</f>
        <v>960.74550811354766</v>
      </c>
      <c r="M57" s="908"/>
      <c r="N57" s="288">
        <f>K57*L57</f>
        <v>48.037275405677384</v>
      </c>
    </row>
    <row r="58" spans="1:14">
      <c r="B58" s="46"/>
      <c r="C58" s="47"/>
      <c r="D58" s="47"/>
      <c r="E58" s="47"/>
      <c r="F58" s="47"/>
      <c r="G58" s="47"/>
      <c r="H58" s="312"/>
      <c r="I58" s="280"/>
      <c r="J58" s="287"/>
      <c r="K58" s="280"/>
      <c r="L58" s="907"/>
      <c r="M58" s="908"/>
      <c r="N58" s="288"/>
    </row>
    <row r="59" spans="1:14">
      <c r="B59" s="46"/>
      <c r="C59" s="47"/>
      <c r="D59" s="47"/>
      <c r="E59" s="47"/>
      <c r="F59" s="47"/>
      <c r="G59" s="47"/>
      <c r="H59" s="289"/>
      <c r="I59" s="280"/>
      <c r="J59" s="280"/>
      <c r="K59" s="280"/>
      <c r="L59" s="290"/>
      <c r="M59" s="291"/>
      <c r="N59" s="292"/>
    </row>
    <row r="60" spans="1:14" ht="15.75" thickBot="1">
      <c r="B60" s="310"/>
      <c r="C60" s="311"/>
      <c r="D60" s="311"/>
      <c r="E60" s="311"/>
      <c r="F60" s="311"/>
      <c r="G60" s="311"/>
      <c r="H60" s="48"/>
      <c r="I60" s="126"/>
      <c r="J60" s="126"/>
      <c r="K60" s="126"/>
      <c r="L60" s="898"/>
      <c r="M60" s="899"/>
      <c r="N60" s="127"/>
    </row>
    <row r="61" spans="1:14" ht="15.75" thickBot="1">
      <c r="B61" s="909" t="s">
        <v>953</v>
      </c>
      <c r="C61" s="863"/>
      <c r="D61" s="863"/>
      <c r="E61" s="863"/>
      <c r="F61" s="863"/>
      <c r="G61" s="863"/>
      <c r="H61" s="863"/>
      <c r="I61" s="863"/>
      <c r="J61" s="863"/>
      <c r="K61" s="863"/>
      <c r="L61" s="863"/>
      <c r="M61" s="864"/>
      <c r="N61" s="104">
        <f>N55+N56+N57+N58+N59</f>
        <v>1247.5169649031177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9" t="s">
        <v>963</v>
      </c>
      <c r="C65" s="860"/>
      <c r="D65" s="860"/>
      <c r="E65" s="860"/>
      <c r="F65" s="860"/>
      <c r="G65" s="860"/>
      <c r="H65" s="860"/>
      <c r="I65" s="73" t="s">
        <v>964</v>
      </c>
      <c r="J65" s="75" t="s">
        <v>1410</v>
      </c>
      <c r="K65" s="74" t="s">
        <v>966</v>
      </c>
      <c r="L65" s="861" t="s">
        <v>950</v>
      </c>
      <c r="M65" s="862"/>
      <c r="N65" s="98" t="s">
        <v>951</v>
      </c>
    </row>
    <row r="66" spans="1:15">
      <c r="A66" s="145" t="s">
        <v>19</v>
      </c>
      <c r="B66" s="49" t="str">
        <f>VLOOKUP(A66,'MANO DE OBRA'!A8:D68,3,FALSE)</f>
        <v>Obrero (8)</v>
      </c>
      <c r="C66" s="47"/>
      <c r="D66" s="47"/>
      <c r="E66" s="47"/>
      <c r="F66" s="47"/>
      <c r="G66" s="47"/>
      <c r="H66" s="47"/>
      <c r="I66" s="293">
        <f>K66/J66*100</f>
        <v>234080.00000000003</v>
      </c>
      <c r="J66" s="294">
        <v>185</v>
      </c>
      <c r="K66" s="295">
        <f>VLOOKUP(A66,'MANO DE OBRA'!A8:D99,4,FALSE)</f>
        <v>433048</v>
      </c>
      <c r="L66" s="50"/>
      <c r="M66" s="296">
        <v>50</v>
      </c>
      <c r="N66" s="396">
        <f>K66/M66</f>
        <v>8660.9599999999991</v>
      </c>
      <c r="O66" s="106"/>
    </row>
    <row r="67" spans="1:15">
      <c r="A67" s="145" t="s">
        <v>30</v>
      </c>
      <c r="B67" s="49" t="str">
        <f>VLOOKUP(A67,'MANO DE OBRA'!A8:D69,3,FALSE)</f>
        <v>Oficial</v>
      </c>
      <c r="C67" s="47"/>
      <c r="D67" s="47"/>
      <c r="E67" s="47"/>
      <c r="F67" s="47"/>
      <c r="G67" s="47"/>
      <c r="H67" s="47"/>
      <c r="I67" s="293">
        <f>K67/J67*100</f>
        <v>57668.23979157189</v>
      </c>
      <c r="J67" s="294">
        <v>185</v>
      </c>
      <c r="K67" s="295">
        <f>VLOOKUP(A67,'MANO DE OBRA'!A8:D100,4,FALSE)</f>
        <v>106686.24361440798</v>
      </c>
      <c r="L67" s="50"/>
      <c r="M67" s="300">
        <v>50</v>
      </c>
      <c r="N67" s="396">
        <f>K67/M67</f>
        <v>2133.7248722881595</v>
      </c>
    </row>
    <row r="68" spans="1:15">
      <c r="B68" s="49"/>
      <c r="C68" s="47"/>
      <c r="D68" s="47"/>
      <c r="E68" s="47"/>
      <c r="F68" s="47"/>
      <c r="G68" s="47"/>
      <c r="H68" s="47"/>
      <c r="I68" s="280"/>
      <c r="J68" s="298"/>
      <c r="K68" s="299"/>
      <c r="L68" s="50"/>
      <c r="M68" s="301"/>
      <c r="N68" s="297"/>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896"/>
      <c r="C71" s="897"/>
      <c r="D71" s="897"/>
      <c r="E71" s="897"/>
      <c r="F71" s="897"/>
      <c r="G71" s="897"/>
      <c r="H71" s="897"/>
      <c r="I71" s="126"/>
      <c r="J71" s="126"/>
      <c r="K71" s="126"/>
      <c r="L71" s="910"/>
      <c r="M71" s="910"/>
      <c r="N71" s="45"/>
    </row>
    <row r="72" spans="1:15" ht="15.75" thickBot="1">
      <c r="B72" s="909" t="s">
        <v>953</v>
      </c>
      <c r="C72" s="863"/>
      <c r="D72" s="863"/>
      <c r="E72" s="863"/>
      <c r="F72" s="863"/>
      <c r="G72" s="863"/>
      <c r="H72" s="863"/>
      <c r="I72" s="863"/>
      <c r="J72" s="863"/>
      <c r="K72" s="863"/>
      <c r="L72" s="863"/>
      <c r="M72" s="864"/>
      <c r="N72" s="302">
        <f>SUM(N66:N71)</f>
        <v>10794.684872288159</v>
      </c>
    </row>
    <row r="73" spans="1:15" ht="15.75" thickBot="1">
      <c r="B73" s="33"/>
      <c r="C73" s="34"/>
      <c r="D73" s="34"/>
      <c r="E73" s="34"/>
      <c r="F73" s="34"/>
      <c r="G73" s="34"/>
      <c r="H73" s="34"/>
      <c r="I73" s="34"/>
      <c r="J73" s="34"/>
      <c r="K73" s="34"/>
      <c r="L73" s="34"/>
      <c r="M73" s="34"/>
      <c r="N73" s="35"/>
    </row>
    <row r="74" spans="1:15" ht="15.75" thickBot="1">
      <c r="B74" s="820" t="s">
        <v>967</v>
      </c>
      <c r="C74" s="821"/>
      <c r="D74" s="821"/>
      <c r="E74" s="821"/>
      <c r="F74" s="821"/>
      <c r="G74" s="821"/>
      <c r="H74" s="821"/>
      <c r="I74" s="821"/>
      <c r="J74" s="821"/>
      <c r="K74" s="821"/>
      <c r="L74" s="821"/>
      <c r="M74" s="822"/>
      <c r="N74" s="99">
        <f>N40+N50+N61+N72</f>
        <v>56559.623931844835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5" t="s">
        <v>969</v>
      </c>
      <c r="C78" s="866"/>
      <c r="D78" s="866"/>
      <c r="E78" s="866"/>
      <c r="F78" s="866"/>
      <c r="G78" s="866"/>
      <c r="H78" s="866"/>
      <c r="I78" s="315"/>
      <c r="J78" s="335"/>
      <c r="K78" s="303" t="s">
        <v>970</v>
      </c>
      <c r="L78" s="867" t="s">
        <v>971</v>
      </c>
      <c r="M78" s="868"/>
      <c r="N78" s="304"/>
    </row>
    <row r="79" spans="1:15">
      <c r="B79" s="853" t="s">
        <v>972</v>
      </c>
      <c r="C79" s="854"/>
      <c r="D79" s="854"/>
      <c r="E79" s="854"/>
      <c r="F79" s="854"/>
      <c r="G79" s="854"/>
      <c r="H79" s="854"/>
      <c r="I79" s="87"/>
      <c r="J79" s="88"/>
      <c r="K79" s="305">
        <v>0.2</v>
      </c>
      <c r="L79" s="855">
        <f>N74*K79</f>
        <v>11311.924786368967</v>
      </c>
      <c r="M79" s="856"/>
      <c r="N79" s="51"/>
    </row>
    <row r="80" spans="1:15">
      <c r="B80" s="89" t="s">
        <v>973</v>
      </c>
      <c r="C80" s="90"/>
      <c r="D80" s="90"/>
      <c r="E80" s="90"/>
      <c r="F80" s="90"/>
      <c r="G80" s="90"/>
      <c r="H80" s="90"/>
      <c r="I80" s="87"/>
      <c r="J80" s="88"/>
      <c r="K80" s="305">
        <v>0.05</v>
      </c>
      <c r="L80" s="855">
        <f>N74*K80</f>
        <v>2827.9811965922418</v>
      </c>
      <c r="M80" s="856"/>
      <c r="N80" s="51"/>
    </row>
    <row r="81" spans="1:14" ht="15.75" thickBot="1">
      <c r="B81" s="91" t="s">
        <v>974</v>
      </c>
      <c r="C81" s="92"/>
      <c r="D81" s="92"/>
      <c r="E81" s="92"/>
      <c r="F81" s="92"/>
      <c r="G81" s="92"/>
      <c r="H81" s="92"/>
      <c r="I81" s="93"/>
      <c r="J81" s="94"/>
      <c r="K81" s="306">
        <v>0.05</v>
      </c>
      <c r="L81" s="857">
        <f>N74*K81</f>
        <v>2827.9811965922418</v>
      </c>
      <c r="M81" s="858"/>
      <c r="N81" s="51"/>
    </row>
    <row r="82" spans="1:14" ht="15.75" thickBot="1">
      <c r="B82" s="820" t="s">
        <v>953</v>
      </c>
      <c r="C82" s="821"/>
      <c r="D82" s="821"/>
      <c r="E82" s="821"/>
      <c r="F82" s="821"/>
      <c r="G82" s="821"/>
      <c r="H82" s="821"/>
      <c r="I82" s="821"/>
      <c r="J82" s="821"/>
      <c r="K82" s="821"/>
      <c r="L82" s="821"/>
      <c r="M82" s="822"/>
      <c r="N82" s="52">
        <f>L79+L80+L81</f>
        <v>16967.887179553451</v>
      </c>
    </row>
    <row r="83" spans="1:14" ht="15.75" thickBot="1">
      <c r="B83" s="33"/>
      <c r="C83" s="34"/>
      <c r="D83" s="34"/>
      <c r="E83" s="34"/>
      <c r="F83" s="34"/>
      <c r="G83" s="34"/>
      <c r="H83" s="34"/>
      <c r="I83" s="34"/>
      <c r="J83" s="34"/>
      <c r="K83" s="34"/>
      <c r="L83" s="34"/>
      <c r="M83" s="34"/>
      <c r="N83" s="35"/>
    </row>
    <row r="84" spans="1:14" ht="15.75" thickBot="1">
      <c r="A84" t="s">
        <v>2016</v>
      </c>
      <c r="B84" s="820" t="s">
        <v>975</v>
      </c>
      <c r="C84" s="821"/>
      <c r="D84" s="821"/>
      <c r="E84" s="821"/>
      <c r="F84" s="821"/>
      <c r="G84" s="821"/>
      <c r="H84" s="821"/>
      <c r="I84" s="821"/>
      <c r="J84" s="821"/>
      <c r="K84" s="821"/>
      <c r="L84" s="821"/>
      <c r="M84" s="822"/>
      <c r="N84" s="189">
        <f>N74+N82</f>
        <v>73527.511111398286</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64" t="s">
        <v>2218</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2219</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0"/>
      <c r="K114" s="970"/>
      <c r="L114" s="970"/>
      <c r="M114" s="970"/>
      <c r="N114" s="971"/>
    </row>
    <row r="115" spans="2:14" ht="15.75" thickBot="1">
      <c r="B115" s="420" t="s">
        <v>2221</v>
      </c>
      <c r="C115" s="421"/>
      <c r="D115" s="421"/>
      <c r="E115" s="260"/>
      <c r="F115" s="260"/>
      <c r="G115" s="260"/>
      <c r="H115" s="260"/>
      <c r="I115" s="260"/>
      <c r="J115" s="972"/>
      <c r="K115" s="972"/>
      <c r="L115" s="972"/>
      <c r="M115" s="972"/>
      <c r="N115" s="973"/>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1632</v>
      </c>
      <c r="C31" s="81" t="s">
        <v>2088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8"/>
      <c r="J36" s="269"/>
      <c r="K36" s="270">
        <f>VLOOKUP(A36,EQUIPOS!A6:D163,4,FALSE)</f>
        <v>88509.572257013016</v>
      </c>
      <c r="L36" s="271"/>
      <c r="M36" s="272">
        <v>35</v>
      </c>
      <c r="N36" s="273">
        <f>K36/M36</f>
        <v>2528.8449216289432</v>
      </c>
    </row>
    <row r="37" spans="1:14">
      <c r="A37" s="113" t="s">
        <v>312</v>
      </c>
      <c r="B37" s="869" t="str">
        <f>VLOOKUP(A37,EQUIPOS!A7:D154,3,FALSE)</f>
        <v>Retroexcavadora sobre oruga, potencia 138 HP, balde de 1,5 m3.</v>
      </c>
      <c r="C37" s="870"/>
      <c r="D37" s="870"/>
      <c r="E37" s="870"/>
      <c r="F37" s="870"/>
      <c r="G37" s="870"/>
      <c r="H37" s="871"/>
      <c r="I37" s="422"/>
      <c r="J37" s="423"/>
      <c r="K37" s="270">
        <f>VLOOKUP(A37,EQUIPOS!A7:D164,4,FALSE)</f>
        <v>161140.26405613479</v>
      </c>
      <c r="L37" s="336"/>
      <c r="M37" s="337">
        <v>35</v>
      </c>
      <c r="N37" s="273">
        <f>K37/M37</f>
        <v>4604.0075444609938</v>
      </c>
    </row>
    <row r="38" spans="1:14">
      <c r="A38" s="113"/>
      <c r="B38" s="321"/>
      <c r="C38" s="322"/>
      <c r="D38" s="322"/>
      <c r="E38" s="324"/>
      <c r="F38" s="322"/>
      <c r="G38" s="322"/>
      <c r="H38" s="323"/>
      <c r="I38" s="329"/>
      <c r="J38" s="331"/>
      <c r="K38" s="270"/>
      <c r="L38" s="424"/>
      <c r="M38" s="425"/>
      <c r="N38" s="273"/>
    </row>
    <row r="39" spans="1:14">
      <c r="B39" s="869"/>
      <c r="C39" s="870"/>
      <c r="D39" s="870"/>
      <c r="E39" s="876"/>
      <c r="F39" s="870"/>
      <c r="G39" s="870"/>
      <c r="H39" s="871"/>
      <c r="I39" s="36"/>
      <c r="J39" s="37"/>
      <c r="K39" s="275"/>
      <c r="L39" s="277"/>
      <c r="M39" s="278"/>
      <c r="N39" s="279"/>
    </row>
    <row r="40" spans="1:14">
      <c r="B40" s="877" t="s">
        <v>952</v>
      </c>
      <c r="C40" s="878"/>
      <c r="D40" s="878"/>
      <c r="E40" s="38"/>
      <c r="F40" s="39"/>
      <c r="G40" s="39"/>
      <c r="H40" s="40"/>
      <c r="I40" s="36"/>
      <c r="J40" s="37"/>
      <c r="K40" s="280"/>
      <c r="L40" s="277"/>
      <c r="M40" s="402">
        <v>0.01</v>
      </c>
      <c r="N40" s="345">
        <f>N73*M40</f>
        <v>7.6767229862288557</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SUM(N36:N41)</f>
        <v>7140.5291890761655</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44" t="s">
        <v>442</v>
      </c>
      <c r="B47" s="43" t="str">
        <f>VLOOKUP(A47,MATERIALES!A5:D373,3,FALSE)</f>
        <v>Derechos de explotación y/o disposición de materiales</v>
      </c>
      <c r="C47" s="282"/>
      <c r="D47" s="282"/>
      <c r="E47" s="282"/>
      <c r="F47" s="282"/>
      <c r="G47" s="282"/>
      <c r="H47" s="282"/>
      <c r="I47" s="269"/>
      <c r="J47" s="225" t="str">
        <f>VLOOKUP(A47,MATERIALES!A3:D639,2,FALSE)</f>
        <v>m3</v>
      </c>
      <c r="K47" s="283">
        <v>1.3</v>
      </c>
      <c r="L47" s="268"/>
      <c r="M47" s="403">
        <f>VLOOKUP(A47,MATERIALES!A5:D396,4,FALSE)</f>
        <v>3555.6006427130178</v>
      </c>
      <c r="N47" s="273">
        <f>K47*M47</f>
        <v>4622.2808355269235</v>
      </c>
    </row>
    <row r="48" spans="1:14">
      <c r="A48" s="206"/>
      <c r="B48" s="321"/>
      <c r="C48" s="426"/>
      <c r="D48" s="426"/>
      <c r="E48" s="426"/>
      <c r="F48" s="426"/>
      <c r="G48" s="426"/>
      <c r="H48" s="426"/>
      <c r="I48" s="423"/>
      <c r="J48" s="312"/>
      <c r="K48" s="398"/>
      <c r="L48" s="422"/>
      <c r="M48" s="427"/>
      <c r="N48" s="274"/>
    </row>
    <row r="49" spans="1:14">
      <c r="A49" s="206"/>
      <c r="B49" s="168"/>
      <c r="C49" s="330"/>
      <c r="D49" s="330"/>
      <c r="E49" s="330"/>
      <c r="F49" s="330"/>
      <c r="G49" s="330"/>
      <c r="H49" s="330"/>
      <c r="I49" s="423"/>
      <c r="J49" s="428"/>
      <c r="K49" s="429"/>
      <c r="L49" s="329"/>
      <c r="M49" s="430"/>
      <c r="N49" s="431"/>
    </row>
    <row r="50" spans="1:14" ht="15.75" thickBot="1">
      <c r="B50" s="310"/>
      <c r="C50" s="311"/>
      <c r="D50" s="311"/>
      <c r="E50" s="311"/>
      <c r="F50" s="311"/>
      <c r="G50" s="311"/>
      <c r="H50" s="311"/>
      <c r="I50" s="311"/>
      <c r="J50" s="126"/>
      <c r="K50" s="126"/>
      <c r="L50" s="326"/>
      <c r="M50" s="325"/>
      <c r="N50" s="127"/>
    </row>
    <row r="51" spans="1:14" ht="15.75" thickBot="1">
      <c r="B51" s="820" t="s">
        <v>953</v>
      </c>
      <c r="C51" s="821"/>
      <c r="D51" s="821"/>
      <c r="E51" s="821"/>
      <c r="F51" s="821"/>
      <c r="G51" s="821"/>
      <c r="H51" s="821"/>
      <c r="I51" s="821"/>
      <c r="J51" s="821"/>
      <c r="K51" s="821"/>
      <c r="L51" s="821"/>
      <c r="M51" s="822"/>
      <c r="N51" s="395">
        <f>SUM(N47:N50)</f>
        <v>4622.2808355269235</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4" t="s">
        <v>957</v>
      </c>
      <c r="C55" s="315"/>
      <c r="D55" s="315"/>
      <c r="E55" s="315"/>
      <c r="F55" s="315"/>
      <c r="G55" s="315"/>
      <c r="H55" s="73" t="s">
        <v>945</v>
      </c>
      <c r="I55" s="74" t="s">
        <v>958</v>
      </c>
      <c r="J55" s="75" t="s">
        <v>959</v>
      </c>
      <c r="K55" s="73" t="s">
        <v>960</v>
      </c>
      <c r="L55" s="906" t="s">
        <v>961</v>
      </c>
      <c r="M55" s="885"/>
      <c r="N55" s="76" t="s">
        <v>951</v>
      </c>
    </row>
    <row r="56" spans="1:14">
      <c r="A56" t="s">
        <v>1256</v>
      </c>
      <c r="B56" s="46" t="str">
        <f>VLOOKUP(A56,TRANSPORTE!A5:D117,3,FALSE)</f>
        <v>Transporte de material de excavación</v>
      </c>
      <c r="C56" s="318"/>
      <c r="D56" s="318"/>
      <c r="E56" s="318"/>
      <c r="F56" s="318"/>
      <c r="G56" s="318"/>
      <c r="H56" s="312" t="s">
        <v>1468</v>
      </c>
      <c r="I56" s="280">
        <v>1.3</v>
      </c>
      <c r="J56" s="287">
        <v>1</v>
      </c>
      <c r="K56" s="280">
        <f>I56*J56</f>
        <v>1.3</v>
      </c>
      <c r="L56" s="907">
        <f>VLOOKUP(A56,TRANSPORTE!A5:D117,4,FALSE)</f>
        <v>1010.5980903546691</v>
      </c>
      <c r="M56" s="908"/>
      <c r="N56" s="288">
        <f>K56*L56</f>
        <v>1313.7775174610699</v>
      </c>
    </row>
    <row r="57" spans="1:14">
      <c r="B57" s="46"/>
      <c r="C57" s="47"/>
      <c r="D57" s="47"/>
      <c r="E57" s="47"/>
      <c r="F57" s="47"/>
      <c r="G57" s="47"/>
      <c r="H57" s="312"/>
      <c r="I57" s="280"/>
      <c r="J57" s="287"/>
      <c r="K57" s="280"/>
      <c r="L57" s="907"/>
      <c r="M57" s="908"/>
      <c r="N57" s="288"/>
    </row>
    <row r="58" spans="1:14">
      <c r="B58" s="46"/>
      <c r="C58" s="47"/>
      <c r="D58" s="47"/>
      <c r="E58" s="47"/>
      <c r="F58" s="47"/>
      <c r="G58" s="47"/>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898"/>
      <c r="M61" s="899"/>
      <c r="N61" s="127"/>
    </row>
    <row r="62" spans="1:14" ht="15.75" thickBot="1">
      <c r="B62" s="909" t="s">
        <v>953</v>
      </c>
      <c r="C62" s="863"/>
      <c r="D62" s="863"/>
      <c r="E62" s="863"/>
      <c r="F62" s="863"/>
      <c r="G62" s="863"/>
      <c r="H62" s="863"/>
      <c r="I62" s="863"/>
      <c r="J62" s="863"/>
      <c r="K62" s="863"/>
      <c r="L62" s="863"/>
      <c r="M62" s="864"/>
      <c r="N62" s="104">
        <f>N56+N57+N58+N59+N60</f>
        <v>1313.7775174610699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9" t="s">
        <v>963</v>
      </c>
      <c r="C66" s="860"/>
      <c r="D66" s="860"/>
      <c r="E66" s="860"/>
      <c r="F66" s="860"/>
      <c r="G66" s="860"/>
      <c r="H66" s="860"/>
      <c r="I66" s="73" t="s">
        <v>964</v>
      </c>
      <c r="J66" s="75" t="s">
        <v>1410</v>
      </c>
      <c r="K66" s="74" t="s">
        <v>966</v>
      </c>
      <c r="L66" s="861" t="s">
        <v>950</v>
      </c>
      <c r="M66" s="862"/>
      <c r="N66" s="98" t="s">
        <v>951</v>
      </c>
    </row>
    <row r="67" spans="1:15">
      <c r="A67" s="145" t="s">
        <v>7</v>
      </c>
      <c r="B67" s="49" t="str">
        <f>VLOOKUP(A67,'MANO DE OBRA'!A8:D68,3,FALSE)</f>
        <v>Obrero (2)</v>
      </c>
      <c r="C67" s="47"/>
      <c r="D67" s="47"/>
      <c r="E67" s="47"/>
      <c r="F67" s="47"/>
      <c r="G67" s="47"/>
      <c r="H67" s="47"/>
      <c r="I67" s="293">
        <f>K67/J67*100</f>
        <v>58520.000000000007</v>
      </c>
      <c r="J67" s="294">
        <v>185</v>
      </c>
      <c r="K67" s="295">
        <f>VLOOKUP(A67,'MANO DE OBRA'!A8:D99,4,FALSE)</f>
        <v>108262</v>
      </c>
      <c r="L67" s="50"/>
      <c r="M67" s="432">
        <v>280</v>
      </c>
      <c r="N67" s="396">
        <f>K67/M67</f>
        <v>386.65</v>
      </c>
      <c r="O67" s="106"/>
    </row>
    <row r="68" spans="1:15">
      <c r="A68" s="145"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433">
        <v>280</v>
      </c>
      <c r="N68" s="396">
        <f>K68/M68</f>
        <v>381.02229862288567</v>
      </c>
    </row>
    <row r="69" spans="1:15">
      <c r="B69" s="49"/>
      <c r="C69" s="47"/>
      <c r="D69" s="47"/>
      <c r="E69" s="47"/>
      <c r="F69" s="47"/>
      <c r="G69" s="47"/>
      <c r="H69" s="47"/>
      <c r="I69" s="280"/>
      <c r="J69" s="298"/>
      <c r="K69" s="299"/>
      <c r="L69" s="50"/>
      <c r="M69" s="301"/>
      <c r="N69" s="297"/>
    </row>
    <row r="70" spans="1:15">
      <c r="B70" s="49"/>
      <c r="C70" s="47"/>
      <c r="D70" s="47"/>
      <c r="E70" s="47"/>
      <c r="F70" s="47"/>
      <c r="G70" s="47"/>
      <c r="H70" s="47"/>
      <c r="I70" s="280"/>
      <c r="J70" s="298"/>
      <c r="K70" s="299"/>
      <c r="L70" s="319"/>
      <c r="M70" s="301"/>
      <c r="N70" s="297"/>
    </row>
    <row r="71" spans="1:15">
      <c r="B71" s="49"/>
      <c r="C71" s="47"/>
      <c r="D71" s="47"/>
      <c r="E71" s="47"/>
      <c r="F71" s="47"/>
      <c r="G71" s="47"/>
      <c r="H71" s="47"/>
      <c r="I71" s="280"/>
      <c r="J71" s="298"/>
      <c r="K71" s="299"/>
      <c r="L71" s="319"/>
      <c r="M71" s="301"/>
      <c r="N71" s="297"/>
    </row>
    <row r="72" spans="1:15" ht="15.75" thickBot="1">
      <c r="B72" s="896"/>
      <c r="C72" s="897"/>
      <c r="D72" s="897"/>
      <c r="E72" s="897"/>
      <c r="F72" s="897"/>
      <c r="G72" s="897"/>
      <c r="H72" s="897"/>
      <c r="I72" s="126"/>
      <c r="J72" s="126"/>
      <c r="K72" s="126"/>
      <c r="L72" s="910"/>
      <c r="M72" s="910"/>
      <c r="N72" s="45"/>
    </row>
    <row r="73" spans="1:15" ht="15.75" thickBot="1">
      <c r="B73" s="909" t="s">
        <v>953</v>
      </c>
      <c r="C73" s="863"/>
      <c r="D73" s="863"/>
      <c r="E73" s="863"/>
      <c r="F73" s="863"/>
      <c r="G73" s="863"/>
      <c r="H73" s="863"/>
      <c r="I73" s="863"/>
      <c r="J73" s="863"/>
      <c r="K73" s="863"/>
      <c r="L73" s="863"/>
      <c r="M73" s="864"/>
      <c r="N73" s="302">
        <f>SUM(N67:N72)</f>
        <v>767.67229862288559</v>
      </c>
    </row>
    <row r="74" spans="1:15" ht="15.75" thickBot="1">
      <c r="B74" s="33"/>
      <c r="C74" s="34"/>
      <c r="D74" s="34"/>
      <c r="E74" s="34"/>
      <c r="F74" s="34"/>
      <c r="G74" s="34"/>
      <c r="H74" s="34"/>
      <c r="I74" s="34"/>
      <c r="J74" s="34"/>
      <c r="K74" s="34"/>
      <c r="L74" s="34"/>
      <c r="M74" s="34"/>
      <c r="N74" s="35"/>
    </row>
    <row r="75" spans="1:15" ht="15.75" thickBot="1">
      <c r="B75" s="820" t="s">
        <v>967</v>
      </c>
      <c r="C75" s="821"/>
      <c r="D75" s="821"/>
      <c r="E75" s="821"/>
      <c r="F75" s="821"/>
      <c r="G75" s="821"/>
      <c r="H75" s="821"/>
      <c r="I75" s="821"/>
      <c r="J75" s="821"/>
      <c r="K75" s="821"/>
      <c r="L75" s="821"/>
      <c r="M75" s="822"/>
      <c r="N75" s="99">
        <f>N42+N51+N62+N73</f>
        <v>13844.259840687044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5" t="s">
        <v>969</v>
      </c>
      <c r="C79" s="866"/>
      <c r="D79" s="866"/>
      <c r="E79" s="866"/>
      <c r="F79" s="866"/>
      <c r="G79" s="866"/>
      <c r="H79" s="866"/>
      <c r="I79" s="315"/>
      <c r="J79" s="335"/>
      <c r="K79" s="303" t="s">
        <v>970</v>
      </c>
      <c r="L79" s="867" t="s">
        <v>971</v>
      </c>
      <c r="M79" s="868"/>
      <c r="N79" s="304"/>
    </row>
    <row r="80" spans="1:15">
      <c r="B80" s="853" t="s">
        <v>972</v>
      </c>
      <c r="C80" s="854"/>
      <c r="D80" s="854"/>
      <c r="E80" s="854"/>
      <c r="F80" s="854"/>
      <c r="G80" s="854"/>
      <c r="H80" s="854"/>
      <c r="I80" s="87"/>
      <c r="J80" s="88"/>
      <c r="K80" s="305">
        <v>0.2</v>
      </c>
      <c r="L80" s="855">
        <f>N75*K80</f>
        <v>2768.8519681374091</v>
      </c>
      <c r="M80" s="856"/>
      <c r="N80" s="51"/>
    </row>
    <row r="81" spans="1:14">
      <c r="B81" s="89" t="s">
        <v>973</v>
      </c>
      <c r="C81" s="90"/>
      <c r="D81" s="90"/>
      <c r="E81" s="90"/>
      <c r="F81" s="90"/>
      <c r="G81" s="90"/>
      <c r="H81" s="90"/>
      <c r="I81" s="87"/>
      <c r="J81" s="88"/>
      <c r="K81" s="305">
        <v>0.05</v>
      </c>
      <c r="L81" s="855">
        <f>N75*K81</f>
        <v>692.21299203435228</v>
      </c>
      <c r="M81" s="856"/>
      <c r="N81" s="51"/>
    </row>
    <row r="82" spans="1:14" ht="15.75" thickBot="1">
      <c r="B82" s="91" t="s">
        <v>974</v>
      </c>
      <c r="C82" s="92"/>
      <c r="D82" s="92"/>
      <c r="E82" s="92"/>
      <c r="F82" s="92"/>
      <c r="G82" s="92"/>
      <c r="H82" s="92"/>
      <c r="I82" s="93"/>
      <c r="J82" s="94"/>
      <c r="K82" s="306">
        <v>0.05</v>
      </c>
      <c r="L82" s="857">
        <f>N75*K82</f>
        <v>692.21299203435228</v>
      </c>
      <c r="M82" s="858"/>
      <c r="N82" s="51"/>
    </row>
    <row r="83" spans="1:14" ht="15.75" thickBot="1">
      <c r="B83" s="820" t="s">
        <v>953</v>
      </c>
      <c r="C83" s="821"/>
      <c r="D83" s="821"/>
      <c r="E83" s="821"/>
      <c r="F83" s="821"/>
      <c r="G83" s="821"/>
      <c r="H83" s="821"/>
      <c r="I83" s="821"/>
      <c r="J83" s="821"/>
      <c r="K83" s="821"/>
      <c r="L83" s="821"/>
      <c r="M83" s="822"/>
      <c r="N83" s="52">
        <f>L80+L81+L82</f>
        <v>4153.2779522061137</v>
      </c>
    </row>
    <row r="84" spans="1:14" ht="15.75" thickBot="1">
      <c r="B84" s="33"/>
      <c r="C84" s="34"/>
      <c r="D84" s="34"/>
      <c r="E84" s="34"/>
      <c r="F84" s="34"/>
      <c r="G84" s="34"/>
      <c r="H84" s="34"/>
      <c r="I84" s="34"/>
      <c r="J84" s="34"/>
      <c r="K84" s="34"/>
      <c r="L84" s="34"/>
      <c r="M84" s="34"/>
      <c r="N84" s="35"/>
    </row>
    <row r="85" spans="1:14" ht="15.75" thickBot="1">
      <c r="A85" t="s">
        <v>2016</v>
      </c>
      <c r="B85" s="820" t="s">
        <v>975</v>
      </c>
      <c r="C85" s="821"/>
      <c r="D85" s="821"/>
      <c r="E85" s="821"/>
      <c r="F85" s="821"/>
      <c r="G85" s="821"/>
      <c r="H85" s="821"/>
      <c r="I85" s="821"/>
      <c r="J85" s="821"/>
      <c r="K85" s="821"/>
      <c r="L85" s="821"/>
      <c r="M85" s="822"/>
      <c r="N85" s="189">
        <f>N75+N83</f>
        <v>17997.537792893156</v>
      </c>
    </row>
    <row r="86" spans="1:14">
      <c r="B86" s="240"/>
      <c r="C86" s="241"/>
      <c r="D86" s="241"/>
      <c r="E86" s="241"/>
      <c r="F86" s="241"/>
      <c r="G86" s="241"/>
      <c r="H86" s="241"/>
      <c r="I86" s="241"/>
      <c r="J86" s="241"/>
      <c r="K86" s="241"/>
      <c r="L86" s="241"/>
      <c r="M86" s="241"/>
      <c r="N86" s="242"/>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244"/>
      <c r="F89" s="244"/>
      <c r="G89" s="244"/>
      <c r="H89" s="244"/>
      <c r="I89" s="244"/>
      <c r="J89" s="244"/>
      <c r="K89" s="244"/>
      <c r="L89" s="244"/>
      <c r="M89" s="244"/>
      <c r="N89" s="245"/>
    </row>
    <row r="90" spans="1:14">
      <c r="B90" s="243"/>
      <c r="C90" s="244"/>
      <c r="D90" s="244"/>
      <c r="E90" s="418" t="s">
        <v>976</v>
      </c>
      <c r="F90" s="418"/>
      <c r="G90" s="418"/>
      <c r="H90" s="418"/>
      <c r="I90" s="418"/>
      <c r="J90" s="418"/>
      <c r="K90" s="244"/>
      <c r="L90" s="244"/>
      <c r="M90" s="244"/>
      <c r="N90" s="245"/>
    </row>
    <row r="91" spans="1:14">
      <c r="B91" s="243"/>
      <c r="C91" s="244"/>
      <c r="D91" s="244"/>
      <c r="E91" s="244" t="s">
        <v>977</v>
      </c>
      <c r="F91" s="244"/>
      <c r="G91" s="244"/>
      <c r="H91" s="244"/>
      <c r="I91" s="244"/>
      <c r="J91" s="244"/>
      <c r="K91" s="244"/>
      <c r="L91" s="244"/>
      <c r="M91" s="244"/>
      <c r="N91" s="245"/>
    </row>
    <row r="92" spans="1:14">
      <c r="B92" s="243"/>
      <c r="C92" s="244"/>
      <c r="D92" s="244"/>
      <c r="E92" s="244" t="s">
        <v>978</v>
      </c>
      <c r="F92" s="244"/>
      <c r="G92" s="244"/>
      <c r="H92" s="244"/>
      <c r="I92" s="244"/>
      <c r="J92" s="244"/>
      <c r="K92" s="244"/>
      <c r="L92" s="244"/>
      <c r="M92" s="244"/>
      <c r="N92" s="245"/>
    </row>
    <row r="93" spans="1:14">
      <c r="B93" s="243"/>
      <c r="C93" s="244"/>
      <c r="D93" s="244"/>
      <c r="E93" s="244" t="s">
        <v>979</v>
      </c>
      <c r="F93" s="244"/>
      <c r="G93" s="244"/>
      <c r="H93" s="244"/>
      <c r="I93" s="244"/>
      <c r="J93" s="244"/>
      <c r="K93" s="244"/>
      <c r="L93" s="244"/>
      <c r="M93" s="244"/>
      <c r="N93" s="245"/>
    </row>
    <row r="94" spans="1:14" ht="15.75" thickBot="1">
      <c r="B94" s="243"/>
      <c r="C94" s="244"/>
      <c r="D94" s="244"/>
      <c r="E94" s="244"/>
      <c r="F94" s="244" t="s">
        <v>980</v>
      </c>
      <c r="G94" s="244"/>
      <c r="H94" s="244"/>
      <c r="I94" s="244"/>
      <c r="J94" s="244"/>
      <c r="K94" s="244"/>
      <c r="L94" s="244"/>
      <c r="M94" s="244"/>
      <c r="N94" s="245"/>
    </row>
    <row r="95" spans="1:14">
      <c r="B95" s="228" t="s">
        <v>2216</v>
      </c>
      <c r="C95" s="229"/>
      <c r="D95" s="229"/>
      <c r="E95" s="229"/>
      <c r="F95" s="229"/>
      <c r="G95" s="229"/>
      <c r="H95" s="229"/>
      <c r="I95" s="229"/>
      <c r="J95" s="229"/>
      <c r="K95" s="229"/>
      <c r="L95" s="229"/>
      <c r="M95" s="229"/>
      <c r="N95" s="230"/>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ht="15.75" thickBot="1">
      <c r="B99" s="249"/>
      <c r="C99" s="250"/>
      <c r="D99" s="250"/>
      <c r="E99" s="250"/>
      <c r="F99" s="250"/>
      <c r="G99" s="250"/>
      <c r="H99" s="250"/>
      <c r="I99" s="250"/>
      <c r="J99" s="250"/>
      <c r="K99" s="250"/>
      <c r="L99" s="250"/>
      <c r="M99" s="250"/>
      <c r="N99" s="251"/>
    </row>
    <row r="100" spans="2:14">
      <c r="B100" s="252"/>
      <c r="C100" s="253"/>
      <c r="D100" s="253"/>
      <c r="E100" s="253"/>
      <c r="F100" s="253"/>
      <c r="G100" s="253"/>
      <c r="H100" s="253"/>
      <c r="I100" s="253"/>
      <c r="J100" s="253"/>
      <c r="K100" s="253"/>
      <c r="L100" s="253"/>
      <c r="M100" s="253"/>
      <c r="N100" s="254"/>
    </row>
    <row r="101" spans="2:14">
      <c r="B101" s="255" t="s">
        <v>2217</v>
      </c>
      <c r="C101" s="256"/>
      <c r="D101" s="256"/>
      <c r="E101" s="256"/>
      <c r="F101" s="256"/>
      <c r="G101" s="256"/>
      <c r="H101" s="256"/>
      <c r="I101" s="256"/>
      <c r="J101" s="256"/>
      <c r="K101" s="256"/>
      <c r="L101" s="256"/>
      <c r="M101" s="256"/>
      <c r="N101" s="257"/>
    </row>
    <row r="102" spans="2:14" ht="15" customHeight="1">
      <c r="B102" s="964" t="s">
        <v>2218</v>
      </c>
      <c r="C102" s="965"/>
      <c r="D102" s="965"/>
      <c r="E102" s="965"/>
      <c r="F102" s="965"/>
      <c r="G102" s="965"/>
      <c r="H102" s="965"/>
      <c r="I102" s="965"/>
      <c r="J102" s="965"/>
      <c r="K102" s="965"/>
      <c r="L102" s="965"/>
      <c r="M102" s="965"/>
      <c r="N102" s="966"/>
    </row>
    <row r="103" spans="2:14" ht="15" customHeight="1">
      <c r="B103" s="964"/>
      <c r="C103" s="965"/>
      <c r="D103" s="965"/>
      <c r="E103" s="965"/>
      <c r="F103" s="965"/>
      <c r="G103" s="965"/>
      <c r="H103" s="965"/>
      <c r="I103" s="965"/>
      <c r="J103" s="965"/>
      <c r="K103" s="965"/>
      <c r="L103" s="965"/>
      <c r="M103" s="965"/>
      <c r="N103" s="966"/>
    </row>
    <row r="104" spans="2:14" ht="30" customHeight="1">
      <c r="B104" s="967" t="s">
        <v>2219</v>
      </c>
      <c r="C104" s="968"/>
      <c r="D104" s="968"/>
      <c r="E104" s="968"/>
      <c r="F104" s="968"/>
      <c r="G104" s="968"/>
      <c r="H104" s="968"/>
      <c r="I104" s="968"/>
      <c r="J104" s="968"/>
      <c r="K104" s="968"/>
      <c r="L104" s="968"/>
      <c r="M104" s="968"/>
      <c r="N104" s="969"/>
    </row>
    <row r="105" spans="2:14">
      <c r="B105" s="967"/>
      <c r="C105" s="968"/>
      <c r="D105" s="968"/>
      <c r="E105" s="968"/>
      <c r="F105" s="968"/>
      <c r="G105" s="968"/>
      <c r="H105" s="968"/>
      <c r="I105" s="968"/>
      <c r="J105" s="968"/>
      <c r="K105" s="968"/>
      <c r="L105" s="968"/>
      <c r="M105" s="968"/>
      <c r="N105" s="969"/>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340"/>
      <c r="C108" s="341"/>
      <c r="D108" s="341"/>
      <c r="E108" s="341"/>
      <c r="F108" s="341"/>
      <c r="G108" s="341"/>
      <c r="H108" s="341"/>
      <c r="I108" s="341"/>
      <c r="J108" s="341"/>
      <c r="K108" s="341"/>
      <c r="L108" s="341"/>
      <c r="M108" s="341"/>
      <c r="N108" s="342"/>
    </row>
    <row r="109" spans="2:14">
      <c r="B109" s="255"/>
      <c r="C109" s="256"/>
      <c r="D109" s="256"/>
      <c r="E109" s="256"/>
      <c r="F109" s="256"/>
      <c r="G109" s="256"/>
      <c r="H109" s="256"/>
      <c r="I109" s="256"/>
      <c r="J109" s="256"/>
      <c r="K109" s="256"/>
      <c r="L109" s="256"/>
      <c r="M109" s="256"/>
      <c r="N109" s="257"/>
    </row>
    <row r="110" spans="2:14">
      <c r="B110" s="243"/>
      <c r="C110" s="244"/>
      <c r="D110" s="244"/>
      <c r="E110" s="244" t="s">
        <v>976</v>
      </c>
      <c r="F110" s="418"/>
      <c r="G110" s="418"/>
      <c r="H110" s="244"/>
      <c r="I110" s="244"/>
      <c r="J110" s="244"/>
      <c r="K110" s="244"/>
      <c r="L110" s="244"/>
      <c r="M110" s="244"/>
      <c r="N110" s="245"/>
    </row>
    <row r="111" spans="2:14">
      <c r="B111" s="243"/>
      <c r="C111" s="244"/>
      <c r="D111" s="244"/>
      <c r="E111" s="419" t="s">
        <v>977</v>
      </c>
      <c r="F111" s="244"/>
      <c r="G111" s="244"/>
      <c r="H111" s="419"/>
      <c r="I111" s="419"/>
      <c r="J111" s="419"/>
      <c r="K111" s="244"/>
      <c r="L111" s="244"/>
      <c r="M111" s="244"/>
      <c r="N111" s="245"/>
    </row>
    <row r="112" spans="2:14">
      <c r="B112" s="243"/>
      <c r="C112" s="244"/>
      <c r="D112" s="244"/>
      <c r="E112" s="258" t="s">
        <v>981</v>
      </c>
      <c r="F112" s="244"/>
      <c r="G112" s="244"/>
      <c r="H112" s="258"/>
      <c r="I112" s="258"/>
      <c r="J112" s="258"/>
      <c r="K112" s="244"/>
      <c r="L112" s="244"/>
      <c r="M112" s="244"/>
      <c r="N112" s="245"/>
    </row>
    <row r="113" spans="2:14">
      <c r="B113" s="259"/>
      <c r="C113" s="256"/>
      <c r="D113" s="256"/>
      <c r="E113" s="244" t="s">
        <v>979</v>
      </c>
      <c r="F113" s="244"/>
      <c r="G113" s="244"/>
      <c r="H113" s="244"/>
      <c r="I113" s="244"/>
      <c r="J113" s="244"/>
      <c r="K113" s="256"/>
      <c r="L113" s="256"/>
      <c r="M113" s="256"/>
      <c r="N113" s="257"/>
    </row>
    <row r="114" spans="2:14">
      <c r="B114" s="259"/>
      <c r="C114" s="256"/>
      <c r="D114" s="256"/>
      <c r="E114" s="256"/>
      <c r="F114" s="244"/>
      <c r="G114" s="244"/>
      <c r="H114" s="244"/>
      <c r="I114" s="244"/>
      <c r="J114" s="244"/>
      <c r="K114" s="256"/>
      <c r="L114" s="256"/>
      <c r="M114" s="256"/>
      <c r="N114" s="257"/>
    </row>
    <row r="115" spans="2:14">
      <c r="B115" s="259" t="s">
        <v>2220</v>
      </c>
      <c r="C115" s="258"/>
      <c r="D115" s="258"/>
      <c r="E115" s="244"/>
      <c r="F115" s="244"/>
      <c r="G115" s="244"/>
      <c r="H115" s="244"/>
      <c r="I115" s="244"/>
      <c r="J115" s="970"/>
      <c r="K115" s="970"/>
      <c r="L115" s="970"/>
      <c r="M115" s="970"/>
      <c r="N115" s="971"/>
    </row>
    <row r="116" spans="2:14" ht="15.75" thickBot="1">
      <c r="B116" s="420" t="s">
        <v>2221</v>
      </c>
      <c r="C116" s="421"/>
      <c r="D116" s="421"/>
      <c r="E116" s="260"/>
      <c r="F116" s="260"/>
      <c r="G116" s="260"/>
      <c r="H116" s="260"/>
      <c r="I116" s="260"/>
      <c r="J116" s="972"/>
      <c r="K116" s="972"/>
      <c r="L116" s="972"/>
      <c r="M116" s="972"/>
      <c r="N116" s="973"/>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1633</v>
      </c>
      <c r="C31" s="81" t="s">
        <v>2089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8"/>
      <c r="J36" s="269"/>
      <c r="K36" s="270">
        <f>VLOOKUP(A36,EQUIPOS!A6:D163,4,FALSE)</f>
        <v>88509.572257013016</v>
      </c>
      <c r="L36" s="271"/>
      <c r="M36" s="272">
        <v>2.5</v>
      </c>
      <c r="N36" s="273">
        <f>K36/M36</f>
        <v>35403.82890280521</v>
      </c>
    </row>
    <row r="37" spans="1:14">
      <c r="A37" s="113" t="s">
        <v>129</v>
      </c>
      <c r="B37" s="869" t="str">
        <f>VLOOKUP(A37,EQUIPOS!A7:D154,3,FALSE)</f>
        <v xml:space="preserve">Buldozer, Potencia al volante de 140 HP, motor de 2200 RPM, longitud de hoja 4,80m. </v>
      </c>
      <c r="C37" s="870"/>
      <c r="D37" s="870"/>
      <c r="E37" s="870"/>
      <c r="F37" s="870"/>
      <c r="G37" s="870"/>
      <c r="H37" s="871"/>
      <c r="I37" s="422"/>
      <c r="J37" s="423"/>
      <c r="K37" s="270">
        <f>VLOOKUP(A37,EQUIPOS!A7:D164,4,FALSE)</f>
        <v>160285.41253397611</v>
      </c>
      <c r="L37" s="336"/>
      <c r="M37" s="337">
        <v>100</v>
      </c>
      <c r="N37" s="273">
        <f>K37/M37</f>
        <v>1602.8541253397611</v>
      </c>
    </row>
    <row r="38" spans="1:14">
      <c r="A38" s="113" t="s">
        <v>312</v>
      </c>
      <c r="B38" s="869" t="str">
        <f>VLOOKUP(A38,EQUIPOS!A8:D154,3,FALSE)</f>
        <v>Retroexcavadora sobre oruga, potencia 138 HP, balde de 1,5 m3.</v>
      </c>
      <c r="C38" s="870"/>
      <c r="D38" s="870"/>
      <c r="E38" s="870"/>
      <c r="F38" s="870"/>
      <c r="G38" s="870"/>
      <c r="H38" s="871"/>
      <c r="I38" s="329"/>
      <c r="J38" s="331"/>
      <c r="K38" s="270">
        <f>VLOOKUP(A38,EQUIPOS!A8:D165,4,FALSE)</f>
        <v>161140.26405613479</v>
      </c>
      <c r="L38" s="424"/>
      <c r="M38" s="425">
        <v>16</v>
      </c>
      <c r="N38" s="273">
        <f>K38/M38</f>
        <v>10071.266503508425</v>
      </c>
    </row>
    <row r="39" spans="1:14">
      <c r="B39" s="869"/>
      <c r="C39" s="870"/>
      <c r="D39" s="870"/>
      <c r="E39" s="876"/>
      <c r="F39" s="870"/>
      <c r="G39" s="870"/>
      <c r="H39" s="871"/>
      <c r="I39" s="36"/>
      <c r="J39" s="37"/>
      <c r="K39" s="275"/>
      <c r="L39" s="277"/>
      <c r="M39" s="278"/>
      <c r="N39" s="279"/>
    </row>
    <row r="40" spans="1:14">
      <c r="B40" s="877" t="s">
        <v>952</v>
      </c>
      <c r="C40" s="878"/>
      <c r="D40" s="878"/>
      <c r="E40" s="38"/>
      <c r="F40" s="39"/>
      <c r="G40" s="39"/>
      <c r="H40" s="40"/>
      <c r="I40" s="36"/>
      <c r="J40" s="37"/>
      <c r="K40" s="280"/>
      <c r="L40" s="277"/>
      <c r="M40" s="402">
        <v>0.01</v>
      </c>
      <c r="N40" s="345">
        <f>N76*M40</f>
        <v>25.250800282375621</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SUM(N36:N41)</f>
        <v>47103.200331935775</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46" t="s">
        <v>376</v>
      </c>
      <c r="B47" s="43" t="str">
        <f>VLOOKUP(A47,MATERIALES!A5:D373,3,FALSE)</f>
        <v>Anfo</v>
      </c>
      <c r="C47" s="282"/>
      <c r="D47" s="282"/>
      <c r="E47" s="282"/>
      <c r="F47" s="282"/>
      <c r="G47" s="282"/>
      <c r="H47" s="282"/>
      <c r="I47" s="269"/>
      <c r="J47" s="225" t="str">
        <f>VLOOKUP(A47,MATERIALES!A3:D639,2,FALSE)</f>
        <v>kg</v>
      </c>
      <c r="K47" s="283">
        <v>0.3</v>
      </c>
      <c r="L47" s="268"/>
      <c r="M47" s="403">
        <f>VLOOKUP(A47,MATERIALES!A5:D396,4,FALSE)</f>
        <v>4206.2810883492775</v>
      </c>
      <c r="N47" s="273">
        <f>K47*M47</f>
        <v>1261.8843265047833</v>
      </c>
    </row>
    <row r="48" spans="1:14">
      <c r="A48" s="146" t="s">
        <v>424</v>
      </c>
      <c r="B48" s="43" t="str">
        <f>VLOOKUP(A48,MATERIALES!A6:D373,3,FALSE)</f>
        <v>Cordón detonante</v>
      </c>
      <c r="C48" s="426"/>
      <c r="D48" s="426"/>
      <c r="E48" s="426"/>
      <c r="F48" s="426"/>
      <c r="G48" s="426"/>
      <c r="H48" s="426"/>
      <c r="I48" s="426"/>
      <c r="J48" s="312" t="str">
        <f>VLOOKUP(A48,MATERIALES!A4:D640,2,FALSE)</f>
        <v>m</v>
      </c>
      <c r="K48" s="398">
        <v>3</v>
      </c>
      <c r="L48" s="422"/>
      <c r="M48" s="403">
        <f>VLOOKUP(A48,MATERIALES!A6:D397,4,FALSE)</f>
        <v>1610.734892261195</v>
      </c>
      <c r="N48" s="273">
        <f t="shared" ref="N48:N53" si="0">K48*M48</f>
        <v>4832.2046767835855</v>
      </c>
    </row>
    <row r="49" spans="1:14">
      <c r="A49" s="146" t="s">
        <v>453</v>
      </c>
      <c r="B49" s="43" t="str">
        <f>VLOOKUP(A49,MATERIALES!A6:D373,3,FALSE)</f>
        <v>Explosivos  75% (INDUGEL)</v>
      </c>
      <c r="C49" s="426"/>
      <c r="D49" s="426"/>
      <c r="E49" s="426"/>
      <c r="F49" s="426"/>
      <c r="G49" s="426"/>
      <c r="H49" s="426"/>
      <c r="I49" s="426"/>
      <c r="J49" s="313" t="str">
        <f>VLOOKUP(A49,MATERIALES!A5:D641,2,FALSE)</f>
        <v>lb</v>
      </c>
      <c r="K49" s="398">
        <v>0.25</v>
      </c>
      <c r="L49" s="422"/>
      <c r="M49" s="403">
        <f>VLOOKUP(A49,MATERIALES!A6:D398,4,FALSE)</f>
        <v>7259.5581613118175</v>
      </c>
      <c r="N49" s="273">
        <f t="shared" si="0"/>
        <v>1814.8895403279544</v>
      </c>
    </row>
    <row r="50" spans="1:14">
      <c r="A50" s="146" t="s">
        <v>458</v>
      </c>
      <c r="B50" s="43" t="str">
        <f>VLOOKUP(A50,MATERIALES!A6:D373,3,FALSE)</f>
        <v>Fulminantes</v>
      </c>
      <c r="C50" s="426"/>
      <c r="D50" s="426"/>
      <c r="E50" s="426"/>
      <c r="F50" s="426"/>
      <c r="G50" s="426"/>
      <c r="H50" s="426"/>
      <c r="I50" s="426"/>
      <c r="J50" s="313" t="str">
        <f>VLOOKUP(A50,MATERIALES!A6:D642,2,FALSE)</f>
        <v>u</v>
      </c>
      <c r="K50" s="398">
        <v>1</v>
      </c>
      <c r="L50" s="422"/>
      <c r="M50" s="403">
        <f>VLOOKUP(A50,MATERIALES!A6:D399,4,FALSE)</f>
        <v>983.71653912575039</v>
      </c>
      <c r="N50" s="273">
        <f t="shared" si="0"/>
        <v>983.71653912575039</v>
      </c>
    </row>
    <row r="51" spans="1:14">
      <c r="A51" s="146" t="s">
        <v>552</v>
      </c>
      <c r="B51" s="43" t="str">
        <f>VLOOKUP(A51,MATERIALES!A7:D373,3,FALSE)</f>
        <v>Mecha Lenta</v>
      </c>
      <c r="C51" s="426"/>
      <c r="D51" s="426"/>
      <c r="E51" s="426"/>
      <c r="F51" s="426"/>
      <c r="G51" s="426"/>
      <c r="H51" s="426"/>
      <c r="I51" s="426"/>
      <c r="J51" s="313" t="str">
        <f>VLOOKUP(A51,MATERIALES!A6:D643,2,FALSE)</f>
        <v>m</v>
      </c>
      <c r="K51" s="398">
        <v>1</v>
      </c>
      <c r="L51" s="422"/>
      <c r="M51" s="403">
        <f>VLOOKUP(A51,MATERIALES!A7:D400,4,FALSE)</f>
        <v>829.63653688154852</v>
      </c>
      <c r="N51" s="273">
        <f t="shared" si="0"/>
        <v>829.63653688154852</v>
      </c>
    </row>
    <row r="52" spans="1:14">
      <c r="A52" s="146" t="s">
        <v>845</v>
      </c>
      <c r="B52" s="43" t="str">
        <f>VLOOKUP(A52,MATERIALES!A8:D373,3,FALSE)</f>
        <v>Escolta y transporte (una tarifa por cada m3 escoltado y transportado)</v>
      </c>
      <c r="C52" s="426"/>
      <c r="D52" s="426"/>
      <c r="E52" s="426"/>
      <c r="F52" s="426"/>
      <c r="G52" s="426"/>
      <c r="H52" s="426"/>
      <c r="I52" s="426"/>
      <c r="J52" s="313" t="str">
        <f>VLOOKUP(A52,MATERIALES!A6:D644,2,FALSE)</f>
        <v>kg</v>
      </c>
      <c r="K52" s="398">
        <v>0.45800000000000002</v>
      </c>
      <c r="L52" s="422"/>
      <c r="M52" s="403">
        <f>VLOOKUP(A52,MATERIALES!A8:D401,4,FALSE)</f>
        <v>9636.8668079672734</v>
      </c>
      <c r="N52" s="273">
        <f t="shared" si="0"/>
        <v>4413.6849980490115</v>
      </c>
    </row>
    <row r="53" spans="1:14" ht="15.75" thickBot="1">
      <c r="A53" t="s">
        <v>442</v>
      </c>
      <c r="B53" s="43" t="str">
        <f>VLOOKUP(A53,MATERIALES!A9:D373,3,FALSE)</f>
        <v>Derechos de explotación y/o disposición de materiales</v>
      </c>
      <c r="C53" s="311"/>
      <c r="D53" s="311"/>
      <c r="E53" s="311"/>
      <c r="F53" s="311"/>
      <c r="G53" s="311"/>
      <c r="H53" s="311"/>
      <c r="I53" s="311"/>
      <c r="J53" s="434" t="str">
        <f>VLOOKUP(A53,MATERIALES!A7:D645,2,FALSE)</f>
        <v>m3</v>
      </c>
      <c r="K53" s="126">
        <v>1.3</v>
      </c>
      <c r="L53" s="326"/>
      <c r="M53" s="403">
        <f>VLOOKUP(A53,MATERIALES!A9:D402,4,FALSE)</f>
        <v>3555.6006427130178</v>
      </c>
      <c r="N53" s="273">
        <f t="shared" si="0"/>
        <v>4622.2808355269235</v>
      </c>
    </row>
    <row r="54" spans="1:14" ht="15.75" thickBot="1">
      <c r="B54" s="820" t="s">
        <v>953</v>
      </c>
      <c r="C54" s="821"/>
      <c r="D54" s="821"/>
      <c r="E54" s="821"/>
      <c r="F54" s="821"/>
      <c r="G54" s="821"/>
      <c r="H54" s="821"/>
      <c r="I54" s="821"/>
      <c r="J54" s="821"/>
      <c r="K54" s="821"/>
      <c r="L54" s="821"/>
      <c r="M54" s="822"/>
      <c r="N54" s="395">
        <f>SUM(N47:N53)</f>
        <v>18758.297453199557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07">
        <f>VLOOKUP(A59,TRANSPORTE!A5:D117,4,FALSE)</f>
        <v>1010.5980903546691</v>
      </c>
      <c r="M59" s="908"/>
      <c r="N59" s="288">
        <f>K59*L59</f>
        <v>1313.7775174610699</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1313.7775174610699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7"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435">
        <v>128</v>
      </c>
      <c r="N70" s="396">
        <f>K70/M70</f>
        <v>1691.59375</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128</v>
      </c>
      <c r="N71" s="396">
        <f>K71/M71</f>
        <v>833.48627823756237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820" t="s">
        <v>953</v>
      </c>
      <c r="C76" s="821"/>
      <c r="D76" s="821"/>
      <c r="E76" s="821"/>
      <c r="F76" s="821"/>
      <c r="G76" s="821"/>
      <c r="H76" s="821"/>
      <c r="I76" s="863"/>
      <c r="J76" s="863"/>
      <c r="K76" s="863"/>
      <c r="L76" s="863"/>
      <c r="M76" s="864"/>
      <c r="N76" s="302">
        <f>SUM(N70:N75)</f>
        <v>2525.0800282375621</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69700.355330833961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13940.071066166793</v>
      </c>
      <c r="M83" s="856"/>
      <c r="N83" s="51"/>
    </row>
    <row r="84" spans="1:14">
      <c r="B84" s="89" t="s">
        <v>973</v>
      </c>
      <c r="C84" s="90"/>
      <c r="D84" s="90"/>
      <c r="E84" s="90"/>
      <c r="F84" s="90"/>
      <c r="G84" s="90"/>
      <c r="H84" s="90"/>
      <c r="I84" s="87"/>
      <c r="J84" s="88"/>
      <c r="K84" s="305">
        <v>0.05</v>
      </c>
      <c r="L84" s="855">
        <f>N78*K84</f>
        <v>3485.0177665416982</v>
      </c>
      <c r="M84" s="856"/>
      <c r="N84" s="51"/>
    </row>
    <row r="85" spans="1:14" ht="15.75" thickBot="1">
      <c r="B85" s="91" t="s">
        <v>974</v>
      </c>
      <c r="C85" s="92"/>
      <c r="D85" s="92"/>
      <c r="E85" s="92"/>
      <c r="F85" s="92"/>
      <c r="G85" s="92"/>
      <c r="H85" s="92"/>
      <c r="I85" s="93"/>
      <c r="J85" s="94"/>
      <c r="K85" s="306">
        <v>0.05</v>
      </c>
      <c r="L85" s="857">
        <f>N78*K85</f>
        <v>3485.0177665416982</v>
      </c>
      <c r="M85" s="858"/>
      <c r="N85" s="51"/>
    </row>
    <row r="86" spans="1:14" ht="15.75" thickBot="1">
      <c r="B86" s="820" t="s">
        <v>953</v>
      </c>
      <c r="C86" s="821"/>
      <c r="D86" s="821"/>
      <c r="E86" s="821"/>
      <c r="F86" s="821"/>
      <c r="G86" s="821"/>
      <c r="H86" s="821"/>
      <c r="I86" s="821"/>
      <c r="J86" s="821"/>
      <c r="K86" s="821"/>
      <c r="L86" s="821"/>
      <c r="M86" s="822"/>
      <c r="N86" s="52">
        <f>L83+L84+L85</f>
        <v>20910.10659925019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90610.461930084159</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1634</v>
      </c>
      <c r="C31" s="81" t="s">
        <v>2090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8"/>
      <c r="J36" s="269"/>
      <c r="K36" s="270">
        <f>VLOOKUP(A36,EQUIPOS!A6:D163,4,FALSE)</f>
        <v>88509.572257013016</v>
      </c>
      <c r="L36" s="271"/>
      <c r="M36" s="337">
        <v>2.5</v>
      </c>
      <c r="N36" s="273">
        <f>K36/M36</f>
        <v>35403.82890280521</v>
      </c>
    </row>
    <row r="37" spans="1:14">
      <c r="A37" s="113" t="s">
        <v>129</v>
      </c>
      <c r="B37" s="869" t="str">
        <f>VLOOKUP(A37,EQUIPOS!A7:D154,3,FALSE)</f>
        <v xml:space="preserve">Buldozer, Potencia al volante de 140 HP, motor de 2200 RPM, longitud de hoja 4,80m. </v>
      </c>
      <c r="C37" s="870"/>
      <c r="D37" s="870"/>
      <c r="E37" s="870"/>
      <c r="F37" s="870"/>
      <c r="G37" s="870"/>
      <c r="H37" s="871"/>
      <c r="I37" s="422"/>
      <c r="J37" s="423"/>
      <c r="K37" s="270">
        <f>VLOOKUP(A37,EQUIPOS!A7:D164,4,FALSE)</f>
        <v>160285.41253397611</v>
      </c>
      <c r="L37" s="336"/>
      <c r="M37" s="337">
        <v>100</v>
      </c>
      <c r="N37" s="273">
        <f>K37/M37</f>
        <v>1602.8541253397611</v>
      </c>
    </row>
    <row r="38" spans="1:14">
      <c r="A38" s="113" t="s">
        <v>261</v>
      </c>
      <c r="B38" s="869" t="str">
        <f>VLOOKUP(A38,EQUIPOS!A8:D154,3,FALSE)</f>
        <v xml:space="preserve">Motobomba 3 PULGADAS (incluye operario)
</v>
      </c>
      <c r="C38" s="870"/>
      <c r="D38" s="870"/>
      <c r="E38" s="870"/>
      <c r="F38" s="870"/>
      <c r="G38" s="870"/>
      <c r="H38" s="871"/>
      <c r="I38" s="329"/>
      <c r="J38" s="331"/>
      <c r="K38" s="270">
        <f>VLOOKUP(A38,EQUIPOS!A8:D165,4,FALSE)</f>
        <v>7969.478756053597</v>
      </c>
      <c r="L38" s="424"/>
      <c r="M38" s="425">
        <v>8</v>
      </c>
      <c r="N38" s="273">
        <f>K38/M38</f>
        <v>996.18484450669962</v>
      </c>
    </row>
    <row r="39" spans="1:14">
      <c r="A39" t="s">
        <v>312</v>
      </c>
      <c r="B39" s="869" t="str">
        <f>VLOOKUP(A39,EQUIPOS!A9:D154,3,FALSE)</f>
        <v>Retroexcavadora sobre oruga, potencia 138 HP, balde de 1,5 m3.</v>
      </c>
      <c r="C39" s="870"/>
      <c r="D39" s="870"/>
      <c r="E39" s="870"/>
      <c r="F39" s="870"/>
      <c r="G39" s="870"/>
      <c r="H39" s="871"/>
      <c r="I39" s="36"/>
      <c r="J39" s="37"/>
      <c r="K39" s="270">
        <f>VLOOKUP(A39,EQUIPOS!A9:D166,4,FALSE)</f>
        <v>161140.26405613479</v>
      </c>
      <c r="L39" s="277"/>
      <c r="M39" s="337">
        <v>8</v>
      </c>
      <c r="N39" s="273">
        <f>K39/M39</f>
        <v>20142.533007016849</v>
      </c>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N78*M41</f>
        <v>215.73612180720397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58361.137001475727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46" t="s">
        <v>376</v>
      </c>
      <c r="B48" s="43" t="str">
        <f>VLOOKUP(A48,MATERIALES!A5:D373,3,FALSE)</f>
        <v>Anfo</v>
      </c>
      <c r="C48" s="282"/>
      <c r="D48" s="282"/>
      <c r="E48" s="282"/>
      <c r="F48" s="282"/>
      <c r="G48" s="282"/>
      <c r="H48" s="282"/>
      <c r="I48" s="269"/>
      <c r="J48" s="225" t="str">
        <f>VLOOKUP(A48,MATERIALES!A4:D640,2,FALSE)</f>
        <v>kg</v>
      </c>
      <c r="K48" s="283">
        <v>0.3</v>
      </c>
      <c r="L48" s="268"/>
      <c r="M48" s="403">
        <f>VLOOKUP(A48,MATERIALES!A5:D396,4,FALSE)</f>
        <v>4206.2810883492775</v>
      </c>
      <c r="N48" s="273">
        <f>K48*M48</f>
        <v>1261.8843265047833</v>
      </c>
    </row>
    <row r="49" spans="1:14">
      <c r="A49" s="146" t="s">
        <v>424</v>
      </c>
      <c r="B49" s="43" t="str">
        <f>VLOOKUP(A49,MATERIALES!A6:D373,3,FALSE)</f>
        <v>Cordón detonante</v>
      </c>
      <c r="C49" s="426"/>
      <c r="D49" s="426"/>
      <c r="E49" s="426"/>
      <c r="F49" s="426"/>
      <c r="G49" s="426"/>
      <c r="H49" s="426"/>
      <c r="I49" s="426"/>
      <c r="J49" s="312" t="str">
        <f>VLOOKUP(A49,MATERIALES!A5:D641,2,FALSE)</f>
        <v>m</v>
      </c>
      <c r="K49" s="398">
        <v>3</v>
      </c>
      <c r="L49" s="422"/>
      <c r="M49" s="403">
        <f>VLOOKUP(A49,MATERIALES!A6:D397,4,FALSE)</f>
        <v>1610.734892261195</v>
      </c>
      <c r="N49" s="273">
        <f t="shared" ref="N49:N54" si="0">K49*M49</f>
        <v>4832.2046767835855</v>
      </c>
    </row>
    <row r="50" spans="1:14">
      <c r="A50" s="146" t="s">
        <v>453</v>
      </c>
      <c r="B50" s="43" t="str">
        <f>VLOOKUP(A50,MATERIALES!A6:D373,3,FALSE)</f>
        <v>Explosivos  75% (INDUGEL)</v>
      </c>
      <c r="C50" s="426"/>
      <c r="D50" s="426"/>
      <c r="E50" s="426"/>
      <c r="F50" s="426"/>
      <c r="G50" s="426"/>
      <c r="H50" s="426"/>
      <c r="I50" s="426"/>
      <c r="J50" s="313" t="str">
        <f>VLOOKUP(A50,MATERIALES!A6:D642,2,FALSE)</f>
        <v>lb</v>
      </c>
      <c r="K50" s="398">
        <v>0.25</v>
      </c>
      <c r="L50" s="422"/>
      <c r="M50" s="403">
        <f>VLOOKUP(A50,MATERIALES!A6:D398,4,FALSE)</f>
        <v>7259.5581613118175</v>
      </c>
      <c r="N50" s="273">
        <f t="shared" si="0"/>
        <v>1814.8895403279544</v>
      </c>
    </row>
    <row r="51" spans="1:14">
      <c r="A51" s="146"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VLOOKUP(A51,MATERIALES!A6:D399,4,FALSE)</f>
        <v>983.71653912575039</v>
      </c>
      <c r="N51" s="273">
        <f t="shared" si="0"/>
        <v>983.71653912575039</v>
      </c>
    </row>
    <row r="52" spans="1:14">
      <c r="A52" s="146" t="s">
        <v>552</v>
      </c>
      <c r="B52" s="43" t="str">
        <f>VLOOKUP(A52,MATERIALES!A7:D373,3,FALSE)</f>
        <v>Mecha Lenta</v>
      </c>
      <c r="C52" s="426"/>
      <c r="D52" s="426"/>
      <c r="E52" s="426"/>
      <c r="F52" s="426"/>
      <c r="G52" s="426"/>
      <c r="H52" s="426"/>
      <c r="I52" s="426"/>
      <c r="J52" s="313" t="str">
        <f>VLOOKUP(A52,MATERIALES!A6:D644,2,FALSE)</f>
        <v>m</v>
      </c>
      <c r="K52" s="398">
        <v>1</v>
      </c>
      <c r="L52" s="422"/>
      <c r="M52" s="403">
        <f>VLOOKUP(A52,MATERIALES!A7:D400,4,FALSE)</f>
        <v>829.63653688154852</v>
      </c>
      <c r="N52" s="273">
        <f t="shared" si="0"/>
        <v>829.63653688154852</v>
      </c>
    </row>
    <row r="53" spans="1:14">
      <c r="A53" s="206" t="s">
        <v>845</v>
      </c>
      <c r="B53" s="43" t="str">
        <f>VLOOKUP(A53,MATERIALES!A7:D373,3,FALSE)</f>
        <v>Escolta y transporte (una tarifa por cada m3 escoltado y transportado)</v>
      </c>
      <c r="C53" s="426"/>
      <c r="D53" s="426"/>
      <c r="E53" s="426"/>
      <c r="F53" s="426"/>
      <c r="G53" s="426"/>
      <c r="H53" s="426"/>
      <c r="I53" s="426"/>
      <c r="J53" s="313" t="str">
        <f>VLOOKUP(A53,MATERIALES!A6:D644,2,FALSE)</f>
        <v>kg</v>
      </c>
      <c r="K53" s="398">
        <v>0.45800000000000002</v>
      </c>
      <c r="L53" s="422"/>
      <c r="M53" s="403">
        <f>VLOOKUP(A53,MATERIALES!A7:D400,4,FALSE)</f>
        <v>9636.8668079672734</v>
      </c>
      <c r="N53" s="273">
        <f>K53*M53</f>
        <v>4413.6849980490115</v>
      </c>
    </row>
    <row r="54" spans="1:14">
      <c r="A54" s="146" t="s">
        <v>442</v>
      </c>
      <c r="B54" s="43" t="str">
        <f>VLOOKUP(A54,MATERIALES!A8:D373,3,FALSE)</f>
        <v>Derechos de explotación y/o disposición de materiales</v>
      </c>
      <c r="C54" s="426"/>
      <c r="D54" s="426"/>
      <c r="E54" s="426"/>
      <c r="F54" s="426"/>
      <c r="G54" s="426"/>
      <c r="H54" s="426"/>
      <c r="I54" s="426"/>
      <c r="J54" s="313" t="str">
        <f>VLOOKUP(A54,MATERIALES!A7:D645,2,FALSE)</f>
        <v>m3</v>
      </c>
      <c r="K54" s="398">
        <v>1.3</v>
      </c>
      <c r="L54" s="422"/>
      <c r="M54" s="403">
        <f>VLOOKUP(A54,MATERIALES!A8:D401,4,FALSE)</f>
        <v>3555.6006427130178</v>
      </c>
      <c r="N54" s="273">
        <f t="shared" si="0"/>
        <v>4622.2808355269235</v>
      </c>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18758.297453199557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1256</v>
      </c>
      <c r="B61" s="46" t="str">
        <f>VLOOKUP(A61,TRANSPORTE!A5:D117,3,FALSE)</f>
        <v>Transporte de material de excavación</v>
      </c>
      <c r="C61" s="318"/>
      <c r="D61" s="318"/>
      <c r="E61" s="318"/>
      <c r="F61" s="318"/>
      <c r="G61" s="318"/>
      <c r="H61" s="312" t="s">
        <v>1468</v>
      </c>
      <c r="I61" s="280">
        <v>1.3</v>
      </c>
      <c r="J61" s="287">
        <v>1</v>
      </c>
      <c r="K61" s="280">
        <f>I61*J61</f>
        <v>1.3</v>
      </c>
      <c r="L61" s="907">
        <f>VLOOKUP(A61,TRANSPORTE!A5:D117,4,FALSE)</f>
        <v>1010.5980903546691</v>
      </c>
      <c r="M61" s="908"/>
      <c r="N61" s="288">
        <f>K61*L61</f>
        <v>1313.7775174610699</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1313.7775174610699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47" t="s">
        <v>15</v>
      </c>
      <c r="B72" s="49" t="str">
        <f>VLOOKUP(A72,'MANO DE OBRA'!A8:D68,3,FALSE)</f>
        <v>Obrero (6)</v>
      </c>
      <c r="C72" s="47"/>
      <c r="D72" s="47"/>
      <c r="E72" s="47"/>
      <c r="F72" s="47"/>
      <c r="G72" s="47"/>
      <c r="H72" s="47"/>
      <c r="I72" s="293">
        <f>K72/J72*100</f>
        <v>175560</v>
      </c>
      <c r="J72" s="294">
        <v>185</v>
      </c>
      <c r="K72" s="295">
        <f>VLOOKUP(A72,'MANO DE OBRA'!A8:D99,4,FALSE)</f>
        <v>324786</v>
      </c>
      <c r="L72" s="50"/>
      <c r="M72" s="435">
        <v>20</v>
      </c>
      <c r="N72" s="396">
        <f>K72/M72</f>
        <v>16239.3</v>
      </c>
      <c r="O72" s="106"/>
    </row>
    <row r="73" spans="1:15">
      <c r="A73" s="147"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3">
        <v>20</v>
      </c>
      <c r="N73" s="396">
        <f>K73/M73</f>
        <v>5334.3121807203988</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21573.612180720396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100006.82415285675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20001.36483057135</v>
      </c>
      <c r="M85" s="856"/>
      <c r="N85" s="51"/>
    </row>
    <row r="86" spans="1:14">
      <c r="B86" s="89" t="s">
        <v>973</v>
      </c>
      <c r="C86" s="90"/>
      <c r="D86" s="90"/>
      <c r="E86" s="90"/>
      <c r="F86" s="90"/>
      <c r="G86" s="90"/>
      <c r="H86" s="90"/>
      <c r="I86" s="87"/>
      <c r="J86" s="88"/>
      <c r="K86" s="305">
        <v>0.05</v>
      </c>
      <c r="L86" s="855">
        <f>N80*K86</f>
        <v>5000.3412076428376</v>
      </c>
      <c r="M86" s="856"/>
      <c r="N86" s="51"/>
    </row>
    <row r="87" spans="1:14" ht="15.75" thickBot="1">
      <c r="B87" s="91" t="s">
        <v>974</v>
      </c>
      <c r="C87" s="92"/>
      <c r="D87" s="92"/>
      <c r="E87" s="92"/>
      <c r="F87" s="92"/>
      <c r="G87" s="92"/>
      <c r="H87" s="92"/>
      <c r="I87" s="93"/>
      <c r="J87" s="94"/>
      <c r="K87" s="306">
        <v>0.05</v>
      </c>
      <c r="L87" s="857">
        <f>N80*K87</f>
        <v>5000.3412076428376</v>
      </c>
      <c r="M87" s="858"/>
      <c r="N87" s="51"/>
    </row>
    <row r="88" spans="1:14" ht="15.75" thickBot="1">
      <c r="B88" s="820" t="s">
        <v>953</v>
      </c>
      <c r="C88" s="821"/>
      <c r="D88" s="821"/>
      <c r="E88" s="821"/>
      <c r="F88" s="821"/>
      <c r="G88" s="821"/>
      <c r="H88" s="821"/>
      <c r="I88" s="821"/>
      <c r="J88" s="821"/>
      <c r="K88" s="821"/>
      <c r="L88" s="821"/>
      <c r="M88" s="822"/>
      <c r="N88" s="52">
        <f>L85+L86+L87</f>
        <v>30002.047245857022</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130008.87139871376</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2.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1635</v>
      </c>
      <c r="C31" s="81" t="s">
        <v>2091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129</v>
      </c>
      <c r="B36" s="869" t="str">
        <f>VLOOKUP(A36,EQUIPOS!A6:D154,3,FALSE)</f>
        <v xml:space="preserve">Buldozer, Potencia al volante de 140 HP, motor de 2200 RPM, longitud de hoja 4,80m. </v>
      </c>
      <c r="C36" s="870"/>
      <c r="D36" s="870"/>
      <c r="E36" s="870"/>
      <c r="F36" s="870"/>
      <c r="G36" s="870"/>
      <c r="H36" s="871"/>
      <c r="I36" s="268"/>
      <c r="J36" s="269"/>
      <c r="K36" s="270">
        <f>VLOOKUP(A36,EQUIPOS!A6:D163,4,FALSE)</f>
        <v>160285.41253397611</v>
      </c>
      <c r="L36" s="271"/>
      <c r="M36" s="337">
        <v>100</v>
      </c>
      <c r="N36" s="273">
        <f>K36/M36</f>
        <v>1602.8541253397611</v>
      </c>
    </row>
    <row r="37" spans="1:14">
      <c r="A37" s="113" t="s">
        <v>312</v>
      </c>
      <c r="B37" s="869" t="str">
        <f>VLOOKUP(A37,EQUIPOS!A7:D154,3,FALSE)</f>
        <v>Retroexcavadora sobre oruga, potencia 138 HP, balde de 1,5 m3.</v>
      </c>
      <c r="C37" s="870"/>
      <c r="D37" s="870"/>
      <c r="E37" s="870"/>
      <c r="F37" s="870"/>
      <c r="G37" s="870"/>
      <c r="H37" s="871"/>
      <c r="I37" s="422"/>
      <c r="J37" s="423"/>
      <c r="K37" s="270">
        <f>VLOOKUP(A37,EQUIPOS!A7:D164,4,FALSE)</f>
        <v>161140.26405613479</v>
      </c>
      <c r="L37" s="336"/>
      <c r="M37" s="337">
        <v>35</v>
      </c>
      <c r="N37" s="273">
        <f>K37/M37</f>
        <v>4604.0075444609938</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7.6767229862288557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6214.5383927869843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46" t="s">
        <v>442</v>
      </c>
      <c r="B48" s="43" t="str">
        <f>VLOOKUP(A48,MATERIALES!A5:D373,3,FALSE)</f>
        <v>Derechos de explotación y/o disposición de materiales</v>
      </c>
      <c r="C48" s="282"/>
      <c r="D48" s="282"/>
      <c r="E48" s="282"/>
      <c r="F48" s="282"/>
      <c r="G48" s="282"/>
      <c r="H48" s="282"/>
      <c r="I48" s="269"/>
      <c r="J48" s="225" t="str">
        <f>VLOOKUP(A48,MATERIALES!A4:D640,2,FALSE)</f>
        <v>m3</v>
      </c>
      <c r="K48" s="283">
        <v>1.3</v>
      </c>
      <c r="L48" s="268"/>
      <c r="M48" s="403">
        <f>VLOOKUP(A48,MATERIALES!A5:D396,4,FALSE)</f>
        <v>3555.6006427130178</v>
      </c>
      <c r="N48" s="273">
        <f>K48*M48</f>
        <v>4622.2808355269235</v>
      </c>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c r="A53" s="146"/>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f>K54*M54</f>
        <v>0</v>
      </c>
    </row>
    <row r="55" spans="1:14" ht="15.75" thickBot="1">
      <c r="B55" s="820" t="s">
        <v>953</v>
      </c>
      <c r="C55" s="821"/>
      <c r="D55" s="821"/>
      <c r="E55" s="821"/>
      <c r="F55" s="821"/>
      <c r="G55" s="821"/>
      <c r="H55" s="821"/>
      <c r="I55" s="821"/>
      <c r="J55" s="821"/>
      <c r="K55" s="821"/>
      <c r="L55" s="821"/>
      <c r="M55" s="822"/>
      <c r="N55" s="395">
        <f>SUM(N48:N54)</f>
        <v>4622.2808355269235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1256</v>
      </c>
      <c r="B60" s="46" t="str">
        <f>VLOOKUP(A60,TRANSPORTE!A5:D117,3,FALSE)</f>
        <v>Transporte de material de excavación</v>
      </c>
      <c r="C60" s="318"/>
      <c r="D60" s="318"/>
      <c r="E60" s="318"/>
      <c r="F60" s="318"/>
      <c r="G60" s="318"/>
      <c r="H60" s="312" t="s">
        <v>1468</v>
      </c>
      <c r="I60" s="280">
        <v>1.3</v>
      </c>
      <c r="J60" s="287">
        <v>1</v>
      </c>
      <c r="K60" s="280">
        <f>I60*J60</f>
        <v>1.3</v>
      </c>
      <c r="L60" s="907">
        <f>VLOOKUP(A60,TRANSPORTE!A5:D117,4,FALSE)</f>
        <v>1010.5980903546691</v>
      </c>
      <c r="M60" s="908"/>
      <c r="N60" s="288">
        <f>K60*L60</f>
        <v>1313.7775174610699</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1313.7775174610699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4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280</v>
      </c>
      <c r="N71" s="396">
        <f>K71/M71</f>
        <v>381.02229862288567</v>
      </c>
      <c r="O71" s="106"/>
    </row>
    <row r="72" spans="1:15">
      <c r="A72" s="147"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3">
        <v>280</v>
      </c>
      <c r="N72" s="396">
        <f>K72/M72</f>
        <v>386.65</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767.67229862288559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12918.269044397863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2583.6538088795728</v>
      </c>
      <c r="M84" s="856"/>
      <c r="N84" s="51"/>
    </row>
    <row r="85" spans="1:14">
      <c r="B85" s="89" t="s">
        <v>973</v>
      </c>
      <c r="C85" s="90"/>
      <c r="D85" s="90"/>
      <c r="E85" s="90"/>
      <c r="F85" s="90"/>
      <c r="G85" s="90"/>
      <c r="H85" s="90"/>
      <c r="I85" s="87"/>
      <c r="J85" s="88"/>
      <c r="K85" s="305">
        <v>0.05</v>
      </c>
      <c r="L85" s="855">
        <f>N79*K85</f>
        <v>645.9134522198932</v>
      </c>
      <c r="M85" s="856"/>
      <c r="N85" s="51"/>
    </row>
    <row r="86" spans="1:14" ht="15.75" thickBot="1">
      <c r="B86" s="91" t="s">
        <v>974</v>
      </c>
      <c r="C86" s="92"/>
      <c r="D86" s="92"/>
      <c r="E86" s="92"/>
      <c r="F86" s="92"/>
      <c r="G86" s="92"/>
      <c r="H86" s="92"/>
      <c r="I86" s="93"/>
      <c r="J86" s="94"/>
      <c r="K86" s="306">
        <v>0.05</v>
      </c>
      <c r="L86" s="857">
        <f>N79*K86</f>
        <v>645.9134522198932</v>
      </c>
      <c r="M86" s="858"/>
      <c r="N86" s="51"/>
    </row>
    <row r="87" spans="1:14" ht="15.75" thickBot="1">
      <c r="B87" s="820" t="s">
        <v>953</v>
      </c>
      <c r="C87" s="821"/>
      <c r="D87" s="821"/>
      <c r="E87" s="821"/>
      <c r="F87" s="821"/>
      <c r="G87" s="821"/>
      <c r="H87" s="821"/>
      <c r="I87" s="821"/>
      <c r="J87" s="821"/>
      <c r="K87" s="821"/>
      <c r="L87" s="821"/>
      <c r="M87" s="822"/>
      <c r="N87" s="52">
        <f>L84+L85+L86</f>
        <v>3875.4807133193594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16793.749757717222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7.75" customHeight="1" thickBot="1">
      <c r="B29" s="71" t="s">
        <v>943</v>
      </c>
      <c r="C29" s="799" t="s">
        <v>944</v>
      </c>
      <c r="D29" s="800"/>
      <c r="E29" s="800"/>
      <c r="F29" s="800"/>
      <c r="G29" s="800"/>
      <c r="H29" s="800"/>
      <c r="I29" s="800"/>
      <c r="J29" s="72"/>
      <c r="K29" s="343" t="s">
        <v>2215</v>
      </c>
      <c r="L29" s="796" t="s">
        <v>945</v>
      </c>
      <c r="M29" s="797"/>
      <c r="N29" s="71" t="s">
        <v>946</v>
      </c>
    </row>
    <row r="30" spans="1:14" ht="15.75" customHeight="1" thickBot="1">
      <c r="A30" t="s">
        <v>1845</v>
      </c>
      <c r="B30" s="80" t="s">
        <v>1636</v>
      </c>
      <c r="C30" s="81" t="s">
        <v>2092</v>
      </c>
      <c r="D30" s="82"/>
      <c r="E30" s="82"/>
      <c r="F30" s="82"/>
      <c r="G30" s="82"/>
      <c r="H30" s="82"/>
      <c r="I30" s="82"/>
      <c r="J30" s="82"/>
      <c r="K30" s="454"/>
      <c r="L30" s="307" t="s">
        <v>387</v>
      </c>
      <c r="M30" s="204"/>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7"/>
      <c r="C33" s="61"/>
      <c r="D33" s="61"/>
      <c r="E33" s="61"/>
      <c r="F33" s="61"/>
      <c r="G33" s="61"/>
      <c r="H33" s="61"/>
      <c r="I33" s="62"/>
      <c r="J33" s="62"/>
      <c r="K33" s="61"/>
      <c r="L33" s="61"/>
      <c r="M33" s="61"/>
      <c r="N33" s="63"/>
    </row>
    <row r="34" spans="1:14">
      <c r="B34" s="890" t="s">
        <v>944</v>
      </c>
      <c r="C34" s="891"/>
      <c r="D34" s="891"/>
      <c r="E34" s="891"/>
      <c r="F34" s="891"/>
      <c r="G34" s="891"/>
      <c r="H34" s="892"/>
      <c r="I34" s="893" t="s">
        <v>948</v>
      </c>
      <c r="J34" s="894"/>
      <c r="K34" s="69" t="s">
        <v>949</v>
      </c>
      <c r="L34" s="895" t="s">
        <v>950</v>
      </c>
      <c r="M34" s="892"/>
      <c r="N34" s="70" t="s">
        <v>951</v>
      </c>
    </row>
    <row r="35" spans="1:14">
      <c r="A35" s="113" t="s">
        <v>263</v>
      </c>
      <c r="B35" s="869" t="str">
        <f>VLOOKUP(A35,EQUIPOS!A6:D154,3,FALSE)</f>
        <v xml:space="preserve">Motobomba 4 pulgadas
</v>
      </c>
      <c r="C35" s="870"/>
      <c r="D35" s="870"/>
      <c r="E35" s="870"/>
      <c r="F35" s="870"/>
      <c r="G35" s="870"/>
      <c r="H35" s="871"/>
      <c r="I35" s="268"/>
      <c r="J35" s="269"/>
      <c r="K35" s="270">
        <f>VLOOKUP(A35,EQUIPOS!A6:D163,4,FALSE)</f>
        <v>7193.3226168796746</v>
      </c>
      <c r="L35" s="271"/>
      <c r="M35" s="337">
        <v>21</v>
      </c>
      <c r="N35" s="273">
        <f>K35/M35</f>
        <v>342.53917223236544</v>
      </c>
    </row>
    <row r="36" spans="1:14">
      <c r="A36" s="113" t="s">
        <v>129</v>
      </c>
      <c r="B36" s="869" t="str">
        <f>VLOOKUP(A36,EQUIPOS!A7:D154,3,FALSE)</f>
        <v xml:space="preserve">Buldozer, Potencia al volante de 140 HP, motor de 2200 RPM, longitud de hoja 4,80m. </v>
      </c>
      <c r="C36" s="870"/>
      <c r="D36" s="870"/>
      <c r="E36" s="870"/>
      <c r="F36" s="870"/>
      <c r="G36" s="870"/>
      <c r="H36" s="871"/>
      <c r="I36" s="422"/>
      <c r="J36" s="423"/>
      <c r="K36" s="270">
        <f>VLOOKUP(A36,EQUIPOS!A7:D164,4,FALSE)</f>
        <v>160285.41253397611</v>
      </c>
      <c r="L36" s="336"/>
      <c r="M36" s="337">
        <v>100</v>
      </c>
      <c r="N36" s="273">
        <f>K36/M36</f>
        <v>1602.8541253397611</v>
      </c>
    </row>
    <row r="37" spans="1:14">
      <c r="A37" s="113" t="s">
        <v>312</v>
      </c>
      <c r="B37" s="869" t="str">
        <f>VLOOKUP(A37,EQUIPOS!A8:D154,3,FALSE)</f>
        <v>Retroexcavadora sobre oruga, potencia 138 HP, balde de 1,5 m3.</v>
      </c>
      <c r="C37" s="870"/>
      <c r="D37" s="870"/>
      <c r="E37" s="870"/>
      <c r="F37" s="870"/>
      <c r="G37" s="870"/>
      <c r="H37" s="871"/>
      <c r="I37" s="329"/>
      <c r="J37" s="331"/>
      <c r="K37" s="270">
        <f>VLOOKUP(A37,EQUIPOS!A8:D165,4,FALSE)</f>
        <v>161140.26405613479</v>
      </c>
      <c r="L37" s="424"/>
      <c r="M37" s="425">
        <v>21</v>
      </c>
      <c r="N37" s="273">
        <f>K37/M37</f>
        <v>7673.3459074349903</v>
      </c>
    </row>
    <row r="38" spans="1:14">
      <c r="B38" s="869"/>
      <c r="C38" s="870"/>
      <c r="D38" s="870"/>
      <c r="E38" s="870"/>
      <c r="F38" s="870"/>
      <c r="G38" s="870"/>
      <c r="H38" s="871"/>
      <c r="I38" s="36"/>
      <c r="J38" s="37"/>
      <c r="K38" s="270"/>
      <c r="L38" s="277"/>
      <c r="M38" s="337"/>
      <c r="N38" s="273"/>
    </row>
    <row r="39" spans="1:14">
      <c r="B39" s="321"/>
      <c r="C39" s="322"/>
      <c r="D39" s="322"/>
      <c r="E39" s="322"/>
      <c r="F39" s="324"/>
      <c r="G39" s="324"/>
      <c r="H39" s="125"/>
      <c r="I39" s="36"/>
      <c r="J39" s="37"/>
      <c r="K39" s="270"/>
      <c r="L39" s="277"/>
      <c r="M39" s="278"/>
      <c r="N39" s="274"/>
    </row>
    <row r="40" spans="1:14">
      <c r="B40" s="877" t="s">
        <v>952</v>
      </c>
      <c r="C40" s="878"/>
      <c r="D40" s="878"/>
      <c r="E40" s="38"/>
      <c r="F40" s="39"/>
      <c r="G40" s="39"/>
      <c r="H40" s="40"/>
      <c r="I40" s="36"/>
      <c r="J40" s="37"/>
      <c r="K40" s="280"/>
      <c r="L40" s="277"/>
      <c r="M40" s="402">
        <v>0.01</v>
      </c>
      <c r="N40" s="345">
        <f>N76*M40</f>
        <v>12.794538310381427</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SUM(N35:N41)</f>
        <v>9631.5337433174991</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46" t="s">
        <v>442</v>
      </c>
      <c r="B47" s="43" t="str">
        <f>VLOOKUP(A47,MATERIALES!A5:D373,3,FALSE)</f>
        <v>Derechos de explotación y/o disposición de materiales</v>
      </c>
      <c r="C47" s="282"/>
      <c r="D47" s="282"/>
      <c r="E47" s="282"/>
      <c r="F47" s="282"/>
      <c r="G47" s="282"/>
      <c r="H47" s="282"/>
      <c r="I47" s="269"/>
      <c r="J47" s="225" t="str">
        <f>VLOOKUP(A47,MATERIALES!A4:D640,2,FALSE)</f>
        <v>m3</v>
      </c>
      <c r="K47" s="283">
        <v>1.3</v>
      </c>
      <c r="L47" s="268"/>
      <c r="M47" s="403">
        <f>VLOOKUP(A47,MATERIALES!A5:D396,4,FALSE)</f>
        <v>3555.6006427130178</v>
      </c>
      <c r="N47" s="273">
        <f>K47*M47</f>
        <v>4622.2808355269235</v>
      </c>
    </row>
    <row r="48" spans="1:14">
      <c r="A48" s="146"/>
      <c r="B48" s="43"/>
      <c r="C48" s="426"/>
      <c r="D48" s="426"/>
      <c r="E48" s="426"/>
      <c r="F48" s="426"/>
      <c r="G48" s="426"/>
      <c r="H48" s="426"/>
      <c r="I48" s="426"/>
      <c r="J48" s="312"/>
      <c r="K48" s="398"/>
      <c r="L48" s="422"/>
      <c r="M48" s="403"/>
      <c r="N48" s="273"/>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0" t="s">
        <v>953</v>
      </c>
      <c r="C54" s="821"/>
      <c r="D54" s="821"/>
      <c r="E54" s="821"/>
      <c r="F54" s="821"/>
      <c r="G54" s="821"/>
      <c r="H54" s="821"/>
      <c r="I54" s="821"/>
      <c r="J54" s="821"/>
      <c r="K54" s="821"/>
      <c r="L54" s="821"/>
      <c r="M54" s="822"/>
      <c r="N54" s="395">
        <f>SUM(N47:N53)</f>
        <v>4622.2808355269235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07">
        <f>VLOOKUP(A59,TRANSPORTE!A5:D117,4,FALSE)</f>
        <v>1010.5980903546691</v>
      </c>
      <c r="M59" s="908"/>
      <c r="N59" s="288">
        <f>K59*L59</f>
        <v>1313.7775174610699</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1313.7775174610699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47"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5">
        <v>168</v>
      </c>
      <c r="N70" s="396">
        <f>K70/M70</f>
        <v>644.41666666666663</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168</v>
      </c>
      <c r="N71" s="396">
        <f>K71/M71</f>
        <v>635.03716437147614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127"/>
    </row>
    <row r="76" spans="1:15" ht="15.75" thickBot="1">
      <c r="B76" s="909" t="s">
        <v>953</v>
      </c>
      <c r="C76" s="863"/>
      <c r="D76" s="863"/>
      <c r="E76" s="863"/>
      <c r="F76" s="863"/>
      <c r="G76" s="863"/>
      <c r="H76" s="863"/>
      <c r="I76" s="863"/>
      <c r="J76" s="863"/>
      <c r="K76" s="863"/>
      <c r="L76" s="863"/>
      <c r="M76" s="864"/>
      <c r="N76" s="461">
        <f>SUM(N70:N75)</f>
        <v>1279.4538310381427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16847.045927343635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3369.4091854687272</v>
      </c>
      <c r="M83" s="856"/>
      <c r="N83" s="51"/>
    </row>
    <row r="84" spans="1:14">
      <c r="B84" s="89" t="s">
        <v>973</v>
      </c>
      <c r="C84" s="90"/>
      <c r="D84" s="90"/>
      <c r="E84" s="90"/>
      <c r="F84" s="90"/>
      <c r="G84" s="90"/>
      <c r="H84" s="90"/>
      <c r="I84" s="87"/>
      <c r="J84" s="88"/>
      <c r="K84" s="305">
        <v>0.05</v>
      </c>
      <c r="L84" s="855">
        <f>N78*K84</f>
        <v>842.35229636718179</v>
      </c>
      <c r="M84" s="856"/>
      <c r="N84" s="51"/>
    </row>
    <row r="85" spans="1:14" ht="15.75" thickBot="1">
      <c r="B85" s="91" t="s">
        <v>974</v>
      </c>
      <c r="C85" s="92"/>
      <c r="D85" s="92"/>
      <c r="E85" s="92"/>
      <c r="F85" s="92"/>
      <c r="G85" s="92"/>
      <c r="H85" s="92"/>
      <c r="I85" s="93"/>
      <c r="J85" s="94"/>
      <c r="K85" s="306">
        <v>0.05</v>
      </c>
      <c r="L85" s="857">
        <f>N78*K85</f>
        <v>842.35229636718179</v>
      </c>
      <c r="M85" s="858"/>
      <c r="N85" s="51"/>
    </row>
    <row r="86" spans="1:14" ht="15.75" thickBot="1">
      <c r="B86" s="820" t="s">
        <v>953</v>
      </c>
      <c r="C86" s="821"/>
      <c r="D86" s="821"/>
      <c r="E86" s="821"/>
      <c r="F86" s="821"/>
      <c r="G86" s="821"/>
      <c r="H86" s="821"/>
      <c r="I86" s="821"/>
      <c r="J86" s="821"/>
      <c r="K86" s="821"/>
      <c r="L86" s="821"/>
      <c r="M86" s="822"/>
      <c r="N86" s="52">
        <f>L83+L84+L85</f>
        <v>5054.113778203091</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21901.159705546728</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1095</v>
      </c>
      <c r="C31" s="81" t="s">
        <v>2093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337">
        <v>2.5</v>
      </c>
      <c r="N36" s="273">
        <f>K36/M36</f>
        <v>4372.0142596474234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405.98250000000002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4777.9967596474235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8"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20637.940504605023</v>
      </c>
      <c r="N48" s="273">
        <f>K48*M48</f>
        <v>26829.322655986532</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59.258204169472513</v>
      </c>
      <c r="N49" s="273">
        <f>K49*M49</f>
        <v>1777.7461250841754</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28607.06878107071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1010.5980903546691</v>
      </c>
      <c r="M60" s="908"/>
      <c r="N60" s="288">
        <f>K60*L60</f>
        <v>1313.7775174610699</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1313.7775174610699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42818.493058179207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8563.6986116358421</v>
      </c>
      <c r="M84" s="856"/>
      <c r="N84" s="51"/>
    </row>
    <row r="85" spans="1:14">
      <c r="B85" s="89" t="s">
        <v>973</v>
      </c>
      <c r="C85" s="90"/>
      <c r="D85" s="90"/>
      <c r="E85" s="90"/>
      <c r="F85" s="90"/>
      <c r="G85" s="90"/>
      <c r="H85" s="90"/>
      <c r="I85" s="87"/>
      <c r="J85" s="88"/>
      <c r="K85" s="305">
        <v>0.05</v>
      </c>
      <c r="L85" s="855">
        <f>N79*K85</f>
        <v>2140.9246529089605</v>
      </c>
      <c r="M85" s="856"/>
      <c r="N85" s="51"/>
    </row>
    <row r="86" spans="1:14" ht="15.75" thickBot="1">
      <c r="B86" s="91" t="s">
        <v>974</v>
      </c>
      <c r="C86" s="92"/>
      <c r="D86" s="92"/>
      <c r="E86" s="92"/>
      <c r="F86" s="92"/>
      <c r="G86" s="92"/>
      <c r="H86" s="92"/>
      <c r="I86" s="93"/>
      <c r="J86" s="94"/>
      <c r="K86" s="306">
        <v>0.05</v>
      </c>
      <c r="L86" s="857">
        <f>N79*K86</f>
        <v>2140.9246529089605</v>
      </c>
      <c r="M86" s="858"/>
      <c r="N86" s="51"/>
    </row>
    <row r="87" spans="1:14" ht="15.75" thickBot="1">
      <c r="B87" s="820" t="s">
        <v>953</v>
      </c>
      <c r="C87" s="821"/>
      <c r="D87" s="821"/>
      <c r="E87" s="821"/>
      <c r="F87" s="821"/>
      <c r="G87" s="821"/>
      <c r="H87" s="821"/>
      <c r="I87" s="821"/>
      <c r="J87" s="821"/>
      <c r="K87" s="821"/>
      <c r="L87" s="821"/>
      <c r="M87" s="822"/>
      <c r="N87" s="52">
        <f>L84+L85+L86</f>
        <v>12845.547917453765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55664.040975632975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1096</v>
      </c>
      <c r="C31" s="81" t="s">
        <v>1637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337">
        <v>2.5</v>
      </c>
      <c r="N36" s="273">
        <f>K36/M36</f>
        <v>4372.0142596474234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405.98250000000002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4777.9967596474235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8" t="s">
        <v>540</v>
      </c>
      <c r="B48" s="43" t="str">
        <f>VLOOKUP(A48,MATERIALES!A5:D373,3,FALSE)</f>
        <v>Material de Recebo Para Relleno</v>
      </c>
      <c r="C48" s="282"/>
      <c r="D48" s="282"/>
      <c r="E48" s="282"/>
      <c r="F48" s="282"/>
      <c r="G48" s="282"/>
      <c r="H48" s="282"/>
      <c r="I48" s="269"/>
      <c r="J48" s="225" t="str">
        <f>VLOOKUP(A48,MATERIALES!A4:D640,2,FALSE)</f>
        <v>m3</v>
      </c>
      <c r="K48" s="283">
        <v>1.3</v>
      </c>
      <c r="L48" s="268"/>
      <c r="M48" s="403">
        <f>VLOOKUP(A48,MATERIALES!A5:D396,4,FALSE)</f>
        <v>19761.559958758109</v>
      </c>
      <c r="N48" s="273">
        <f>K48*M48</f>
        <v>25690.027946385544</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59.258204169472513</v>
      </c>
      <c r="N49" s="273">
        <f>K49*M49</f>
        <v>1777.7461250841754</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27467.774071469721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1010.5980903546691</v>
      </c>
      <c r="M60" s="908"/>
      <c r="N60" s="288">
        <f>K60*L60</f>
        <v>1313.7775174610699</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45"/>
    </row>
    <row r="66" spans="1:15" ht="15.75" thickBot="1">
      <c r="B66" s="909" t="s">
        <v>953</v>
      </c>
      <c r="C66" s="863"/>
      <c r="D66" s="863"/>
      <c r="E66" s="863"/>
      <c r="F66" s="863"/>
      <c r="G66" s="863"/>
      <c r="H66" s="863"/>
      <c r="I66" s="863"/>
      <c r="J66" s="863"/>
      <c r="K66" s="863"/>
      <c r="L66" s="863"/>
      <c r="M66" s="864"/>
      <c r="N66" s="104">
        <f>N60+N61+N62+N63+N64</f>
        <v>1313.7775174610699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41679.198348578218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8335.839669715644</v>
      </c>
      <c r="M84" s="856"/>
      <c r="N84" s="51"/>
    </row>
    <row r="85" spans="1:14">
      <c r="B85" s="89" t="s">
        <v>973</v>
      </c>
      <c r="C85" s="90"/>
      <c r="D85" s="90"/>
      <c r="E85" s="90"/>
      <c r="F85" s="90"/>
      <c r="G85" s="90"/>
      <c r="H85" s="90"/>
      <c r="I85" s="87"/>
      <c r="J85" s="88"/>
      <c r="K85" s="305">
        <v>0.05</v>
      </c>
      <c r="L85" s="855">
        <f>N79*K85</f>
        <v>2083.959917428911</v>
      </c>
      <c r="M85" s="856"/>
      <c r="N85" s="51"/>
    </row>
    <row r="86" spans="1:14" ht="15.75" thickBot="1">
      <c r="B86" s="91" t="s">
        <v>974</v>
      </c>
      <c r="C86" s="92"/>
      <c r="D86" s="92"/>
      <c r="E86" s="92"/>
      <c r="F86" s="92"/>
      <c r="G86" s="92"/>
      <c r="H86" s="92"/>
      <c r="I86" s="93"/>
      <c r="J86" s="94"/>
      <c r="K86" s="306">
        <v>0.05</v>
      </c>
      <c r="L86" s="857">
        <f>N79*K86</f>
        <v>2083.959917428911</v>
      </c>
      <c r="M86" s="858"/>
      <c r="N86" s="51"/>
    </row>
    <row r="87" spans="1:14" ht="15.75" thickBot="1">
      <c r="B87" s="820" t="s">
        <v>953</v>
      </c>
      <c r="C87" s="821"/>
      <c r="D87" s="821"/>
      <c r="E87" s="821"/>
      <c r="F87" s="821"/>
      <c r="G87" s="821"/>
      <c r="H87" s="821"/>
      <c r="I87" s="821"/>
      <c r="J87" s="821"/>
      <c r="K87" s="821"/>
      <c r="L87" s="821"/>
      <c r="M87" s="822"/>
      <c r="N87" s="52">
        <f>L84+L85+L86</f>
        <v>12503.759504573465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54182.957853151682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1638</v>
      </c>
      <c r="C31" s="81" t="s">
        <v>1639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337">
        <v>2.5</v>
      </c>
      <c r="N36" s="273">
        <f>K36/M36</f>
        <v>4372.0142596474234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405.98250000000002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4777.9967596474235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8" t="s">
        <v>515</v>
      </c>
      <c r="B48" s="43" t="str">
        <f>VLOOKUP(A48,MATERIALES!A5:D373,3,FALSE)</f>
        <v>Material  Granular Tipo SBG</v>
      </c>
      <c r="C48" s="282"/>
      <c r="D48" s="282"/>
      <c r="E48" s="282"/>
      <c r="F48" s="282"/>
      <c r="G48" s="282"/>
      <c r="H48" s="282"/>
      <c r="I48" s="269"/>
      <c r="J48" s="225" t="str">
        <f>VLOOKUP(A48,MATERIALES!A4:D640,2,FALSE)</f>
        <v>m3</v>
      </c>
      <c r="K48" s="283">
        <v>1.3</v>
      </c>
      <c r="L48" s="268"/>
      <c r="M48" s="403">
        <f>VLOOKUP(A48,MATERIALES!A5:D396,4,FALSE)</f>
        <v>35556.028105639103</v>
      </c>
      <c r="N48" s="273">
        <f>K48*M48</f>
        <v>46222.836537330833</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59.258204169472513</v>
      </c>
      <c r="N49" s="273">
        <f>K49*M49</f>
        <v>1777.7461250841754</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48000.582662415007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1010.5980903546691</v>
      </c>
      <c r="M60" s="908"/>
      <c r="N60" s="288">
        <f>K60*L60</f>
        <v>1313.7775174610699</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1313.7775174610699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62212.006939523504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12442.401387904702</v>
      </c>
      <c r="M84" s="856"/>
      <c r="N84" s="51"/>
    </row>
    <row r="85" spans="1:14">
      <c r="B85" s="89" t="s">
        <v>973</v>
      </c>
      <c r="C85" s="90"/>
      <c r="D85" s="90"/>
      <c r="E85" s="90"/>
      <c r="F85" s="90"/>
      <c r="G85" s="90"/>
      <c r="H85" s="90"/>
      <c r="I85" s="87"/>
      <c r="J85" s="88"/>
      <c r="K85" s="305">
        <v>0.05</v>
      </c>
      <c r="L85" s="855">
        <f>N79*K85</f>
        <v>3110.6003469761754</v>
      </c>
      <c r="M85" s="856"/>
      <c r="N85" s="51"/>
    </row>
    <row r="86" spans="1:14" ht="15.75" thickBot="1">
      <c r="B86" s="91" t="s">
        <v>974</v>
      </c>
      <c r="C86" s="92"/>
      <c r="D86" s="92"/>
      <c r="E86" s="92"/>
      <c r="F86" s="92"/>
      <c r="G86" s="92"/>
      <c r="H86" s="92"/>
      <c r="I86" s="93"/>
      <c r="J86" s="94"/>
      <c r="K86" s="306">
        <v>0.05</v>
      </c>
      <c r="L86" s="857">
        <f>N79*K86</f>
        <v>3110.6003469761754</v>
      </c>
      <c r="M86" s="858"/>
      <c r="N86" s="51"/>
    </row>
    <row r="87" spans="1:14" ht="15.75" thickBot="1">
      <c r="B87" s="820" t="s">
        <v>953</v>
      </c>
      <c r="C87" s="821"/>
      <c r="D87" s="821"/>
      <c r="E87" s="821"/>
      <c r="F87" s="821"/>
      <c r="G87" s="821"/>
      <c r="H87" s="821"/>
      <c r="I87" s="821"/>
      <c r="J87" s="821"/>
      <c r="K87" s="821"/>
      <c r="L87" s="821"/>
      <c r="M87" s="822"/>
      <c r="N87" s="52">
        <f>L84+L85+L86</f>
        <v>18663.602081857051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80875.609021380558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8.75" customHeight="1" thickBot="1">
      <c r="A31" t="s">
        <v>1845</v>
      </c>
      <c r="B31" s="80" t="s">
        <v>1640</v>
      </c>
      <c r="C31" s="81" t="s">
        <v>1641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162</v>
      </c>
      <c r="B36" s="869" t="str">
        <f>VLOOKUP(A36,EQUIPOS!A6:D154,3,FALSE)</f>
        <v>Compactador manual (SALTARIN) Peso de operación (Kg.) 52, Fuerza de impacto por golpe (KN) 12.</v>
      </c>
      <c r="C36" s="870"/>
      <c r="D36" s="870"/>
      <c r="E36" s="870"/>
      <c r="F36" s="870"/>
      <c r="G36" s="870"/>
      <c r="H36" s="871"/>
      <c r="I36" s="268"/>
      <c r="J36" s="269"/>
      <c r="K36" s="270">
        <f>VLOOKUP(A36,EQUIPOS!A6:D163,4,FALSE)</f>
        <v>10930.035649118559</v>
      </c>
      <c r="L36" s="271"/>
      <c r="M36" s="337">
        <v>2.5</v>
      </c>
      <c r="N36" s="273">
        <f>K36/M36</f>
        <v>4372.0142596474234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405.98250000000002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4777.9967596474235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58" t="s">
        <v>517</v>
      </c>
      <c r="B48" s="43" t="str">
        <f>VLOOKUP(A48,MATERIALES!A5:D373,3,FALSE)</f>
        <v>Material Granular Tipo  BG</v>
      </c>
      <c r="C48" s="282"/>
      <c r="D48" s="282"/>
      <c r="E48" s="282"/>
      <c r="F48" s="282"/>
      <c r="G48" s="282"/>
      <c r="H48" s="282"/>
      <c r="I48" s="269"/>
      <c r="J48" s="225" t="str">
        <f>VLOOKUP(A48,MATERIALES!A4:D640,2,FALSE)</f>
        <v>m3</v>
      </c>
      <c r="K48" s="283">
        <v>1.3</v>
      </c>
      <c r="L48" s="268"/>
      <c r="M48" s="403">
        <f>VLOOKUP(A48,MATERIALES!A5:D396,4,FALSE)</f>
        <v>37552.553742879252</v>
      </c>
      <c r="N48" s="273">
        <f>K48*M48</f>
        <v>48818.319865743033</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59.258204169472513</v>
      </c>
      <c r="N49" s="273">
        <f>K49*M49</f>
        <v>1777.7461250841754</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50596.065990827206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1010.5980903546691</v>
      </c>
      <c r="M60" s="908"/>
      <c r="N60" s="288">
        <f>K60*L60</f>
        <v>1313.7775174610699</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1313.7775174610699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64807.490267935704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12961.498053587142</v>
      </c>
      <c r="M84" s="856"/>
      <c r="N84" s="51"/>
    </row>
    <row r="85" spans="1:14">
      <c r="B85" s="89" t="s">
        <v>973</v>
      </c>
      <c r="C85" s="90"/>
      <c r="D85" s="90"/>
      <c r="E85" s="90"/>
      <c r="F85" s="90"/>
      <c r="G85" s="90"/>
      <c r="H85" s="90"/>
      <c r="I85" s="87"/>
      <c r="J85" s="88"/>
      <c r="K85" s="305">
        <v>0.05</v>
      </c>
      <c r="L85" s="855">
        <f>N79*K85</f>
        <v>3240.3745133967855</v>
      </c>
      <c r="M85" s="856"/>
      <c r="N85" s="51"/>
    </row>
    <row r="86" spans="1:14" ht="15.75" thickBot="1">
      <c r="B86" s="91" t="s">
        <v>974</v>
      </c>
      <c r="C86" s="92"/>
      <c r="D86" s="92"/>
      <c r="E86" s="92"/>
      <c r="F86" s="92"/>
      <c r="G86" s="92"/>
      <c r="H86" s="92"/>
      <c r="I86" s="93"/>
      <c r="J86" s="94"/>
      <c r="K86" s="306">
        <v>0.05</v>
      </c>
      <c r="L86" s="857">
        <f>N79*K86</f>
        <v>3240.3745133967855</v>
      </c>
      <c r="M86" s="858"/>
      <c r="N86" s="51"/>
    </row>
    <row r="87" spans="1:14" ht="15.75" thickBot="1">
      <c r="B87" s="820" t="s">
        <v>953</v>
      </c>
      <c r="C87" s="821"/>
      <c r="D87" s="821"/>
      <c r="E87" s="821"/>
      <c r="F87" s="821"/>
      <c r="G87" s="821"/>
      <c r="H87" s="821"/>
      <c r="I87" s="821"/>
      <c r="J87" s="821"/>
      <c r="K87" s="821"/>
      <c r="L87" s="821"/>
      <c r="M87" s="822"/>
      <c r="N87" s="52">
        <f>L84+L85+L86</f>
        <v>19442.247080380712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84249.737348316412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8.75" customHeight="1" thickBot="1">
      <c r="A31" t="s">
        <v>1845</v>
      </c>
      <c r="B31" s="80" t="s">
        <v>1642</v>
      </c>
      <c r="C31" s="81" t="s">
        <v>1643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c r="B36" s="869"/>
      <c r="C36" s="870"/>
      <c r="D36" s="870"/>
      <c r="E36" s="870"/>
      <c r="F36" s="870"/>
      <c r="G36" s="870"/>
      <c r="H36" s="871"/>
      <c r="I36" s="268"/>
      <c r="J36" s="269"/>
      <c r="K36" s="270"/>
      <c r="L36" s="271"/>
      <c r="M36" s="337"/>
      <c r="N36" s="273"/>
      <c r="P36" s="106"/>
    </row>
    <row r="37" spans="1:16">
      <c r="A37" s="113"/>
      <c r="B37" s="869"/>
      <c r="C37" s="870"/>
      <c r="D37" s="870"/>
      <c r="E37" s="870"/>
      <c r="F37" s="870"/>
      <c r="G37" s="870"/>
      <c r="H37" s="871"/>
      <c r="I37" s="422"/>
      <c r="J37" s="423"/>
      <c r="K37" s="270"/>
      <c r="L37" s="336"/>
      <c r="M37" s="337"/>
      <c r="N37" s="273"/>
      <c r="P37" s="103"/>
    </row>
    <row r="38" spans="1:16">
      <c r="A38" s="113"/>
      <c r="B38" s="869"/>
      <c r="C38" s="870"/>
      <c r="D38" s="870"/>
      <c r="E38" s="870"/>
      <c r="F38" s="870"/>
      <c r="G38" s="870"/>
      <c r="H38" s="871"/>
      <c r="I38" s="329"/>
      <c r="J38" s="331"/>
      <c r="K38" s="270"/>
      <c r="L38" s="424"/>
      <c r="M38" s="425"/>
      <c r="N38" s="273"/>
      <c r="P38" s="106"/>
    </row>
    <row r="39" spans="1:16">
      <c r="B39" s="869"/>
      <c r="C39" s="870"/>
      <c r="D39" s="870"/>
      <c r="E39" s="870"/>
      <c r="F39" s="870"/>
      <c r="G39" s="870"/>
      <c r="H39" s="871"/>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77" t="s">
        <v>952</v>
      </c>
      <c r="C41" s="878"/>
      <c r="D41" s="878"/>
      <c r="E41" s="38"/>
      <c r="F41" s="39"/>
      <c r="G41" s="39"/>
      <c r="H41" s="40"/>
      <c r="I41" s="36"/>
      <c r="J41" s="37"/>
      <c r="K41" s="280"/>
      <c r="L41" s="277"/>
      <c r="M41" s="402">
        <v>0.05</v>
      </c>
      <c r="N41" s="345">
        <f>N77*M41</f>
        <v>405.98250000000002</v>
      </c>
      <c r="P41" s="106"/>
    </row>
    <row r="42" spans="1:16" ht="15.75" thickBot="1">
      <c r="B42" s="869"/>
      <c r="C42" s="870"/>
      <c r="D42" s="870"/>
      <c r="E42" s="870"/>
      <c r="F42" s="870"/>
      <c r="G42" s="870"/>
      <c r="H42" s="871"/>
      <c r="I42" s="879"/>
      <c r="J42" s="880"/>
      <c r="K42" s="41"/>
      <c r="L42" s="881"/>
      <c r="M42" s="882"/>
      <c r="N42" s="105"/>
    </row>
    <row r="43" spans="1:16" ht="15.75" thickBot="1">
      <c r="B43" s="820" t="s">
        <v>953</v>
      </c>
      <c r="C43" s="821"/>
      <c r="D43" s="821"/>
      <c r="E43" s="821"/>
      <c r="F43" s="821"/>
      <c r="G43" s="821"/>
      <c r="H43" s="821"/>
      <c r="I43" s="821"/>
      <c r="J43" s="821"/>
      <c r="K43" s="821"/>
      <c r="L43" s="821"/>
      <c r="M43" s="822"/>
      <c r="N43" s="395">
        <f>SUM(N36:N42)</f>
        <v>405.98250000000002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5" t="s">
        <v>944</v>
      </c>
      <c r="C47" s="866"/>
      <c r="D47" s="866"/>
      <c r="E47" s="866"/>
      <c r="F47" s="866"/>
      <c r="G47" s="866"/>
      <c r="H47" s="866"/>
      <c r="I47" s="900"/>
      <c r="J47" s="316" t="s">
        <v>945</v>
      </c>
      <c r="K47" s="85" t="s">
        <v>946</v>
      </c>
      <c r="L47" s="901" t="s">
        <v>955</v>
      </c>
      <c r="M47" s="900"/>
      <c r="N47" s="86" t="s">
        <v>951</v>
      </c>
    </row>
    <row r="48" spans="1:16">
      <c r="A48" s="158" t="s">
        <v>544</v>
      </c>
      <c r="B48" s="43" t="str">
        <f>VLOOKUP(A48,MATERIALES!A5:D373,3,FALSE)</f>
        <v>Material filtrante (6´´)</v>
      </c>
      <c r="C48" s="282"/>
      <c r="D48" s="282"/>
      <c r="E48" s="282"/>
      <c r="F48" s="282"/>
      <c r="G48" s="282"/>
      <c r="H48" s="282"/>
      <c r="I48" s="269"/>
      <c r="J48" s="225" t="str">
        <f>VLOOKUP(A48,MATERIALES!A4:D640,2,FALSE)</f>
        <v>m3</v>
      </c>
      <c r="K48" s="283">
        <v>1.3</v>
      </c>
      <c r="L48" s="268"/>
      <c r="M48" s="403">
        <f>VLOOKUP(A48,MATERIALES!A5:D396,4,FALSE)</f>
        <v>35647.825751717632</v>
      </c>
      <c r="N48" s="273">
        <f>K48*M48</f>
        <v>46342.173477232922</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46342.173477232922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1010.5980903546691</v>
      </c>
      <c r="M60" s="908"/>
      <c r="N60" s="288">
        <f>K60*L60</f>
        <v>1313.7775174610699</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1313.7775174610699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56181.583494693994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11236.316698938799</v>
      </c>
      <c r="M84" s="856"/>
      <c r="N84" s="51"/>
    </row>
    <row r="85" spans="1:14">
      <c r="B85" s="89" t="s">
        <v>973</v>
      </c>
      <c r="C85" s="90"/>
      <c r="D85" s="90"/>
      <c r="E85" s="90"/>
      <c r="F85" s="90"/>
      <c r="G85" s="90"/>
      <c r="H85" s="90"/>
      <c r="I85" s="87"/>
      <c r="J85" s="88"/>
      <c r="K85" s="305">
        <v>0.05</v>
      </c>
      <c r="L85" s="855">
        <f>N79*K85</f>
        <v>2809.0791747346998</v>
      </c>
      <c r="M85" s="856"/>
      <c r="N85" s="51"/>
    </row>
    <row r="86" spans="1:14" ht="15.75" thickBot="1">
      <c r="B86" s="91" t="s">
        <v>974</v>
      </c>
      <c r="C86" s="92"/>
      <c r="D86" s="92"/>
      <c r="E86" s="92"/>
      <c r="F86" s="92"/>
      <c r="G86" s="92"/>
      <c r="H86" s="92"/>
      <c r="I86" s="93"/>
      <c r="J86" s="94"/>
      <c r="K86" s="306">
        <v>0.05</v>
      </c>
      <c r="L86" s="857">
        <f>N79*K86</f>
        <v>2809.0791747346998</v>
      </c>
      <c r="M86" s="858"/>
      <c r="N86" s="51"/>
    </row>
    <row r="87" spans="1:14" ht="15.75" thickBot="1">
      <c r="B87" s="820" t="s">
        <v>953</v>
      </c>
      <c r="C87" s="821"/>
      <c r="D87" s="821"/>
      <c r="E87" s="821"/>
      <c r="F87" s="821"/>
      <c r="G87" s="821"/>
      <c r="H87" s="821"/>
      <c r="I87" s="821"/>
      <c r="J87" s="821"/>
      <c r="K87" s="821"/>
      <c r="L87" s="821"/>
      <c r="M87" s="822"/>
      <c r="N87" s="52">
        <f>L84+L85+L86</f>
        <v>16854.4750484082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73036.05854310219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1644</v>
      </c>
      <c r="C31" s="81" t="s">
        <v>1645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c r="B36" s="869"/>
      <c r="C36" s="870"/>
      <c r="D36" s="870"/>
      <c r="E36" s="870"/>
      <c r="F36" s="870"/>
      <c r="G36" s="870"/>
      <c r="H36" s="871"/>
      <c r="I36" s="268"/>
      <c r="J36" s="269"/>
      <c r="K36" s="270"/>
      <c r="L36" s="271"/>
      <c r="M36" s="337"/>
      <c r="N36" s="273"/>
      <c r="P36" s="106"/>
    </row>
    <row r="37" spans="1:16">
      <c r="A37" s="113"/>
      <c r="B37" s="869"/>
      <c r="C37" s="870"/>
      <c r="D37" s="870"/>
      <c r="E37" s="870"/>
      <c r="F37" s="870"/>
      <c r="G37" s="870"/>
      <c r="H37" s="871"/>
      <c r="I37" s="422"/>
      <c r="J37" s="423"/>
      <c r="K37" s="270"/>
      <c r="L37" s="336"/>
      <c r="M37" s="337"/>
      <c r="N37" s="273"/>
      <c r="P37" s="103"/>
    </row>
    <row r="38" spans="1:16">
      <c r="A38" s="113"/>
      <c r="B38" s="869"/>
      <c r="C38" s="870"/>
      <c r="D38" s="870"/>
      <c r="E38" s="870"/>
      <c r="F38" s="870"/>
      <c r="G38" s="870"/>
      <c r="H38" s="871"/>
      <c r="I38" s="329"/>
      <c r="J38" s="331"/>
      <c r="K38" s="270"/>
      <c r="L38" s="424"/>
      <c r="M38" s="425"/>
      <c r="N38" s="273"/>
      <c r="P38" s="106"/>
    </row>
    <row r="39" spans="1:16">
      <c r="B39" s="869"/>
      <c r="C39" s="870"/>
      <c r="D39" s="870"/>
      <c r="E39" s="870"/>
      <c r="F39" s="870"/>
      <c r="G39" s="870"/>
      <c r="H39" s="871"/>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77" t="s">
        <v>952</v>
      </c>
      <c r="C41" s="878"/>
      <c r="D41" s="878"/>
      <c r="E41" s="38"/>
      <c r="F41" s="39"/>
      <c r="G41" s="39"/>
      <c r="H41" s="40"/>
      <c r="I41" s="36"/>
      <c r="J41" s="37"/>
      <c r="K41" s="280"/>
      <c r="L41" s="277"/>
      <c r="M41" s="402">
        <v>0.05</v>
      </c>
      <c r="N41" s="345">
        <f>N77*M41</f>
        <v>405.98250000000002</v>
      </c>
      <c r="P41" s="106"/>
    </row>
    <row r="42" spans="1:16" ht="15.75" thickBot="1">
      <c r="B42" s="869"/>
      <c r="C42" s="870"/>
      <c r="D42" s="870"/>
      <c r="E42" s="870"/>
      <c r="F42" s="870"/>
      <c r="G42" s="870"/>
      <c r="H42" s="871"/>
      <c r="I42" s="879"/>
      <c r="J42" s="880"/>
      <c r="K42" s="41"/>
      <c r="L42" s="881"/>
      <c r="M42" s="882"/>
      <c r="N42" s="105"/>
    </row>
    <row r="43" spans="1:16" ht="15.75" thickBot="1">
      <c r="B43" s="820" t="s">
        <v>953</v>
      </c>
      <c r="C43" s="821"/>
      <c r="D43" s="821"/>
      <c r="E43" s="821"/>
      <c r="F43" s="821"/>
      <c r="G43" s="821"/>
      <c r="H43" s="821"/>
      <c r="I43" s="821"/>
      <c r="J43" s="821"/>
      <c r="K43" s="821"/>
      <c r="L43" s="821"/>
      <c r="M43" s="822"/>
      <c r="N43" s="395">
        <f>SUM(N36:N42)</f>
        <v>405.98250000000002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5" t="s">
        <v>944</v>
      </c>
      <c r="C47" s="866"/>
      <c r="D47" s="866"/>
      <c r="E47" s="866"/>
      <c r="F47" s="866"/>
      <c r="G47" s="866"/>
      <c r="H47" s="866"/>
      <c r="I47" s="900"/>
      <c r="J47" s="316" t="s">
        <v>945</v>
      </c>
      <c r="K47" s="85" t="s">
        <v>946</v>
      </c>
      <c r="L47" s="901" t="s">
        <v>955</v>
      </c>
      <c r="M47" s="900"/>
      <c r="N47" s="86" t="s">
        <v>951</v>
      </c>
    </row>
    <row r="48" spans="1:16">
      <c r="A48" s="158" t="s">
        <v>474</v>
      </c>
      <c r="B48" s="43" t="str">
        <f>VLOOKUP(A48,MATERIALES!A5:D373,3,FALSE)</f>
        <v>Gravilla</v>
      </c>
      <c r="C48" s="282"/>
      <c r="D48" s="282"/>
      <c r="E48" s="282"/>
      <c r="F48" s="282"/>
      <c r="G48" s="282"/>
      <c r="H48" s="282"/>
      <c r="I48" s="269"/>
      <c r="J48" s="225" t="str">
        <f>VLOOKUP(A48,MATERIALES!A4:D640,2,FALSE)</f>
        <v>m3</v>
      </c>
      <c r="K48" s="283">
        <v>1.3</v>
      </c>
      <c r="L48" s="268"/>
      <c r="M48" s="403">
        <f>VLOOKUP(A48,MATERIALES!A5:D396,4,FALSE)</f>
        <v>54904.875086923494</v>
      </c>
      <c r="N48" s="273">
        <f>K48*M48</f>
        <v>71376.337613000549</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71376.337613000549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1010.5980903546691</v>
      </c>
      <c r="M60" s="908"/>
      <c r="N60" s="288">
        <f>K60*L60</f>
        <v>1313.7775174610699</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1313.7775174610699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8119.65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81215.747630461614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16243.149526092324</v>
      </c>
      <c r="M84" s="856"/>
      <c r="N84" s="51"/>
    </row>
    <row r="85" spans="1:14">
      <c r="B85" s="89" t="s">
        <v>973</v>
      </c>
      <c r="C85" s="90"/>
      <c r="D85" s="90"/>
      <c r="E85" s="90"/>
      <c r="F85" s="90"/>
      <c r="G85" s="90"/>
      <c r="H85" s="90"/>
      <c r="I85" s="87"/>
      <c r="J85" s="88"/>
      <c r="K85" s="305">
        <v>0.05</v>
      </c>
      <c r="L85" s="855">
        <f>N79*K85</f>
        <v>4060.787381523081</v>
      </c>
      <c r="M85" s="856"/>
      <c r="N85" s="51"/>
    </row>
    <row r="86" spans="1:14" ht="15.75" thickBot="1">
      <c r="B86" s="91" t="s">
        <v>974</v>
      </c>
      <c r="C86" s="92"/>
      <c r="D86" s="92"/>
      <c r="E86" s="92"/>
      <c r="F86" s="92"/>
      <c r="G86" s="92"/>
      <c r="H86" s="92"/>
      <c r="I86" s="93"/>
      <c r="J86" s="94"/>
      <c r="K86" s="306">
        <v>0.05</v>
      </c>
      <c r="L86" s="857">
        <f>N79*K86</f>
        <v>4060.787381523081</v>
      </c>
      <c r="M86" s="858"/>
      <c r="N86" s="51"/>
    </row>
    <row r="87" spans="1:14" ht="15.75" thickBot="1">
      <c r="B87" s="820" t="s">
        <v>953</v>
      </c>
      <c r="C87" s="821"/>
      <c r="D87" s="821"/>
      <c r="E87" s="821"/>
      <c r="F87" s="821"/>
      <c r="G87" s="821"/>
      <c r="H87" s="821"/>
      <c r="I87" s="821"/>
      <c r="J87" s="821"/>
      <c r="K87" s="821"/>
      <c r="L87" s="821"/>
      <c r="M87" s="822"/>
      <c r="N87" s="52">
        <f>L84+L85+L86</f>
        <v>24364.724289138485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105580.4719196001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1646</v>
      </c>
      <c r="C31" s="81" t="s">
        <v>1647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c r="B36" s="869"/>
      <c r="C36" s="870"/>
      <c r="D36" s="870"/>
      <c r="E36" s="870"/>
      <c r="F36" s="870"/>
      <c r="G36" s="870"/>
      <c r="H36" s="871"/>
      <c r="I36" s="268"/>
      <c r="J36" s="269"/>
      <c r="K36" s="270"/>
      <c r="L36" s="271"/>
      <c r="M36" s="337"/>
      <c r="N36" s="273"/>
      <c r="P36" s="106"/>
    </row>
    <row r="37" spans="1:16">
      <c r="A37" s="113"/>
      <c r="B37" s="869"/>
      <c r="C37" s="870"/>
      <c r="D37" s="870"/>
      <c r="E37" s="870"/>
      <c r="F37" s="870"/>
      <c r="G37" s="870"/>
      <c r="H37" s="871"/>
      <c r="I37" s="422"/>
      <c r="J37" s="423"/>
      <c r="K37" s="270"/>
      <c r="L37" s="336"/>
      <c r="M37" s="337"/>
      <c r="N37" s="273"/>
      <c r="P37" s="103"/>
    </row>
    <row r="38" spans="1:16">
      <c r="A38" s="113"/>
      <c r="B38" s="869"/>
      <c r="C38" s="870"/>
      <c r="D38" s="870"/>
      <c r="E38" s="870"/>
      <c r="F38" s="870"/>
      <c r="G38" s="870"/>
      <c r="H38" s="871"/>
      <c r="I38" s="329"/>
      <c r="J38" s="331"/>
      <c r="K38" s="270"/>
      <c r="L38" s="424"/>
      <c r="M38" s="425"/>
      <c r="N38" s="273"/>
      <c r="P38" s="106"/>
    </row>
    <row r="39" spans="1:16">
      <c r="B39" s="869"/>
      <c r="C39" s="870"/>
      <c r="D39" s="870"/>
      <c r="E39" s="870"/>
      <c r="F39" s="870"/>
      <c r="G39" s="870"/>
      <c r="H39" s="871"/>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77" t="s">
        <v>952</v>
      </c>
      <c r="C41" s="878"/>
      <c r="D41" s="878"/>
      <c r="E41" s="38"/>
      <c r="F41" s="39"/>
      <c r="G41" s="39"/>
      <c r="H41" s="40"/>
      <c r="I41" s="36"/>
      <c r="J41" s="37"/>
      <c r="K41" s="280"/>
      <c r="L41" s="277"/>
      <c r="M41" s="402">
        <v>0.05</v>
      </c>
      <c r="N41" s="345">
        <f>N77*M41</f>
        <v>270.65500000000003</v>
      </c>
      <c r="P41" s="106"/>
    </row>
    <row r="42" spans="1:16" ht="15.75" thickBot="1">
      <c r="B42" s="869"/>
      <c r="C42" s="870"/>
      <c r="D42" s="870"/>
      <c r="E42" s="870"/>
      <c r="F42" s="870"/>
      <c r="G42" s="870"/>
      <c r="H42" s="871"/>
      <c r="I42" s="879"/>
      <c r="J42" s="880"/>
      <c r="K42" s="41"/>
      <c r="L42" s="881"/>
      <c r="M42" s="882"/>
      <c r="N42" s="105"/>
    </row>
    <row r="43" spans="1:16" ht="15.75" thickBot="1">
      <c r="B43" s="820" t="s">
        <v>953</v>
      </c>
      <c r="C43" s="821"/>
      <c r="D43" s="821"/>
      <c r="E43" s="821"/>
      <c r="F43" s="821"/>
      <c r="G43" s="821"/>
      <c r="H43" s="821"/>
      <c r="I43" s="821"/>
      <c r="J43" s="821"/>
      <c r="K43" s="821"/>
      <c r="L43" s="821"/>
      <c r="M43" s="822"/>
      <c r="N43" s="395">
        <f>SUM(N36:N42)</f>
        <v>270.65500000000003</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5" t="s">
        <v>944</v>
      </c>
      <c r="C47" s="866"/>
      <c r="D47" s="866"/>
      <c r="E47" s="866"/>
      <c r="F47" s="866"/>
      <c r="G47" s="866"/>
      <c r="H47" s="866"/>
      <c r="I47" s="900"/>
      <c r="J47" s="316" t="s">
        <v>945</v>
      </c>
      <c r="K47" s="85" t="s">
        <v>946</v>
      </c>
      <c r="L47" s="901" t="s">
        <v>955</v>
      </c>
      <c r="M47" s="900"/>
      <c r="N47" s="86" t="s">
        <v>951</v>
      </c>
    </row>
    <row r="48" spans="1:16">
      <c r="A48" s="161" t="s">
        <v>802</v>
      </c>
      <c r="B48" s="43" t="str">
        <f>VLOOKUP(A48,MATERIALES!A5:D373,3,FALSE)</f>
        <v>Arena lavada</v>
      </c>
      <c r="C48" s="282"/>
      <c r="D48" s="282"/>
      <c r="E48" s="282"/>
      <c r="F48" s="282"/>
      <c r="G48" s="282"/>
      <c r="H48" s="282"/>
      <c r="I48" s="269"/>
      <c r="J48" s="225" t="str">
        <f>VLOOKUP(A48,MATERIALES!A4:D640,2,FALSE)</f>
        <v>m3</v>
      </c>
      <c r="K48" s="283">
        <v>1.3</v>
      </c>
      <c r="L48" s="268"/>
      <c r="M48" s="403">
        <f>VLOOKUP(A48,MATERIALES!A5:D396,4,FALSE)</f>
        <v>52582.146474314075</v>
      </c>
      <c r="N48" s="273">
        <f>K48*M48</f>
        <v>68356.790416608303</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68356.790416608303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07">
        <f>VLOOKUP(A60,TRANSPORTE!A5:D117,4,FALSE)</f>
        <v>1010.5980903546691</v>
      </c>
      <c r="M60" s="908"/>
      <c r="N60" s="288">
        <f>K60*L60</f>
        <v>1313.7775174610699</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1313.7775174610699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20</v>
      </c>
      <c r="N71" s="396">
        <f>K71/M71</f>
        <v>5413.1</v>
      </c>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5413.1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75354.32293406938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15070.864586813877</v>
      </c>
      <c r="M84" s="856"/>
      <c r="N84" s="51"/>
    </row>
    <row r="85" spans="1:14">
      <c r="B85" s="89" t="s">
        <v>973</v>
      </c>
      <c r="C85" s="90"/>
      <c r="D85" s="90"/>
      <c r="E85" s="90"/>
      <c r="F85" s="90"/>
      <c r="G85" s="90"/>
      <c r="H85" s="90"/>
      <c r="I85" s="87"/>
      <c r="J85" s="88"/>
      <c r="K85" s="305">
        <v>0.05</v>
      </c>
      <c r="L85" s="855">
        <f>N79*K85</f>
        <v>3767.7161467034693</v>
      </c>
      <c r="M85" s="856"/>
      <c r="N85" s="51"/>
    </row>
    <row r="86" spans="1:14" ht="15.75" thickBot="1">
      <c r="B86" s="91" t="s">
        <v>974</v>
      </c>
      <c r="C86" s="92"/>
      <c r="D86" s="92"/>
      <c r="E86" s="92"/>
      <c r="F86" s="92"/>
      <c r="G86" s="92"/>
      <c r="H86" s="92"/>
      <c r="I86" s="93"/>
      <c r="J86" s="94"/>
      <c r="K86" s="306">
        <v>0.05</v>
      </c>
      <c r="L86" s="857">
        <f>N79*K86</f>
        <v>3767.7161467034693</v>
      </c>
      <c r="M86" s="858"/>
      <c r="N86" s="51"/>
    </row>
    <row r="87" spans="1:14" ht="15.75" thickBot="1">
      <c r="B87" s="820" t="s">
        <v>953</v>
      </c>
      <c r="C87" s="821"/>
      <c r="D87" s="821"/>
      <c r="E87" s="821"/>
      <c r="F87" s="821"/>
      <c r="G87" s="821"/>
      <c r="H87" s="821"/>
      <c r="I87" s="821"/>
      <c r="J87" s="821"/>
      <c r="K87" s="821"/>
      <c r="L87" s="821"/>
      <c r="M87" s="822"/>
      <c r="N87" s="52">
        <f>L84+L85+L86</f>
        <v>22606.296880220812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97960.619814290199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1097</v>
      </c>
      <c r="C31" s="81" t="s">
        <v>2095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228</v>
      </c>
      <c r="B36" s="869" t="str">
        <f>VLOOKUP(A36,EQUIPOS!A6:D154,3,FALSE)</f>
        <v xml:space="preserve">Formaleta metálica (concreto hidráulico)
</v>
      </c>
      <c r="C36" s="870"/>
      <c r="D36" s="870"/>
      <c r="E36" s="870"/>
      <c r="F36" s="870"/>
      <c r="G36" s="870"/>
      <c r="H36" s="871"/>
      <c r="I36" s="268"/>
      <c r="J36" s="269"/>
      <c r="K36" s="270">
        <f>VLOOKUP(A36,EQUIPOS!A6:D163,4,FALSE)</f>
        <v>3294.9544611049728</v>
      </c>
      <c r="L36" s="271"/>
      <c r="M36" s="272">
        <v>2</v>
      </c>
      <c r="N36" s="273">
        <f>K36/M36</f>
        <v>1647.4772305524864</v>
      </c>
    </row>
    <row r="37" spans="1:14">
      <c r="A37" s="113" t="s">
        <v>282</v>
      </c>
      <c r="B37" s="869" t="str">
        <f>VLOOKUP(A37,EQUIPOS!A7:D154,3,FALSE)</f>
        <v>Piloteadora potencia 250KW, RPM 1800, fuerza elevadora 200KN</v>
      </c>
      <c r="C37" s="870"/>
      <c r="D37" s="870"/>
      <c r="E37" s="870"/>
      <c r="F37" s="870"/>
      <c r="G37" s="870"/>
      <c r="H37" s="871"/>
      <c r="I37" s="422"/>
      <c r="J37" s="423"/>
      <c r="K37" s="270">
        <f>VLOOKUP(A37,EQUIPOS!A7:D164,4,FALSE)</f>
        <v>412875.98623067362</v>
      </c>
      <c r="L37" s="336"/>
      <c r="M37" s="337">
        <v>4</v>
      </c>
      <c r="N37" s="273">
        <f>K37/M37</f>
        <v>103218.9965576684</v>
      </c>
    </row>
    <row r="38" spans="1:14">
      <c r="A38" s="113" t="s">
        <v>363</v>
      </c>
      <c r="B38" s="869" t="str">
        <f>VLOOKUP(A38,EQUIPOS!A8:D154,3,FALSE)</f>
        <v>Vibrador de concreto, Motor de 3 hp a 18.000 rpm Mangueras de 4 mt</v>
      </c>
      <c r="C38" s="870"/>
      <c r="D38" s="870"/>
      <c r="E38" s="870"/>
      <c r="F38" s="870"/>
      <c r="G38" s="870"/>
      <c r="H38" s="871"/>
      <c r="I38" s="329"/>
      <c r="J38" s="331"/>
      <c r="K38" s="270">
        <f>VLOOKUP(A38,EQUIPOS!A8:D165,4,FALSE)</f>
        <v>5465.8157467180781</v>
      </c>
      <c r="L38" s="424"/>
      <c r="M38" s="425">
        <v>2</v>
      </c>
      <c r="N38" s="273">
        <f>K38/M38</f>
        <v>2732.9078733590391</v>
      </c>
    </row>
    <row r="39" spans="1:14">
      <c r="B39" s="869"/>
      <c r="C39" s="870"/>
      <c r="D39" s="870"/>
      <c r="E39" s="876"/>
      <c r="F39" s="870"/>
      <c r="G39" s="870"/>
      <c r="H39" s="871"/>
      <c r="I39" s="36"/>
      <c r="J39" s="37"/>
      <c r="K39" s="275"/>
      <c r="L39" s="277"/>
      <c r="M39" s="278"/>
      <c r="N39" s="279"/>
    </row>
    <row r="40" spans="1:14">
      <c r="B40" s="877" t="s">
        <v>952</v>
      </c>
      <c r="C40" s="878"/>
      <c r="D40" s="878"/>
      <c r="E40" s="38"/>
      <c r="F40" s="39"/>
      <c r="G40" s="39"/>
      <c r="H40" s="40"/>
      <c r="I40" s="36"/>
      <c r="J40" s="37"/>
      <c r="K40" s="280"/>
      <c r="L40" s="277"/>
      <c r="M40" s="402">
        <v>0.1</v>
      </c>
      <c r="N40" s="345">
        <f>N76*M40</f>
        <v>1240.0887785492826</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SUM(N36:N41)</f>
        <v>108839.47044012921</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3726.9421897794346</v>
      </c>
      <c r="N47" s="273">
        <f>K47*M47</f>
        <v>44258.259290231428</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16752.067778291523</v>
      </c>
      <c r="N48" s="273">
        <f>K48*M48</f>
        <v>8376.0338891457613</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4341.1214139150788</v>
      </c>
      <c r="N49" s="273">
        <f>K49*M49</f>
        <v>2170.5607069575394</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396627.7643755881</v>
      </c>
      <c r="N50" s="273">
        <f>K50*M50</f>
        <v>52333.800572427826</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0" t="s">
        <v>953</v>
      </c>
      <c r="C54" s="821"/>
      <c r="D54" s="821"/>
      <c r="E54" s="821"/>
      <c r="F54" s="821"/>
      <c r="G54" s="821"/>
      <c r="H54" s="821"/>
      <c r="I54" s="821"/>
      <c r="J54" s="821"/>
      <c r="K54" s="821"/>
      <c r="L54" s="821"/>
      <c r="M54" s="822"/>
      <c r="N54" s="395">
        <f>SUM(N47:N53)</f>
        <v>107138.65445876255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07">
        <f>VLOOKUP(A59,TRANSPORTE!A5:D117,4,FALSE)</f>
        <v>57.073605805510589</v>
      </c>
      <c r="M59" s="908"/>
      <c r="N59" s="288">
        <f>K59*L59</f>
        <v>2.8536802902755296</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2.8536802902755296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62"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5">
        <v>47.058819999999997</v>
      </c>
      <c r="N70" s="396">
        <f>K70/M70</f>
        <v>2300.5676725425756</v>
      </c>
      <c r="O70" s="106"/>
    </row>
    <row r="71" spans="1:15">
      <c r="A71" s="162"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433">
        <v>32</v>
      </c>
      <c r="N71" s="396">
        <f>K71/M71</f>
        <v>6766.375</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12400.887785492825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228381.86636467488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45676.373272934979</v>
      </c>
      <c r="M83" s="856"/>
      <c r="N83" s="51"/>
    </row>
    <row r="84" spans="1:14">
      <c r="B84" s="89" t="s">
        <v>973</v>
      </c>
      <c r="C84" s="90"/>
      <c r="D84" s="90"/>
      <c r="E84" s="90"/>
      <c r="F84" s="90"/>
      <c r="G84" s="90"/>
      <c r="H84" s="90"/>
      <c r="I84" s="87"/>
      <c r="J84" s="88"/>
      <c r="K84" s="305">
        <v>0.05</v>
      </c>
      <c r="L84" s="855">
        <f>N78*K84</f>
        <v>11419.093318233745</v>
      </c>
      <c r="M84" s="856"/>
      <c r="N84" s="51"/>
    </row>
    <row r="85" spans="1:14" ht="15.75" thickBot="1">
      <c r="B85" s="91" t="s">
        <v>974</v>
      </c>
      <c r="C85" s="92"/>
      <c r="D85" s="92"/>
      <c r="E85" s="92"/>
      <c r="F85" s="92"/>
      <c r="G85" s="92"/>
      <c r="H85" s="92"/>
      <c r="I85" s="93"/>
      <c r="J85" s="94"/>
      <c r="K85" s="306">
        <v>0.05</v>
      </c>
      <c r="L85" s="857">
        <f>N78*K85</f>
        <v>11419.093318233745</v>
      </c>
      <c r="M85" s="858"/>
      <c r="N85" s="51"/>
    </row>
    <row r="86" spans="1:14" ht="15.75" thickBot="1">
      <c r="B86" s="820" t="s">
        <v>953</v>
      </c>
      <c r="C86" s="821"/>
      <c r="D86" s="821"/>
      <c r="E86" s="821"/>
      <c r="F86" s="821"/>
      <c r="G86" s="821"/>
      <c r="H86" s="821"/>
      <c r="I86" s="821"/>
      <c r="J86" s="821"/>
      <c r="K86" s="821"/>
      <c r="L86" s="821"/>
      <c r="M86" s="822"/>
      <c r="N86" s="52">
        <f>L83+L84+L85</f>
        <v>68514.559909402466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296896.42627407733</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15" customHeight="1">
      <c r="B107" s="967" t="s">
        <v>2219</v>
      </c>
      <c r="C107" s="968"/>
      <c r="D107" s="968"/>
      <c r="E107" s="968"/>
      <c r="F107" s="968"/>
      <c r="G107" s="968"/>
      <c r="H107" s="968"/>
      <c r="I107" s="968"/>
      <c r="J107" s="968"/>
      <c r="K107" s="968"/>
      <c r="L107" s="968"/>
      <c r="M107" s="968"/>
      <c r="N107" s="969"/>
    </row>
    <row r="108" spans="2:14" ht="30.75" customHeight="1">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1098</v>
      </c>
      <c r="C31" s="81" t="s">
        <v>1879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228</v>
      </c>
      <c r="B36" s="869" t="str">
        <f>VLOOKUP(A36,EQUIPOS!A6:D154,3,FALSE)</f>
        <v xml:space="preserve">Formaleta metálica (concreto hidráulico)
</v>
      </c>
      <c r="C36" s="870"/>
      <c r="D36" s="870"/>
      <c r="E36" s="870"/>
      <c r="F36" s="870"/>
      <c r="G36" s="870"/>
      <c r="H36" s="871"/>
      <c r="I36" s="268"/>
      <c r="J36" s="269"/>
      <c r="K36" s="270">
        <f>VLOOKUP(A36,EQUIPOS!A6:D163,4,FALSE)</f>
        <v>3294.9544611049728</v>
      </c>
      <c r="L36" s="271"/>
      <c r="M36" s="272">
        <v>2</v>
      </c>
      <c r="N36" s="273">
        <f>K36/M36</f>
        <v>1647.4772305524864</v>
      </c>
    </row>
    <row r="37" spans="1:14">
      <c r="A37" s="113" t="s">
        <v>282</v>
      </c>
      <c r="B37" s="869" t="str">
        <f>VLOOKUP(A37,EQUIPOS!A7:D154,3,FALSE)</f>
        <v>Piloteadora potencia 250KW, RPM 1800, fuerza elevadora 200KN</v>
      </c>
      <c r="C37" s="870"/>
      <c r="D37" s="870"/>
      <c r="E37" s="870"/>
      <c r="F37" s="870"/>
      <c r="G37" s="870"/>
      <c r="H37" s="871"/>
      <c r="I37" s="422"/>
      <c r="J37" s="423"/>
      <c r="K37" s="270">
        <f>VLOOKUP(A37,EQUIPOS!A7:D164,4,FALSE)</f>
        <v>412875.98623067362</v>
      </c>
      <c r="L37" s="336"/>
      <c r="M37" s="337">
        <v>4</v>
      </c>
      <c r="N37" s="273">
        <f>K37/M37</f>
        <v>103218.9965576684</v>
      </c>
    </row>
    <row r="38" spans="1:14">
      <c r="A38" s="113" t="s">
        <v>363</v>
      </c>
      <c r="B38" s="869" t="str">
        <f>VLOOKUP(A38,EQUIPOS!A8:D154,3,FALSE)</f>
        <v>Vibrador de concreto, Motor de 3 hp a 18.000 rpm Mangueras de 4 mt</v>
      </c>
      <c r="C38" s="870"/>
      <c r="D38" s="870"/>
      <c r="E38" s="870"/>
      <c r="F38" s="870"/>
      <c r="G38" s="870"/>
      <c r="H38" s="871"/>
      <c r="I38" s="329"/>
      <c r="J38" s="331"/>
      <c r="K38" s="270">
        <f>VLOOKUP(A38,EQUIPOS!A8:D165,4,FALSE)</f>
        <v>5465.8157467180781</v>
      </c>
      <c r="L38" s="424"/>
      <c r="M38" s="425">
        <v>2</v>
      </c>
      <c r="N38" s="273">
        <f>K38/M38</f>
        <v>2732.9078733590391</v>
      </c>
    </row>
    <row r="39" spans="1:14">
      <c r="B39" s="869"/>
      <c r="C39" s="870"/>
      <c r="D39" s="870"/>
      <c r="E39" s="876"/>
      <c r="F39" s="870"/>
      <c r="G39" s="870"/>
      <c r="H39" s="871"/>
      <c r="I39" s="36"/>
      <c r="J39" s="37"/>
      <c r="K39" s="275"/>
      <c r="L39" s="277"/>
      <c r="M39" s="278"/>
      <c r="N39" s="279"/>
    </row>
    <row r="40" spans="1:14">
      <c r="B40" s="877" t="s">
        <v>952</v>
      </c>
      <c r="C40" s="878"/>
      <c r="D40" s="878"/>
      <c r="E40" s="38"/>
      <c r="F40" s="39"/>
      <c r="G40" s="39"/>
      <c r="H40" s="40"/>
      <c r="I40" s="36"/>
      <c r="J40" s="37"/>
      <c r="K40" s="280"/>
      <c r="L40" s="277"/>
      <c r="M40" s="402">
        <v>0.1</v>
      </c>
      <c r="N40" s="345">
        <f>N76*M40</f>
        <v>1240.0887785492826</v>
      </c>
    </row>
    <row r="41" spans="1:14" ht="15.75" thickBot="1">
      <c r="B41" s="869"/>
      <c r="C41" s="870"/>
      <c r="D41" s="870"/>
      <c r="E41" s="870"/>
      <c r="F41" s="870"/>
      <c r="G41" s="870"/>
      <c r="H41" s="871"/>
      <c r="I41" s="879"/>
      <c r="J41" s="880"/>
      <c r="K41" s="41"/>
      <c r="L41" s="881"/>
      <c r="M41" s="882"/>
      <c r="N41" s="105"/>
    </row>
    <row r="42" spans="1:14" ht="15.75" thickBot="1">
      <c r="B42" s="820" t="s">
        <v>953</v>
      </c>
      <c r="C42" s="821"/>
      <c r="D42" s="821"/>
      <c r="E42" s="821"/>
      <c r="F42" s="821"/>
      <c r="G42" s="821"/>
      <c r="H42" s="821"/>
      <c r="I42" s="821"/>
      <c r="J42" s="821"/>
      <c r="K42" s="821"/>
      <c r="L42" s="821"/>
      <c r="M42" s="822"/>
      <c r="N42" s="395">
        <f>SUM(N36:N41)</f>
        <v>108839.47044012921</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5" t="s">
        <v>944</v>
      </c>
      <c r="C46" s="866"/>
      <c r="D46" s="866"/>
      <c r="E46" s="866"/>
      <c r="F46" s="866"/>
      <c r="G46" s="866"/>
      <c r="H46" s="866"/>
      <c r="I46" s="900"/>
      <c r="J46" s="316" t="s">
        <v>945</v>
      </c>
      <c r="K46" s="85" t="s">
        <v>946</v>
      </c>
      <c r="L46" s="901" t="s">
        <v>955</v>
      </c>
      <c r="M46" s="900"/>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3726.9421897794346</v>
      </c>
      <c r="N47" s="273">
        <f>K47*M47</f>
        <v>44258.259290231428</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16752.067778291523</v>
      </c>
      <c r="N48" s="273">
        <f>K48*M48</f>
        <v>8376.0338891457613</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4341.1214139150788</v>
      </c>
      <c r="N49" s="273">
        <f>K49*M49</f>
        <v>2170.5607069575394</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396627.7643755881</v>
      </c>
      <c r="N50" s="273">
        <f>K50*M50</f>
        <v>52333.800572427826</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0" t="s">
        <v>953</v>
      </c>
      <c r="C54" s="821"/>
      <c r="D54" s="821"/>
      <c r="E54" s="821"/>
      <c r="F54" s="821"/>
      <c r="G54" s="821"/>
      <c r="H54" s="821"/>
      <c r="I54" s="821"/>
      <c r="J54" s="821"/>
      <c r="K54" s="821"/>
      <c r="L54" s="821"/>
      <c r="M54" s="822"/>
      <c r="N54" s="395">
        <f>SUM(N47:N53)</f>
        <v>107138.65445876255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07">
        <f>VLOOKUP(A59,TRANSPORTE!A5:D117,4,FALSE)</f>
        <v>57.073605805510589</v>
      </c>
      <c r="M59" s="908"/>
      <c r="N59" s="288">
        <f>K59*L59</f>
        <v>2.8536802902755296</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98"/>
      <c r="M64" s="899"/>
      <c r="N64" s="127"/>
    </row>
    <row r="65" spans="1:15" ht="15.75" thickBot="1">
      <c r="B65" s="909" t="s">
        <v>953</v>
      </c>
      <c r="C65" s="863"/>
      <c r="D65" s="863"/>
      <c r="E65" s="863"/>
      <c r="F65" s="863"/>
      <c r="G65" s="863"/>
      <c r="H65" s="863"/>
      <c r="I65" s="863"/>
      <c r="J65" s="863"/>
      <c r="K65" s="863"/>
      <c r="L65" s="863"/>
      <c r="M65" s="864"/>
      <c r="N65" s="104">
        <f>N59+N60+N61+N62+N63</f>
        <v>2.8536802902755296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862"/>
      <c r="N69" s="98" t="s">
        <v>951</v>
      </c>
    </row>
    <row r="70" spans="1:15">
      <c r="A70" s="162"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8">
        <v>47.058819999999997</v>
      </c>
      <c r="N70" s="396">
        <f>K70/M70</f>
        <v>2300.5676725425756</v>
      </c>
      <c r="O70" s="106"/>
    </row>
    <row r="71" spans="1:15">
      <c r="A71" s="162"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433">
        <v>32</v>
      </c>
      <c r="N71" s="396">
        <f>K71/M71</f>
        <v>6766.375</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896"/>
      <c r="C75" s="897"/>
      <c r="D75" s="897"/>
      <c r="E75" s="897"/>
      <c r="F75" s="897"/>
      <c r="G75" s="897"/>
      <c r="H75" s="897"/>
      <c r="I75" s="126"/>
      <c r="J75" s="126"/>
      <c r="K75" s="126"/>
      <c r="L75" s="910"/>
      <c r="M75" s="910"/>
      <c r="N75" s="45"/>
    </row>
    <row r="76" spans="1:15" ht="15.75" thickBot="1">
      <c r="B76" s="909" t="s">
        <v>953</v>
      </c>
      <c r="C76" s="863"/>
      <c r="D76" s="863"/>
      <c r="E76" s="863"/>
      <c r="F76" s="863"/>
      <c r="G76" s="863"/>
      <c r="H76" s="863"/>
      <c r="I76" s="863"/>
      <c r="J76" s="863"/>
      <c r="K76" s="863"/>
      <c r="L76" s="863"/>
      <c r="M76" s="864"/>
      <c r="N76" s="302">
        <f>SUM(N70:N75)</f>
        <v>12400.887785492825</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N42+N54+N65+N76</f>
        <v>228381.86636467488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45676.373272934979</v>
      </c>
      <c r="M83" s="856"/>
      <c r="N83" s="51"/>
    </row>
    <row r="84" spans="1:14">
      <c r="B84" s="89" t="s">
        <v>973</v>
      </c>
      <c r="C84" s="90"/>
      <c r="D84" s="90"/>
      <c r="E84" s="90"/>
      <c r="F84" s="90"/>
      <c r="G84" s="90"/>
      <c r="H84" s="90"/>
      <c r="I84" s="87"/>
      <c r="J84" s="88"/>
      <c r="K84" s="305">
        <v>0.05</v>
      </c>
      <c r="L84" s="855">
        <f>N78*K84</f>
        <v>11419.093318233745</v>
      </c>
      <c r="M84" s="856"/>
      <c r="N84" s="51"/>
    </row>
    <row r="85" spans="1:14" ht="15.75" thickBot="1">
      <c r="B85" s="91" t="s">
        <v>974</v>
      </c>
      <c r="C85" s="92"/>
      <c r="D85" s="92"/>
      <c r="E85" s="92"/>
      <c r="F85" s="92"/>
      <c r="G85" s="92"/>
      <c r="H85" s="92"/>
      <c r="I85" s="93"/>
      <c r="J85" s="94"/>
      <c r="K85" s="306">
        <v>0.05</v>
      </c>
      <c r="L85" s="857">
        <f>N78*K85</f>
        <v>11419.093318233745</v>
      </c>
      <c r="M85" s="858"/>
      <c r="N85" s="51"/>
    </row>
    <row r="86" spans="1:14" ht="15.75" thickBot="1">
      <c r="B86" s="820" t="s">
        <v>953</v>
      </c>
      <c r="C86" s="821"/>
      <c r="D86" s="821"/>
      <c r="E86" s="821"/>
      <c r="F86" s="821"/>
      <c r="G86" s="821"/>
      <c r="H86" s="821"/>
      <c r="I86" s="821"/>
      <c r="J86" s="821"/>
      <c r="K86" s="821"/>
      <c r="L86" s="821"/>
      <c r="M86" s="822"/>
      <c r="N86" s="52">
        <f>L83+L84+L85</f>
        <v>68514.559909402466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296896.42627407733</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4.85546875"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1099</v>
      </c>
      <c r="C31" s="81" t="s">
        <v>2231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243</v>
      </c>
      <c r="B36" s="869" t="str">
        <f>VLOOKUP(A36,EQUIPOS!A6:D154,3,FALSE)</f>
        <v>Grúa 10 ton</v>
      </c>
      <c r="C36" s="870"/>
      <c r="D36" s="870"/>
      <c r="E36" s="870"/>
      <c r="F36" s="870"/>
      <c r="G36" s="870"/>
      <c r="H36" s="871"/>
      <c r="I36" s="268"/>
      <c r="J36" s="269"/>
      <c r="K36" s="270">
        <f>VLOOKUP(A36,EQUIPOS!A6:D163,4,FALSE)</f>
        <v>138914.02144860863</v>
      </c>
      <c r="L36" s="271"/>
      <c r="M36" s="272">
        <v>0.158</v>
      </c>
      <c r="N36" s="273">
        <f t="shared" ref="N36:N44" si="0">K36/M36</f>
        <v>879202.66739625717</v>
      </c>
    </row>
    <row r="37" spans="1:14">
      <c r="A37" s="113" t="s">
        <v>121</v>
      </c>
      <c r="B37" s="869" t="str">
        <f>VLOOKUP(A37,EQUIPOS!A7:D154,3,FALSE)</f>
        <v>Bomba eléctrica para accionar la celda</v>
      </c>
      <c r="C37" s="870"/>
      <c r="D37" s="870"/>
      <c r="E37" s="870"/>
      <c r="F37" s="870"/>
      <c r="G37" s="870"/>
      <c r="H37" s="871"/>
      <c r="I37" s="422"/>
      <c r="J37" s="423"/>
      <c r="K37" s="270">
        <f>VLOOKUP(A37,EQUIPOS!A7:D164,4,FALSE)</f>
        <v>46760.924328499452</v>
      </c>
      <c r="L37" s="336"/>
      <c r="M37" s="337">
        <v>0.158</v>
      </c>
      <c r="N37" s="273">
        <f t="shared" si="0"/>
        <v>295955.21726898389</v>
      </c>
    </row>
    <row r="38" spans="1:14">
      <c r="A38" s="113" t="s">
        <v>217</v>
      </c>
      <c r="B38" s="869" t="str">
        <f>VLOOKUP(A38,EQUIPOS!A8:D154,3,FALSE)</f>
        <v>Equipo de soldadura y de acetileno (incluye soldadura)</v>
      </c>
      <c r="C38" s="870"/>
      <c r="D38" s="870"/>
      <c r="E38" s="870"/>
      <c r="F38" s="870"/>
      <c r="G38" s="870"/>
      <c r="H38" s="871"/>
      <c r="I38" s="422"/>
      <c r="J38" s="423"/>
      <c r="K38" s="439">
        <f>VLOOKUP(A38,EQUIPOS!A8:D165,4,FALSE)</f>
        <v>29919.947519514451</v>
      </c>
      <c r="L38" s="336"/>
      <c r="M38" s="337">
        <v>0.158</v>
      </c>
      <c r="N38" s="273">
        <f t="shared" si="0"/>
        <v>189366.75645262311</v>
      </c>
    </row>
    <row r="39" spans="1:14">
      <c r="A39" s="113" t="s">
        <v>255</v>
      </c>
      <c r="B39" s="869" t="str">
        <f>VLOOKUP(A39,EQUIPOS!A9:D154,3,FALSE)</f>
        <v>Manómetro cable de acero para bajar la celda</v>
      </c>
      <c r="C39" s="870"/>
      <c r="D39" s="870"/>
      <c r="E39" s="870"/>
      <c r="F39" s="870"/>
      <c r="G39" s="870"/>
      <c r="H39" s="871"/>
      <c r="I39" s="422"/>
      <c r="J39" s="423"/>
      <c r="K39" s="439">
        <f>VLOOKUP(A39,EQUIPOS!A9:D166,4,FALSE)</f>
        <v>1298802.5409293841</v>
      </c>
      <c r="L39" s="336"/>
      <c r="M39" s="337">
        <v>0.158</v>
      </c>
      <c r="N39" s="273">
        <f t="shared" si="0"/>
        <v>8220269.2463885071</v>
      </c>
    </row>
    <row r="40" spans="1:14">
      <c r="A40" s="113" t="s">
        <v>1648</v>
      </c>
      <c r="B40" s="869" t="str">
        <f>VLOOKUP(A40,EQUIPOS!A10:D154,3,FALSE)</f>
        <v xml:space="preserve">Retroexcavadora sobre llantas 
</v>
      </c>
      <c r="C40" s="870"/>
      <c r="D40" s="870"/>
      <c r="E40" s="870"/>
      <c r="F40" s="870"/>
      <c r="G40" s="870"/>
      <c r="H40" s="871"/>
      <c r="I40" s="422"/>
      <c r="J40" s="423"/>
      <c r="K40" s="439">
        <f>VLOOKUP(A40,EQUIPOS!A10:D167,4,FALSE)</f>
        <v>92965.540918208528</v>
      </c>
      <c r="L40" s="336"/>
      <c r="M40" s="337">
        <v>0.158</v>
      </c>
      <c r="N40" s="273">
        <f t="shared" si="0"/>
        <v>588389.4994823325</v>
      </c>
    </row>
    <row r="41" spans="1:14">
      <c r="A41" s="113" t="s">
        <v>115</v>
      </c>
      <c r="B41" s="869" t="str">
        <f>VLOOKUP(A41,EQUIPOS!A6:D154,3,FALSE)</f>
        <v>Andamiaje para Aplicar la Carga (Equipos Sustituto de la Tara)</v>
      </c>
      <c r="C41" s="870"/>
      <c r="D41" s="870"/>
      <c r="E41" s="870"/>
      <c r="F41" s="870"/>
      <c r="G41" s="870"/>
      <c r="H41" s="871"/>
      <c r="I41" s="422"/>
      <c r="J41" s="423"/>
      <c r="K41" s="439">
        <f>VLOOKUP(A41,EQUIPOS!A6:D154,4,FALSE)</f>
        <v>1338.1422245320048</v>
      </c>
      <c r="L41" s="336"/>
      <c r="M41" s="337">
        <v>0.158</v>
      </c>
      <c r="N41" s="273">
        <f t="shared" si="0"/>
        <v>8469.2545856455999</v>
      </c>
    </row>
    <row r="42" spans="1:14">
      <c r="A42" s="113" t="s">
        <v>224</v>
      </c>
      <c r="B42" s="869" t="str">
        <f>VLOOKUP(A42,EQUIPOS!A12:D156,3,FALSE)</f>
        <v>Equipo de Medición (Deformimetros Eléctricos, Mecánicos, Celdas de Carga,  Etc.)</v>
      </c>
      <c r="C42" s="870"/>
      <c r="D42" s="870"/>
      <c r="E42" s="870"/>
      <c r="F42" s="870"/>
      <c r="G42" s="870"/>
      <c r="H42" s="871"/>
      <c r="I42" s="329"/>
      <c r="J42" s="331"/>
      <c r="K42" s="439">
        <f>VLOOKUP(A42,EQUIPOS!A12:D169,4,FALSE)</f>
        <v>156376.16426240772</v>
      </c>
      <c r="L42" s="424"/>
      <c r="M42" s="425">
        <v>0.158</v>
      </c>
      <c r="N42" s="273">
        <f t="shared" si="0"/>
        <v>989722.55862283369</v>
      </c>
    </row>
    <row r="43" spans="1:14">
      <c r="A43" t="s">
        <v>335</v>
      </c>
      <c r="B43" s="869" t="str">
        <f>VLOOKUP(A43,EQUIPOS!A13:D157,3,FALSE)</f>
        <v>Tara (Recebo, Agua, Etc.)</v>
      </c>
      <c r="C43" s="870"/>
      <c r="D43" s="870"/>
      <c r="E43" s="870"/>
      <c r="F43" s="870"/>
      <c r="G43" s="870"/>
      <c r="H43" s="871"/>
      <c r="I43" s="36"/>
      <c r="J43" s="37"/>
      <c r="K43" s="439">
        <f>VLOOKUP(A43,EQUIPOS!A13:D170,4,FALSE)</f>
        <v>246499.3676577833</v>
      </c>
      <c r="L43" s="277"/>
      <c r="M43" s="278">
        <v>2.8000000000000001E-2</v>
      </c>
      <c r="N43" s="273">
        <f t="shared" si="0"/>
        <v>8803548.8449208327</v>
      </c>
    </row>
    <row r="44" spans="1:14">
      <c r="A44" t="s">
        <v>216</v>
      </c>
      <c r="B44" s="869" t="str">
        <f>VLOOKUP(A44,EQUIPOS!A14:D158,3,FALSE)</f>
        <v xml:space="preserve">Equipo de topografía Teodolito electrónico con abertura de anteojo de 42 mm. Aumento del anteojo: 30x.Distancia mínima de enfoque: 1.0 m. Precisión: 5´´. Compensador con rango de trabajo ±3´. </v>
      </c>
      <c r="C44" s="870"/>
      <c r="D44" s="870"/>
      <c r="E44" s="870"/>
      <c r="F44" s="870"/>
      <c r="G44" s="870"/>
      <c r="H44" s="871"/>
      <c r="I44" s="36"/>
      <c r="J44" s="37"/>
      <c r="K44" s="439">
        <f>VLOOKUP(A44,EQUIPOS!A14:D171,4,FALSE)</f>
        <v>12351.198116589438</v>
      </c>
      <c r="L44" s="277"/>
      <c r="M44" s="278">
        <v>0.158</v>
      </c>
      <c r="N44" s="274">
        <f t="shared" si="0"/>
        <v>78172.139978414169</v>
      </c>
    </row>
    <row r="45" spans="1:14">
      <c r="B45" s="877" t="s">
        <v>952</v>
      </c>
      <c r="C45" s="878"/>
      <c r="D45" s="878"/>
      <c r="E45" s="38"/>
      <c r="F45" s="39"/>
      <c r="G45" s="39"/>
      <c r="H45" s="40"/>
      <c r="I45" s="36"/>
      <c r="J45" s="37"/>
      <c r="K45" s="280"/>
      <c r="L45" s="277"/>
      <c r="M45" s="402">
        <v>0.02</v>
      </c>
      <c r="N45" s="345">
        <f>N79*M45</f>
        <v>7707.987993879492</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395">
        <f>SUM(N36:N46)</f>
        <v>20060804.173090309</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5" t="s">
        <v>944</v>
      </c>
      <c r="C51" s="866"/>
      <c r="D51" s="866"/>
      <c r="E51" s="866"/>
      <c r="F51" s="866"/>
      <c r="G51" s="866"/>
      <c r="H51" s="866"/>
      <c r="I51" s="900"/>
      <c r="J51" s="316" t="s">
        <v>945</v>
      </c>
      <c r="K51" s="85" t="s">
        <v>946</v>
      </c>
      <c r="L51" s="901" t="s">
        <v>955</v>
      </c>
      <c r="M51" s="900"/>
      <c r="N51" s="86" t="s">
        <v>951</v>
      </c>
    </row>
    <row r="52" spans="1:14">
      <c r="A52" s="161" t="s">
        <v>410</v>
      </c>
      <c r="B52" s="43" t="str">
        <f>VLOOKUP(A52,MATERIALES!A5:D373,3,FALSE)</f>
        <v>Celda especial de carga</v>
      </c>
      <c r="C52" s="282"/>
      <c r="D52" s="282"/>
      <c r="E52" s="282"/>
      <c r="F52" s="282"/>
      <c r="G52" s="282"/>
      <c r="H52" s="282"/>
      <c r="I52" s="269"/>
      <c r="J52" s="225" t="str">
        <f>VLOOKUP(A52,MATERIALES!A6:D644,2,FALSE)</f>
        <v>u</v>
      </c>
      <c r="K52" s="283">
        <v>1</v>
      </c>
      <c r="L52" s="268"/>
      <c r="M52" s="403">
        <f>VLOOKUP(A52,MATERIALES!A5:D396,4,FALSE)</f>
        <v>15788986.404821236</v>
      </c>
      <c r="N52" s="273">
        <f t="shared" ref="N52:N58" si="1">K52*M52</f>
        <v>15788986.404821236</v>
      </c>
    </row>
    <row r="53" spans="1:14">
      <c r="A53" s="161" t="s">
        <v>505</v>
      </c>
      <c r="B53" s="43" t="str">
        <f>VLOOKUP(A53,MATERIALES!A6:D373,3,FALSE)</f>
        <v>Manguera de alta presión</v>
      </c>
      <c r="C53" s="426"/>
      <c r="D53" s="426"/>
      <c r="E53" s="426"/>
      <c r="F53" s="426"/>
      <c r="G53" s="426"/>
      <c r="H53" s="426"/>
      <c r="I53" s="426"/>
      <c r="J53" s="312" t="str">
        <f>VLOOKUP(A53,MATERIALES!A7:D645,2,FALSE)</f>
        <v>m</v>
      </c>
      <c r="K53" s="398">
        <v>30</v>
      </c>
      <c r="L53" s="422"/>
      <c r="M53" s="403">
        <f>VLOOKUP(A53,MATERIALES!A6:D397,4,FALSE)</f>
        <v>140986.77900741875</v>
      </c>
      <c r="N53" s="273">
        <f t="shared" si="1"/>
        <v>4229603.3702225629</v>
      </c>
    </row>
    <row r="54" spans="1:14">
      <c r="A54" s="161" t="s">
        <v>729</v>
      </c>
      <c r="B54" s="43" t="str">
        <f>VLOOKUP(A54,MATERIALES!A6:D373,3,FALSE)</f>
        <v>Tubo Metálico De Alta Resistencia</v>
      </c>
      <c r="C54" s="426"/>
      <c r="D54" s="426"/>
      <c r="E54" s="426"/>
      <c r="F54" s="426"/>
      <c r="G54" s="426"/>
      <c r="H54" s="426"/>
      <c r="I54" s="426"/>
      <c r="J54" s="313" t="str">
        <f>VLOOKUP(A54,MATERIALES!A8:D646,2,FALSE)</f>
        <v>m</v>
      </c>
      <c r="K54" s="398">
        <v>60</v>
      </c>
      <c r="L54" s="422"/>
      <c r="M54" s="403">
        <f>VLOOKUP(A54,MATERIALES!A6:D398,4,FALSE)</f>
        <v>78804.024751030272</v>
      </c>
      <c r="N54" s="273">
        <f t="shared" si="1"/>
        <v>4728241.4850618159</v>
      </c>
    </row>
    <row r="55" spans="1:14">
      <c r="A55" s="161" t="s">
        <v>734</v>
      </c>
      <c r="B55" s="43" t="str">
        <f>VLOOKUP(A55,MATERIALES!A6:D373,3,FALSE)</f>
        <v>Uniones especiales de alta resistencia para tubería</v>
      </c>
      <c r="C55" s="426"/>
      <c r="D55" s="426"/>
      <c r="E55" s="426"/>
      <c r="F55" s="426"/>
      <c r="G55" s="426"/>
      <c r="H55" s="426"/>
      <c r="I55" s="426"/>
      <c r="J55" s="313" t="str">
        <f>VLOOKUP(A55,MATERIALES!A9:D647,2,FALSE)</f>
        <v>u</v>
      </c>
      <c r="K55" s="398">
        <v>12</v>
      </c>
      <c r="L55" s="422"/>
      <c r="M55" s="403">
        <f>VLOOKUP(A55,MATERIALES!A6:D399,4,FALSE)</f>
        <v>59692.652327752483</v>
      </c>
      <c r="N55" s="273">
        <f t="shared" si="1"/>
        <v>716311.82793302974</v>
      </c>
    </row>
    <row r="56" spans="1:14">
      <c r="A56" s="161" t="s">
        <v>698</v>
      </c>
      <c r="B56" s="43" t="str">
        <f>VLOOKUP(A56,MATERIALES!A7:D373,3,FALSE)</f>
        <v>Transductores electrónicos (incluye cables, protección contra el concreto y panel de lectura)</v>
      </c>
      <c r="C56" s="426"/>
      <c r="D56" s="426"/>
      <c r="E56" s="426"/>
      <c r="F56" s="426"/>
      <c r="G56" s="426"/>
      <c r="H56" s="426"/>
      <c r="I56" s="426"/>
      <c r="J56" s="313" t="str">
        <f>VLOOKUP(A56,MATERIALES!A10:D648,2,FALSE)</f>
        <v>u</v>
      </c>
      <c r="K56" s="398">
        <v>2</v>
      </c>
      <c r="L56" s="422"/>
      <c r="M56" s="403">
        <f>VLOOKUP(A56,MATERIALES!A7:D400,4,FALSE)</f>
        <v>1527710.5929442991</v>
      </c>
      <c r="N56" s="273">
        <f t="shared" si="1"/>
        <v>3055421.1858885982</v>
      </c>
    </row>
    <row r="57" spans="1:14">
      <c r="A57" s="161" t="s">
        <v>700</v>
      </c>
      <c r="B57" s="43" t="str">
        <f>VLOOKUP(A57,MATERIALES!A8:D373,3,FALSE)</f>
        <v>Transductores mecánicos (incluye cables, protección contra el concreto y panel de lectura)</v>
      </c>
      <c r="C57" s="426"/>
      <c r="D57" s="426"/>
      <c r="E57" s="426"/>
      <c r="F57" s="426"/>
      <c r="G57" s="426"/>
      <c r="H57" s="426"/>
      <c r="I57" s="426"/>
      <c r="J57" s="313" t="str">
        <f>VLOOKUP(A57,MATERIALES!A11:D649,2,FALSE)</f>
        <v>u</v>
      </c>
      <c r="K57" s="398">
        <v>5</v>
      </c>
      <c r="L57" s="422"/>
      <c r="M57" s="403">
        <f>VLOOKUP(A57,MATERIALES!A8:D401,4,FALSE)</f>
        <v>933103.30158799712</v>
      </c>
      <c r="N57" s="273">
        <f t="shared" si="1"/>
        <v>4665516.507939986</v>
      </c>
    </row>
    <row r="58" spans="1:14" ht="15.75" thickBot="1">
      <c r="A58" s="206" t="s">
        <v>550</v>
      </c>
      <c r="B58" s="43" t="str">
        <f>VLOOKUP(A58,MATERIALES!A9:D374,3,FALSE)</f>
        <v>Material seleccionado para Relleno</v>
      </c>
      <c r="C58" s="311"/>
      <c r="D58" s="311"/>
      <c r="E58" s="311"/>
      <c r="F58" s="311"/>
      <c r="G58" s="311"/>
      <c r="H58" s="311"/>
      <c r="I58" s="311"/>
      <c r="J58" s="436" t="str">
        <f>VLOOKUP(A58,MATERIALES!A12:D650,2,FALSE)</f>
        <v>m3</v>
      </c>
      <c r="K58" s="126">
        <v>70</v>
      </c>
      <c r="L58" s="326"/>
      <c r="M58" s="403">
        <f>VLOOKUP(A58,MATERIALES!A9:D402,4,FALSE)</f>
        <v>20637.940504605023</v>
      </c>
      <c r="N58" s="273">
        <f t="shared" si="1"/>
        <v>1444655.8353223517</v>
      </c>
    </row>
    <row r="59" spans="1:14" ht="15.75" thickBot="1">
      <c r="B59" s="820" t="s">
        <v>953</v>
      </c>
      <c r="C59" s="821"/>
      <c r="D59" s="821"/>
      <c r="E59" s="821"/>
      <c r="F59" s="821"/>
      <c r="G59" s="821"/>
      <c r="H59" s="821"/>
      <c r="I59" s="821"/>
      <c r="J59" s="821"/>
      <c r="K59" s="821"/>
      <c r="L59" s="821"/>
      <c r="M59" s="822"/>
      <c r="N59" s="395">
        <f>SUM(N52:N58)</f>
        <v>34628736.617189586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1395</v>
      </c>
      <c r="B64" s="46" t="str">
        <f>VLOOKUP(A64,TRANSPORTE!A5:D117,3,FALSE)</f>
        <v>Transporte de Equipos para Prueba (1)</v>
      </c>
      <c r="C64" s="318"/>
      <c r="D64" s="318"/>
      <c r="E64" s="318"/>
      <c r="F64" s="318"/>
      <c r="G64" s="318"/>
      <c r="H64" s="312" t="s">
        <v>1468</v>
      </c>
      <c r="I64" s="280">
        <v>0.05</v>
      </c>
      <c r="J64" s="287">
        <v>1</v>
      </c>
      <c r="K64" s="280">
        <f>I64*J64</f>
        <v>0.05</v>
      </c>
      <c r="L64" s="907">
        <f>VLOOKUP(A64,TRANSPORTE!A5:D117,4,FALSE)</f>
        <v>175928.27581516391</v>
      </c>
      <c r="M64" s="908"/>
      <c r="N64" s="288">
        <f>K64*L64</f>
        <v>8796.4137907581953</v>
      </c>
    </row>
    <row r="65" spans="1:15">
      <c r="B65" s="46"/>
      <c r="C65" s="47"/>
      <c r="D65" s="47"/>
      <c r="E65" s="47"/>
      <c r="F65" s="47"/>
      <c r="G65" s="47"/>
      <c r="H65" s="312"/>
      <c r="I65" s="280"/>
      <c r="J65" s="287"/>
      <c r="K65" s="280"/>
      <c r="L65" s="907"/>
      <c r="M65" s="908"/>
      <c r="N65" s="288"/>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8796.4137907581953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15</v>
      </c>
      <c r="B75" s="49" t="str">
        <f>VLOOKUP(A75,'MANO DE OBRA'!A8:D68,3,FALSE)</f>
        <v>Obrero (6)</v>
      </c>
      <c r="C75" s="47"/>
      <c r="D75" s="47"/>
      <c r="E75" s="47"/>
      <c r="F75" s="47"/>
      <c r="G75" s="47"/>
      <c r="H75" s="47"/>
      <c r="I75" s="293">
        <f>K75/J75*100</f>
        <v>175560</v>
      </c>
      <c r="J75" s="294">
        <v>185</v>
      </c>
      <c r="K75" s="295">
        <f>VLOOKUP(A75,'MANO DE OBRA'!A8:D99,4,FALSE)</f>
        <v>324786</v>
      </c>
      <c r="L75" s="50"/>
      <c r="M75" s="435">
        <v>1.26</v>
      </c>
      <c r="N75" s="396">
        <f>K75/M75</f>
        <v>257766.66666666666</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3">
        <v>1.26</v>
      </c>
      <c r="N76" s="396">
        <f>K76/M76</f>
        <v>84671.621916196818</v>
      </c>
    </row>
    <row r="77" spans="1:15">
      <c r="A77" s="173" t="s">
        <v>2228</v>
      </c>
      <c r="B77" s="49" t="str">
        <f>VLOOKUP(A77,'MANO DE OBRA'!A11:D72,3,FALSE)</f>
        <v>Celador</v>
      </c>
      <c r="C77" s="47"/>
      <c r="D77" s="47"/>
      <c r="E77" s="47"/>
      <c r="F77" s="47"/>
      <c r="G77" s="47"/>
      <c r="H77" s="47"/>
      <c r="I77" s="293">
        <f>K77/J77*100</f>
        <v>29260.000000000004</v>
      </c>
      <c r="J77" s="294">
        <v>185</v>
      </c>
      <c r="K77" s="299">
        <f>VLOOKUP(A77,'MANO DE OBRA'!A11:D103,4,FALSE)</f>
        <v>54131</v>
      </c>
      <c r="L77" s="319"/>
      <c r="M77" s="301">
        <v>1.26</v>
      </c>
      <c r="N77" s="396">
        <f>K77/M77</f>
        <v>42961.111111111109</v>
      </c>
    </row>
    <row r="78" spans="1:15" ht="15.75" thickBot="1">
      <c r="B78" s="896"/>
      <c r="C78" s="897"/>
      <c r="D78" s="897"/>
      <c r="E78" s="897"/>
      <c r="F78" s="897"/>
      <c r="G78" s="897"/>
      <c r="H78" s="897"/>
      <c r="I78" s="126"/>
      <c r="J78" s="126"/>
      <c r="K78" s="126"/>
      <c r="L78" s="910"/>
      <c r="M78" s="910"/>
      <c r="N78" s="45"/>
    </row>
    <row r="79" spans="1:15" ht="15.75" thickBot="1">
      <c r="B79" s="909" t="s">
        <v>953</v>
      </c>
      <c r="C79" s="863"/>
      <c r="D79" s="863"/>
      <c r="E79" s="863"/>
      <c r="F79" s="863"/>
      <c r="G79" s="863"/>
      <c r="H79" s="863"/>
      <c r="I79" s="863"/>
      <c r="J79" s="863"/>
      <c r="K79" s="863"/>
      <c r="L79" s="863"/>
      <c r="M79" s="864"/>
      <c r="N79" s="302">
        <f>SUM(N75:N78)</f>
        <v>385399.39969397458</v>
      </c>
    </row>
    <row r="80" spans="1:15" ht="15.75" thickBot="1">
      <c r="B80" s="33"/>
      <c r="C80" s="34"/>
      <c r="D80" s="34"/>
      <c r="E80" s="34"/>
      <c r="F80" s="34"/>
      <c r="G80" s="34"/>
      <c r="H80" s="34"/>
      <c r="I80" s="34"/>
      <c r="J80" s="34"/>
      <c r="K80" s="34"/>
      <c r="L80" s="34"/>
      <c r="M80" s="34"/>
      <c r="N80" s="35"/>
    </row>
    <row r="81" spans="1:14" ht="15.75" thickBot="1">
      <c r="B81" s="820" t="s">
        <v>967</v>
      </c>
      <c r="C81" s="821"/>
      <c r="D81" s="821"/>
      <c r="E81" s="821"/>
      <c r="F81" s="821"/>
      <c r="G81" s="821"/>
      <c r="H81" s="821"/>
      <c r="I81" s="821"/>
      <c r="J81" s="821"/>
      <c r="K81" s="821"/>
      <c r="L81" s="821"/>
      <c r="M81" s="822"/>
      <c r="N81" s="99">
        <f>N47+N59+N70+N79</f>
        <v>55083736.603764623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5" t="s">
        <v>969</v>
      </c>
      <c r="C85" s="866"/>
      <c r="D85" s="866"/>
      <c r="E85" s="866"/>
      <c r="F85" s="866"/>
      <c r="G85" s="866"/>
      <c r="H85" s="866"/>
      <c r="I85" s="315"/>
      <c r="J85" s="335"/>
      <c r="K85" s="303" t="s">
        <v>970</v>
      </c>
      <c r="L85" s="867" t="s">
        <v>971</v>
      </c>
      <c r="M85" s="868"/>
      <c r="N85" s="304"/>
    </row>
    <row r="86" spans="1:14">
      <c r="B86" s="853" t="s">
        <v>972</v>
      </c>
      <c r="C86" s="854"/>
      <c r="D86" s="854"/>
      <c r="E86" s="854"/>
      <c r="F86" s="854"/>
      <c r="G86" s="854"/>
      <c r="H86" s="854"/>
      <c r="I86" s="87"/>
      <c r="J86" s="88"/>
      <c r="K86" s="305">
        <v>0.2</v>
      </c>
      <c r="L86" s="855">
        <f>N81*K86</f>
        <v>11016747.320752926</v>
      </c>
      <c r="M86" s="856"/>
      <c r="N86" s="51"/>
    </row>
    <row r="87" spans="1:14">
      <c r="B87" s="89" t="s">
        <v>973</v>
      </c>
      <c r="C87" s="90"/>
      <c r="D87" s="90"/>
      <c r="E87" s="90"/>
      <c r="F87" s="90"/>
      <c r="G87" s="90"/>
      <c r="H87" s="90"/>
      <c r="I87" s="87"/>
      <c r="J87" s="88"/>
      <c r="K87" s="305">
        <v>0.05</v>
      </c>
      <c r="L87" s="855">
        <f>N81*K87</f>
        <v>2754186.8301882315</v>
      </c>
      <c r="M87" s="856"/>
      <c r="N87" s="51"/>
    </row>
    <row r="88" spans="1:14" ht="15.75" thickBot="1">
      <c r="B88" s="91" t="s">
        <v>974</v>
      </c>
      <c r="C88" s="92"/>
      <c r="D88" s="92"/>
      <c r="E88" s="92"/>
      <c r="F88" s="92"/>
      <c r="G88" s="92"/>
      <c r="H88" s="92"/>
      <c r="I88" s="93"/>
      <c r="J88" s="94"/>
      <c r="K88" s="306">
        <v>0.05</v>
      </c>
      <c r="L88" s="857">
        <f>N81*K88</f>
        <v>2754186.8301882315</v>
      </c>
      <c r="M88" s="858"/>
      <c r="N88" s="51"/>
    </row>
    <row r="89" spans="1:14" ht="15.75" thickBot="1">
      <c r="B89" s="820" t="s">
        <v>953</v>
      </c>
      <c r="C89" s="821"/>
      <c r="D89" s="821"/>
      <c r="E89" s="821"/>
      <c r="F89" s="821"/>
      <c r="G89" s="821"/>
      <c r="H89" s="821"/>
      <c r="I89" s="821"/>
      <c r="J89" s="821"/>
      <c r="K89" s="821"/>
      <c r="L89" s="821"/>
      <c r="M89" s="822"/>
      <c r="N89" s="52">
        <f>L86+L87+L88</f>
        <v>16525120.981129389</v>
      </c>
    </row>
    <row r="90" spans="1:14" ht="15.75" thickBot="1">
      <c r="B90" s="33"/>
      <c r="C90" s="34"/>
      <c r="D90" s="34"/>
      <c r="E90" s="34"/>
      <c r="F90" s="34"/>
      <c r="G90" s="34"/>
      <c r="H90" s="34"/>
      <c r="I90" s="34"/>
      <c r="J90" s="34"/>
      <c r="K90" s="34"/>
      <c r="L90" s="34"/>
      <c r="M90" s="34"/>
      <c r="N90" s="35"/>
    </row>
    <row r="91" spans="1:14" ht="15.75" thickBot="1">
      <c r="A91" t="s">
        <v>2016</v>
      </c>
      <c r="B91" s="820" t="s">
        <v>975</v>
      </c>
      <c r="C91" s="821"/>
      <c r="D91" s="821"/>
      <c r="E91" s="821"/>
      <c r="F91" s="821"/>
      <c r="G91" s="821"/>
      <c r="H91" s="821"/>
      <c r="I91" s="821"/>
      <c r="J91" s="821"/>
      <c r="K91" s="821"/>
      <c r="L91" s="821"/>
      <c r="M91" s="822"/>
      <c r="N91" s="189">
        <f>N81+N89</f>
        <v>71608857.584894016</v>
      </c>
    </row>
    <row r="92" spans="1:14">
      <c r="B92" s="240"/>
      <c r="C92" s="241"/>
      <c r="D92" s="241"/>
      <c r="E92" s="241"/>
      <c r="F92" s="241"/>
      <c r="G92" s="241"/>
      <c r="H92" s="241"/>
      <c r="I92" s="241"/>
      <c r="J92" s="241"/>
      <c r="K92" s="241"/>
      <c r="L92" s="241"/>
      <c r="M92" s="241"/>
      <c r="N92" s="242"/>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244"/>
      <c r="F95" s="244"/>
      <c r="G95" s="244"/>
      <c r="H95" s="244"/>
      <c r="I95" s="244"/>
      <c r="J95" s="244"/>
      <c r="K95" s="244"/>
      <c r="L95" s="244"/>
      <c r="M95" s="244"/>
      <c r="N95" s="245"/>
    </row>
    <row r="96" spans="1:14">
      <c r="B96" s="243"/>
      <c r="C96" s="244"/>
      <c r="D96" s="244"/>
      <c r="E96" s="418" t="s">
        <v>976</v>
      </c>
      <c r="F96" s="418"/>
      <c r="G96" s="418"/>
      <c r="H96" s="418"/>
      <c r="I96" s="418"/>
      <c r="J96" s="418"/>
      <c r="K96" s="244"/>
      <c r="L96" s="244"/>
      <c r="M96" s="244"/>
      <c r="N96" s="245"/>
    </row>
    <row r="97" spans="2:14">
      <c r="B97" s="243"/>
      <c r="C97" s="244"/>
      <c r="D97" s="244"/>
      <c r="E97" s="244" t="s">
        <v>977</v>
      </c>
      <c r="F97" s="244"/>
      <c r="G97" s="244"/>
      <c r="H97" s="244"/>
      <c r="I97" s="244"/>
      <c r="J97" s="244"/>
      <c r="K97" s="244"/>
      <c r="L97" s="244"/>
      <c r="M97" s="244"/>
      <c r="N97" s="245"/>
    </row>
    <row r="98" spans="2:14">
      <c r="B98" s="243"/>
      <c r="C98" s="244"/>
      <c r="D98" s="244"/>
      <c r="E98" s="244" t="s">
        <v>978</v>
      </c>
      <c r="F98" s="244"/>
      <c r="G98" s="244"/>
      <c r="H98" s="244"/>
      <c r="I98" s="244"/>
      <c r="J98" s="244"/>
      <c r="K98" s="244"/>
      <c r="L98" s="244"/>
      <c r="M98" s="244"/>
      <c r="N98" s="245"/>
    </row>
    <row r="99" spans="2:14">
      <c r="B99" s="243"/>
      <c r="C99" s="244"/>
      <c r="D99" s="244"/>
      <c r="E99" s="244" t="s">
        <v>979</v>
      </c>
      <c r="F99" s="244"/>
      <c r="G99" s="244"/>
      <c r="H99" s="244"/>
      <c r="I99" s="244"/>
      <c r="J99" s="244"/>
      <c r="K99" s="244"/>
      <c r="L99" s="244"/>
      <c r="M99" s="244"/>
      <c r="N99" s="245"/>
    </row>
    <row r="100" spans="2:14" ht="15.75" thickBot="1">
      <c r="B100" s="243"/>
      <c r="C100" s="244"/>
      <c r="D100" s="244"/>
      <c r="E100" s="244"/>
      <c r="F100" s="244" t="s">
        <v>980</v>
      </c>
      <c r="G100" s="244"/>
      <c r="H100" s="244"/>
      <c r="I100" s="244"/>
      <c r="J100" s="244"/>
      <c r="K100" s="244"/>
      <c r="L100" s="244"/>
      <c r="M100" s="244"/>
      <c r="N100" s="245"/>
    </row>
    <row r="101" spans="2:14">
      <c r="B101" s="228" t="s">
        <v>2216</v>
      </c>
      <c r="C101" s="229"/>
      <c r="D101" s="229"/>
      <c r="E101" s="229"/>
      <c r="F101" s="229"/>
      <c r="G101" s="229"/>
      <c r="H101" s="229"/>
      <c r="I101" s="229"/>
      <c r="J101" s="229"/>
      <c r="K101" s="229"/>
      <c r="L101" s="229"/>
      <c r="M101" s="229"/>
      <c r="N101" s="230"/>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c r="B104" s="246"/>
      <c r="C104" s="247"/>
      <c r="D104" s="247"/>
      <c r="E104" s="247"/>
      <c r="F104" s="247"/>
      <c r="G104" s="247"/>
      <c r="H104" s="247"/>
      <c r="I104" s="247"/>
      <c r="J104" s="247"/>
      <c r="K104" s="247"/>
      <c r="L104" s="247"/>
      <c r="M104" s="247"/>
      <c r="N104" s="248"/>
    </row>
    <row r="105" spans="2:14" ht="15.75" thickBot="1">
      <c r="B105" s="249"/>
      <c r="C105" s="250"/>
      <c r="D105" s="250"/>
      <c r="E105" s="250"/>
      <c r="F105" s="250"/>
      <c r="G105" s="250"/>
      <c r="H105" s="250"/>
      <c r="I105" s="250"/>
      <c r="J105" s="250"/>
      <c r="K105" s="250"/>
      <c r="L105" s="250"/>
      <c r="M105" s="250"/>
      <c r="N105" s="251"/>
    </row>
    <row r="106" spans="2:14">
      <c r="B106" s="252"/>
      <c r="C106" s="253"/>
      <c r="D106" s="253"/>
      <c r="E106" s="253"/>
      <c r="F106" s="253"/>
      <c r="G106" s="253"/>
      <c r="H106" s="253"/>
      <c r="I106" s="253"/>
      <c r="J106" s="253"/>
      <c r="K106" s="253"/>
      <c r="L106" s="253"/>
      <c r="M106" s="253"/>
      <c r="N106" s="254"/>
    </row>
    <row r="107" spans="2:14">
      <c r="B107" s="255" t="s">
        <v>2217</v>
      </c>
      <c r="C107" s="256"/>
      <c r="D107" s="256"/>
      <c r="E107" s="256"/>
      <c r="F107" s="256"/>
      <c r="G107" s="256"/>
      <c r="H107" s="256"/>
      <c r="I107" s="256"/>
      <c r="J107" s="256"/>
      <c r="K107" s="256"/>
      <c r="L107" s="256"/>
      <c r="M107" s="256"/>
      <c r="N107" s="257"/>
    </row>
    <row r="108" spans="2:14" ht="15" customHeight="1">
      <c r="B108" s="964" t="s">
        <v>2218</v>
      </c>
      <c r="C108" s="965"/>
      <c r="D108" s="965"/>
      <c r="E108" s="965"/>
      <c r="F108" s="965"/>
      <c r="G108" s="965"/>
      <c r="H108" s="965"/>
      <c r="I108" s="965"/>
      <c r="J108" s="965"/>
      <c r="K108" s="965"/>
      <c r="L108" s="965"/>
      <c r="M108" s="965"/>
      <c r="N108" s="966"/>
    </row>
    <row r="109" spans="2:14" ht="15" customHeight="1">
      <c r="B109" s="964"/>
      <c r="C109" s="965"/>
      <c r="D109" s="965"/>
      <c r="E109" s="965"/>
      <c r="F109" s="965"/>
      <c r="G109" s="965"/>
      <c r="H109" s="965"/>
      <c r="I109" s="965"/>
      <c r="J109" s="965"/>
      <c r="K109" s="965"/>
      <c r="L109" s="965"/>
      <c r="M109" s="965"/>
      <c r="N109" s="966"/>
    </row>
    <row r="110" spans="2:14" ht="30" customHeight="1">
      <c r="B110" s="967" t="s">
        <v>2219</v>
      </c>
      <c r="C110" s="968"/>
      <c r="D110" s="968"/>
      <c r="E110" s="968"/>
      <c r="F110" s="968"/>
      <c r="G110" s="968"/>
      <c r="H110" s="968"/>
      <c r="I110" s="968"/>
      <c r="J110" s="968"/>
      <c r="K110" s="968"/>
      <c r="L110" s="968"/>
      <c r="M110" s="968"/>
      <c r="N110" s="969"/>
    </row>
    <row r="111" spans="2:14">
      <c r="B111" s="967"/>
      <c r="C111" s="968"/>
      <c r="D111" s="968"/>
      <c r="E111" s="968"/>
      <c r="F111" s="968"/>
      <c r="G111" s="968"/>
      <c r="H111" s="968"/>
      <c r="I111" s="968"/>
      <c r="J111" s="968"/>
      <c r="K111" s="968"/>
      <c r="L111" s="968"/>
      <c r="M111" s="968"/>
      <c r="N111" s="969"/>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55"/>
      <c r="C115" s="256"/>
      <c r="D115" s="256"/>
      <c r="E115" s="256"/>
      <c r="F115" s="256"/>
      <c r="G115" s="256"/>
      <c r="H115" s="256"/>
      <c r="I115" s="256"/>
      <c r="J115" s="256"/>
      <c r="K115" s="256"/>
      <c r="L115" s="256"/>
      <c r="M115" s="256"/>
      <c r="N115" s="257"/>
    </row>
    <row r="116" spans="2:14">
      <c r="B116" s="243"/>
      <c r="C116" s="244"/>
      <c r="D116" s="244"/>
      <c r="E116" s="244" t="s">
        <v>976</v>
      </c>
      <c r="F116" s="418"/>
      <c r="G116" s="418"/>
      <c r="H116" s="244"/>
      <c r="I116" s="244"/>
      <c r="J116" s="244"/>
      <c r="K116" s="244"/>
      <c r="L116" s="244"/>
      <c r="M116" s="244"/>
      <c r="N116" s="245"/>
    </row>
    <row r="117" spans="2:14">
      <c r="B117" s="243"/>
      <c r="C117" s="244"/>
      <c r="D117" s="244"/>
      <c r="E117" s="419" t="s">
        <v>977</v>
      </c>
      <c r="F117" s="244"/>
      <c r="G117" s="244"/>
      <c r="H117" s="419"/>
      <c r="I117" s="419"/>
      <c r="J117" s="419"/>
      <c r="K117" s="244"/>
      <c r="L117" s="244"/>
      <c r="M117" s="244"/>
      <c r="N117" s="245"/>
    </row>
    <row r="118" spans="2:14">
      <c r="B118" s="243"/>
      <c r="C118" s="244"/>
      <c r="D118" s="244"/>
      <c r="E118" s="258" t="s">
        <v>981</v>
      </c>
      <c r="F118" s="244"/>
      <c r="G118" s="244"/>
      <c r="H118" s="258"/>
      <c r="I118" s="258"/>
      <c r="J118" s="258"/>
      <c r="K118" s="244"/>
      <c r="L118" s="244"/>
      <c r="M118" s="244"/>
      <c r="N118" s="245"/>
    </row>
    <row r="119" spans="2:14">
      <c r="B119" s="259"/>
      <c r="C119" s="256"/>
      <c r="D119" s="256"/>
      <c r="E119" s="244" t="s">
        <v>979</v>
      </c>
      <c r="F119" s="244"/>
      <c r="G119" s="244"/>
      <c r="H119" s="244"/>
      <c r="I119" s="244"/>
      <c r="J119" s="244"/>
      <c r="K119" s="256"/>
      <c r="L119" s="256"/>
      <c r="M119" s="256"/>
      <c r="N119" s="257"/>
    </row>
    <row r="120" spans="2:14">
      <c r="B120" s="259"/>
      <c r="C120" s="256"/>
      <c r="D120" s="256"/>
      <c r="E120" s="256"/>
      <c r="F120" s="244"/>
      <c r="G120" s="244"/>
      <c r="H120" s="244"/>
      <c r="I120" s="244"/>
      <c r="J120" s="244"/>
      <c r="K120" s="256"/>
      <c r="L120" s="256"/>
      <c r="M120" s="256"/>
      <c r="N120" s="257"/>
    </row>
    <row r="121" spans="2:14">
      <c r="B121" s="259" t="s">
        <v>2220</v>
      </c>
      <c r="C121" s="258"/>
      <c r="D121" s="258"/>
      <c r="E121" s="244"/>
      <c r="F121" s="244"/>
      <c r="G121" s="244"/>
      <c r="H121" s="244"/>
      <c r="I121" s="244"/>
      <c r="J121" s="970"/>
      <c r="K121" s="970"/>
      <c r="L121" s="970"/>
      <c r="M121" s="970"/>
      <c r="N121" s="971"/>
    </row>
    <row r="122" spans="2:14" ht="15.75" thickBot="1">
      <c r="B122" s="420" t="s">
        <v>2221</v>
      </c>
      <c r="C122" s="421"/>
      <c r="D122" s="421"/>
      <c r="E122" s="260"/>
      <c r="F122" s="260"/>
      <c r="G122" s="260"/>
      <c r="H122" s="260"/>
      <c r="I122" s="260"/>
      <c r="J122" s="972"/>
      <c r="K122" s="972"/>
      <c r="L122" s="972"/>
      <c r="M122" s="972"/>
      <c r="N122" s="973"/>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1650</v>
      </c>
      <c r="C31" s="81" t="s">
        <v>2096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140</v>
      </c>
      <c r="B36" s="869" t="str">
        <f>VLOOKUP(A36,EQUIPOS!A6:D154,3,FALSE)</f>
        <v>Camisa para Pilote D=1.20m</v>
      </c>
      <c r="C36" s="870"/>
      <c r="D36" s="870"/>
      <c r="E36" s="870"/>
      <c r="F36" s="870"/>
      <c r="G36" s="870"/>
      <c r="H36" s="871"/>
      <c r="I36" s="268"/>
      <c r="J36" s="269"/>
      <c r="K36" s="270">
        <f>VLOOKUP(A36,EQUIPOS!A6:D163,4,FALSE)</f>
        <v>26409.884102405744</v>
      </c>
      <c r="L36" s="271"/>
      <c r="M36" s="272">
        <v>1</v>
      </c>
      <c r="N36" s="273">
        <f t="shared" ref="N36:N42" si="0">K36/M36</f>
        <v>26409.884102405744</v>
      </c>
    </row>
    <row r="37" spans="1:14">
      <c r="A37" s="113" t="s">
        <v>206</v>
      </c>
      <c r="B37" s="869" t="str">
        <f>VLOOKUP(A37,EQUIPOS!A7:D154,3,FALSE)</f>
        <v>Equipo de Soldadura</v>
      </c>
      <c r="C37" s="870"/>
      <c r="D37" s="870"/>
      <c r="E37" s="870"/>
      <c r="F37" s="870"/>
      <c r="G37" s="870"/>
      <c r="H37" s="871"/>
      <c r="I37" s="422"/>
      <c r="J37" s="423"/>
      <c r="K37" s="270">
        <f>VLOOKUP(A37,EQUIPOS!A7:D164,4,FALSE)</f>
        <v>7223.9538519691978</v>
      </c>
      <c r="L37" s="336"/>
      <c r="M37" s="337">
        <v>1</v>
      </c>
      <c r="N37" s="273">
        <f t="shared" si="0"/>
        <v>7223.9538519691978</v>
      </c>
    </row>
    <row r="38" spans="1:14">
      <c r="A38" s="113" t="s">
        <v>242</v>
      </c>
      <c r="B38" s="869" t="str">
        <f>VLOOKUP(A38,EQUIPOS!A8:D154,3,FALSE)</f>
        <v>Grúa con torre capacidad 1 ton en la punta.</v>
      </c>
      <c r="C38" s="870"/>
      <c r="D38" s="870"/>
      <c r="E38" s="870"/>
      <c r="F38" s="870"/>
      <c r="G38" s="870"/>
      <c r="H38" s="871"/>
      <c r="I38" s="422"/>
      <c r="J38" s="423"/>
      <c r="K38" s="439">
        <f>VLOOKUP(A38,EQUIPOS!A8:D165,4,FALSE)</f>
        <v>185369.47828368918</v>
      </c>
      <c r="L38" s="336"/>
      <c r="M38" s="337">
        <v>2.5</v>
      </c>
      <c r="N38" s="273">
        <f t="shared" si="0"/>
        <v>74147.791313475667</v>
      </c>
    </row>
    <row r="39" spans="1:14">
      <c r="A39" s="113" t="s">
        <v>267</v>
      </c>
      <c r="B39" s="869" t="str">
        <f>VLOOKUP(A39,EQUIPOS!A9:D154,3,FALSE)</f>
        <v>Motobomba de concreto</v>
      </c>
      <c r="C39" s="870"/>
      <c r="D39" s="870"/>
      <c r="E39" s="870"/>
      <c r="F39" s="870"/>
      <c r="G39" s="870"/>
      <c r="H39" s="871"/>
      <c r="I39" s="422"/>
      <c r="J39" s="423"/>
      <c r="K39" s="439">
        <f>VLOOKUP(A39,EQUIPOS!A9:D166,4,FALSE)</f>
        <v>56317.735735611721</v>
      </c>
      <c r="L39" s="336"/>
      <c r="M39" s="337">
        <v>2.5499800000000001</v>
      </c>
      <c r="N39" s="273">
        <f t="shared" si="0"/>
        <v>22085.559783061719</v>
      </c>
    </row>
    <row r="40" spans="1:14">
      <c r="A40" s="113" t="s">
        <v>277</v>
      </c>
      <c r="B40" s="869" t="str">
        <f>VLOOKUP(A40,EQUIPOS!A10:D154,3,FALSE)</f>
        <v>Pala auxiliar de piloteadora</v>
      </c>
      <c r="C40" s="870"/>
      <c r="D40" s="870"/>
      <c r="E40" s="870"/>
      <c r="F40" s="870"/>
      <c r="G40" s="870"/>
      <c r="H40" s="871"/>
      <c r="I40" s="422"/>
      <c r="J40" s="423"/>
      <c r="K40" s="439">
        <f>VLOOKUP(A40,EQUIPOS!A10:D167,4,FALSE)</f>
        <v>272348.53427749744</v>
      </c>
      <c r="L40" s="336"/>
      <c r="M40" s="337">
        <v>2.5</v>
      </c>
      <c r="N40" s="273">
        <f t="shared" si="0"/>
        <v>108939.41371099898</v>
      </c>
    </row>
    <row r="41" spans="1:14">
      <c r="A41" s="113" t="s">
        <v>282</v>
      </c>
      <c r="B41" s="869" t="str">
        <f>VLOOKUP(A41,EQUIPOS!A6:D154,3,FALSE)</f>
        <v>Piloteadora potencia 250KW, RPM 1800, fuerza elevadora 200KN</v>
      </c>
      <c r="C41" s="870"/>
      <c r="D41" s="870"/>
      <c r="E41" s="870"/>
      <c r="F41" s="870"/>
      <c r="G41" s="870"/>
      <c r="H41" s="871"/>
      <c r="I41" s="422"/>
      <c r="J41" s="423"/>
      <c r="K41" s="439">
        <f>VLOOKUP(A41,EQUIPOS!A6:D154,4,FALSE)</f>
        <v>412875.98623067362</v>
      </c>
      <c r="L41" s="336"/>
      <c r="M41" s="337">
        <v>1</v>
      </c>
      <c r="N41" s="273">
        <f t="shared" si="0"/>
        <v>412875.98623067362</v>
      </c>
    </row>
    <row r="42" spans="1:14">
      <c r="A42" s="113" t="s">
        <v>310</v>
      </c>
      <c r="B42" s="869" t="str">
        <f>VLOOKUP(A42,EQUIPOS!A12:D156,3,FALSE)</f>
        <v>Retroexcavadora A25C</v>
      </c>
      <c r="C42" s="870"/>
      <c r="D42" s="870"/>
      <c r="E42" s="870"/>
      <c r="F42" s="870"/>
      <c r="G42" s="870"/>
      <c r="H42" s="871"/>
      <c r="I42" s="329"/>
      <c r="J42" s="331"/>
      <c r="K42" s="439">
        <f>VLOOKUP(A42,EQUIPOS!A12:D169,4,FALSE)</f>
        <v>122097.94732889754</v>
      </c>
      <c r="L42" s="424"/>
      <c r="M42" s="425">
        <v>2.5</v>
      </c>
      <c r="N42" s="273">
        <f t="shared" si="0"/>
        <v>48839.178931559014</v>
      </c>
    </row>
    <row r="43" spans="1:14">
      <c r="B43" s="869"/>
      <c r="C43" s="870"/>
      <c r="D43" s="870"/>
      <c r="E43" s="870"/>
      <c r="F43" s="870"/>
      <c r="G43" s="870"/>
      <c r="H43" s="871"/>
      <c r="I43" s="36"/>
      <c r="J43" s="37"/>
      <c r="K43" s="439"/>
      <c r="L43" s="277"/>
      <c r="M43" s="278"/>
      <c r="N43" s="273"/>
    </row>
    <row r="44" spans="1:14">
      <c r="B44" s="321"/>
      <c r="C44" s="322"/>
      <c r="D44" s="322"/>
      <c r="E44" s="322"/>
      <c r="F44" s="324"/>
      <c r="G44" s="324"/>
      <c r="H44" s="125"/>
      <c r="I44" s="36"/>
      <c r="J44" s="37"/>
      <c r="K44" s="439"/>
      <c r="L44" s="277"/>
      <c r="M44" s="278"/>
      <c r="N44" s="274"/>
    </row>
    <row r="45" spans="1:14">
      <c r="B45" s="877" t="s">
        <v>952</v>
      </c>
      <c r="C45" s="878"/>
      <c r="D45" s="878"/>
      <c r="E45" s="38"/>
      <c r="F45" s="39"/>
      <c r="G45" s="39"/>
      <c r="H45" s="40"/>
      <c r="I45" s="36"/>
      <c r="J45" s="37"/>
      <c r="K45" s="280"/>
      <c r="L45" s="277"/>
      <c r="M45" s="402">
        <v>0.1</v>
      </c>
      <c r="N45" s="345">
        <f>N83*M45</f>
        <v>8989.0050753001669</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395">
        <f>SUM(N36:N46)</f>
        <v>709510.77299944405</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5" t="s">
        <v>944</v>
      </c>
      <c r="C51" s="866"/>
      <c r="D51" s="866"/>
      <c r="E51" s="866"/>
      <c r="F51" s="866"/>
      <c r="G51" s="866"/>
      <c r="H51" s="866"/>
      <c r="I51" s="900"/>
      <c r="J51" s="316" t="s">
        <v>945</v>
      </c>
      <c r="K51" s="85" t="s">
        <v>946</v>
      </c>
      <c r="L51" s="901" t="s">
        <v>955</v>
      </c>
      <c r="M51" s="900"/>
      <c r="N51" s="86" t="s">
        <v>951</v>
      </c>
    </row>
    <row r="52" spans="1:14">
      <c r="A52" s="161" t="s">
        <v>388</v>
      </c>
      <c r="B52" s="43" t="str">
        <f>VLOOKUP(A52,MATERIALES!A5:D373,3,FALSE)</f>
        <v>Bentonita</v>
      </c>
      <c r="C52" s="282"/>
      <c r="D52" s="282"/>
      <c r="E52" s="282"/>
      <c r="F52" s="282"/>
      <c r="G52" s="282"/>
      <c r="H52" s="282"/>
      <c r="I52" s="282"/>
      <c r="J52" s="312" t="str">
        <f>VLOOKUP(A52,MATERIALES!A6:D644,2,FALSE)</f>
        <v>kg</v>
      </c>
      <c r="K52" s="283">
        <v>2.355</v>
      </c>
      <c r="L52" s="268"/>
      <c r="M52" s="403">
        <f>VLOOKUP(A52,MATERIALES!A5:D396,4,FALSE)</f>
        <v>9244.5725103083132</v>
      </c>
      <c r="N52" s="273">
        <f>K52*M52</f>
        <v>21770.968261776077</v>
      </c>
    </row>
    <row r="53" spans="1:14">
      <c r="A53" s="161" t="s">
        <v>745</v>
      </c>
      <c r="B53" s="43" t="str">
        <f>VLOOKUP(A53,MATERIALES!A6:D373,3,FALSE)</f>
        <v>Acero PDR-60</v>
      </c>
      <c r="C53" s="426"/>
      <c r="D53" s="426"/>
      <c r="E53" s="426"/>
      <c r="F53" s="426"/>
      <c r="G53" s="426"/>
      <c r="H53" s="426"/>
      <c r="I53" s="426"/>
      <c r="J53" s="313" t="str">
        <f>VLOOKUP(A53,MATERIALES!A7:D645,2,FALSE)</f>
        <v>kg</v>
      </c>
      <c r="K53" s="398">
        <v>123.70021073509811</v>
      </c>
      <c r="L53" s="422"/>
      <c r="M53" s="403">
        <f>VLOOKUP(A53,MATERIALES!A6:D397,4,FALSE)</f>
        <v>3726.9421897794346</v>
      </c>
      <c r="N53" s="273">
        <f>K53*M53</f>
        <v>461023.53427324409</v>
      </c>
    </row>
    <row r="54" spans="1:14">
      <c r="A54" s="161" t="s">
        <v>829</v>
      </c>
      <c r="B54" s="43" t="str">
        <f>VLOOKUP(A54,MATERIALES!A6:D373,3,FALSE)</f>
        <v>Concreto Resistencia  28 (Mpa)</v>
      </c>
      <c r="C54" s="426"/>
      <c r="D54" s="426"/>
      <c r="E54" s="426"/>
      <c r="F54" s="426"/>
      <c r="G54" s="426"/>
      <c r="H54" s="426"/>
      <c r="I54" s="426"/>
      <c r="J54" s="313" t="str">
        <f>VLOOKUP(A54,MATERIALES!A8:D646,2,FALSE)</f>
        <v>m3</v>
      </c>
      <c r="K54" s="398">
        <v>0.82466807156732069</v>
      </c>
      <c r="L54" s="422"/>
      <c r="M54" s="403">
        <f>VLOOKUP(A54,MATERIALES!A6:D398,4,FALSE)</f>
        <v>396627.7643755881</v>
      </c>
      <c r="N54" s="273">
        <f>K54*M54</f>
        <v>327086.25357767392</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SUM(N52:N58)</f>
        <v>809880.75611269404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1256</v>
      </c>
      <c r="B64" s="46" t="str">
        <f>VLOOKUP(A64,TRANSPORTE!A5:D117,3,FALSE)</f>
        <v>Transporte de material de excavación</v>
      </c>
      <c r="C64" s="318"/>
      <c r="D64" s="318"/>
      <c r="E64" s="318"/>
      <c r="F64" s="318"/>
      <c r="G64" s="318"/>
      <c r="H64" s="312" t="s">
        <v>1468</v>
      </c>
      <c r="I64" s="280">
        <v>1.3</v>
      </c>
      <c r="J64" s="287">
        <v>1</v>
      </c>
      <c r="K64" s="280">
        <f>I64*J64</f>
        <v>1.3</v>
      </c>
      <c r="L64" s="907">
        <f>VLOOKUP(A64,TRANSPORTE!A5:D117,4,FALSE)</f>
        <v>1010.5980903546691</v>
      </c>
      <c r="M64" s="908"/>
      <c r="N64" s="288">
        <f>K64*L64</f>
        <v>1313.7775174610699</v>
      </c>
    </row>
    <row r="65" spans="1:15">
      <c r="A65" t="s">
        <v>1408</v>
      </c>
      <c r="B65" s="46" t="str">
        <f>VLOOKUP(A65,TRANSPORTE!A6:D117,3,FALSE)</f>
        <v>Equipo de Transporte (Camiones Grúas</v>
      </c>
      <c r="C65" s="47"/>
      <c r="D65" s="47"/>
      <c r="E65" s="47"/>
      <c r="F65" s="47"/>
      <c r="G65" s="47"/>
      <c r="H65" s="312" t="s">
        <v>1468</v>
      </c>
      <c r="I65" s="280">
        <v>0.05</v>
      </c>
      <c r="J65" s="287">
        <v>1</v>
      </c>
      <c r="K65" s="280">
        <f>I65*J65</f>
        <v>0.05</v>
      </c>
      <c r="L65" s="907">
        <f>VLOOKUP(A65,TRANSPORTE!A6:D117,4,FALSE)</f>
        <v>57.073605805510589</v>
      </c>
      <c r="M65" s="908"/>
      <c r="N65" s="288">
        <f>K65*L65</f>
        <v>2.8536802902755296</v>
      </c>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1316.6311977513456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974"/>
      <c r="N74" s="98" t="s">
        <v>951</v>
      </c>
    </row>
    <row r="75" spans="1:15">
      <c r="B75" s="208" t="s">
        <v>2043</v>
      </c>
      <c r="C75" s="209"/>
      <c r="D75" s="209"/>
      <c r="E75" s="209"/>
      <c r="F75" s="209"/>
      <c r="G75" s="209"/>
      <c r="H75" s="209"/>
      <c r="I75" s="210"/>
      <c r="J75" s="211"/>
      <c r="K75" s="212"/>
      <c r="L75" s="213"/>
      <c r="M75" s="214"/>
      <c r="N75" s="215"/>
    </row>
    <row r="76" spans="1:15">
      <c r="A76" s="162" t="s">
        <v>15</v>
      </c>
      <c r="B76" s="49" t="str">
        <f>VLOOKUP(A76,'MANO DE OBRA'!A8:D68,3,FALSE)</f>
        <v>Obrero (6)</v>
      </c>
      <c r="C76" s="47"/>
      <c r="D76" s="47"/>
      <c r="E76" s="47"/>
      <c r="F76" s="47"/>
      <c r="G76" s="47"/>
      <c r="H76" s="47"/>
      <c r="I76" s="293">
        <f>K76/J76*100</f>
        <v>175560</v>
      </c>
      <c r="J76" s="294">
        <v>185</v>
      </c>
      <c r="K76" s="295">
        <f>VLOOKUP(A76,'MANO DE OBRA'!A8:D99,4,FALSE)</f>
        <v>324786</v>
      </c>
      <c r="L76" s="50"/>
      <c r="M76" s="435">
        <v>8</v>
      </c>
      <c r="N76" s="396">
        <f>K76/M76</f>
        <v>40598.25</v>
      </c>
      <c r="O76" s="106"/>
    </row>
    <row r="77" spans="1:15">
      <c r="A77" s="162" t="s">
        <v>30</v>
      </c>
      <c r="B77" s="49" t="str">
        <f>VLOOKUP(A77,'MANO DE OBRA'!A8:D69,3,FALSE)</f>
        <v>Oficial</v>
      </c>
      <c r="C77" s="47"/>
      <c r="D77" s="47"/>
      <c r="E77" s="47"/>
      <c r="F77" s="47"/>
      <c r="G77" s="47"/>
      <c r="H77" s="47"/>
      <c r="I77" s="293">
        <f>K77/J77*100</f>
        <v>57668.23979157189</v>
      </c>
      <c r="J77" s="294">
        <v>185</v>
      </c>
      <c r="K77" s="295">
        <f>VLOOKUP(A77,'MANO DE OBRA'!A8:D100,4,FALSE)</f>
        <v>106686.24361440798</v>
      </c>
      <c r="L77" s="50"/>
      <c r="M77" s="432">
        <v>8</v>
      </c>
      <c r="N77" s="396">
        <f>K77/M77</f>
        <v>13335.780451800998</v>
      </c>
    </row>
    <row r="78" spans="1:15">
      <c r="A78" s="162"/>
      <c r="B78" s="165" t="s">
        <v>2042</v>
      </c>
      <c r="C78" s="47"/>
      <c r="D78" s="47"/>
      <c r="E78" s="47"/>
      <c r="F78" s="47"/>
      <c r="G78" s="47"/>
      <c r="H78" s="47"/>
      <c r="I78" s="293"/>
      <c r="J78" s="294"/>
      <c r="K78" s="295"/>
      <c r="L78" s="50"/>
      <c r="M78" s="433"/>
      <c r="N78" s="396"/>
    </row>
    <row r="79" spans="1:15">
      <c r="A79" t="s">
        <v>15</v>
      </c>
      <c r="B79" s="49" t="str">
        <f>VLOOKUP(A79,'MANO DE OBRA'!A9:D70,3,FALSE)</f>
        <v>Obrero (6)</v>
      </c>
      <c r="C79" s="47"/>
      <c r="D79" s="47"/>
      <c r="E79" s="47"/>
      <c r="F79" s="47"/>
      <c r="G79" s="47"/>
      <c r="H79" s="47"/>
      <c r="I79" s="293">
        <f>K79/J79*100</f>
        <v>175560</v>
      </c>
      <c r="J79" s="294">
        <v>185</v>
      </c>
      <c r="K79" s="295">
        <f>VLOOKUP(A79,'MANO DE OBRA'!A9:D101,4,FALSE)</f>
        <v>324786</v>
      </c>
      <c r="L79" s="50"/>
      <c r="M79" s="301">
        <v>12</v>
      </c>
      <c r="N79" s="396">
        <f>K79/M79</f>
        <v>27065.5</v>
      </c>
    </row>
    <row r="80" spans="1:15">
      <c r="A80" t="s">
        <v>30</v>
      </c>
      <c r="B80" s="49" t="str">
        <f>VLOOKUP(A80,'MANO DE OBRA'!A10:D71,3,FALSE)</f>
        <v>Oficial</v>
      </c>
      <c r="C80" s="47"/>
      <c r="D80" s="47"/>
      <c r="E80" s="47"/>
      <c r="F80" s="47"/>
      <c r="G80" s="47"/>
      <c r="H80" s="47"/>
      <c r="I80" s="293">
        <f>K80/J80*100</f>
        <v>57668.23979157189</v>
      </c>
      <c r="J80" s="294">
        <v>185</v>
      </c>
      <c r="K80" s="295">
        <f>VLOOKUP(A80,'MANO DE OBRA'!A10:D102,4,FALSE)</f>
        <v>106686.24361440798</v>
      </c>
      <c r="L80" s="319"/>
      <c r="M80" s="301">
        <v>12</v>
      </c>
      <c r="N80" s="396">
        <f>K80/M80</f>
        <v>8890.5203012006659</v>
      </c>
    </row>
    <row r="81" spans="1:14">
      <c r="B81" s="49"/>
      <c r="C81" s="47"/>
      <c r="D81" s="47"/>
      <c r="E81" s="47"/>
      <c r="F81" s="47"/>
      <c r="G81" s="47"/>
      <c r="H81" s="47"/>
      <c r="I81" s="280"/>
      <c r="J81" s="298"/>
      <c r="K81" s="299"/>
      <c r="L81" s="319"/>
      <c r="M81" s="301"/>
      <c r="N81" s="297"/>
    </row>
    <row r="82" spans="1:14" ht="15.75" thickBot="1">
      <c r="B82" s="896"/>
      <c r="C82" s="897"/>
      <c r="D82" s="897"/>
      <c r="E82" s="897"/>
      <c r="F82" s="897"/>
      <c r="G82" s="897"/>
      <c r="H82" s="897"/>
      <c r="I82" s="126"/>
      <c r="J82" s="126"/>
      <c r="K82" s="126"/>
      <c r="L82" s="910"/>
      <c r="M82" s="910"/>
      <c r="N82" s="127"/>
    </row>
    <row r="83" spans="1:14" ht="15.75" thickBot="1">
      <c r="B83" s="909" t="s">
        <v>953</v>
      </c>
      <c r="C83" s="863"/>
      <c r="D83" s="863"/>
      <c r="E83" s="863"/>
      <c r="F83" s="863"/>
      <c r="G83" s="863"/>
      <c r="H83" s="863"/>
      <c r="I83" s="863"/>
      <c r="J83" s="863"/>
      <c r="K83" s="863"/>
      <c r="L83" s="863"/>
      <c r="M83" s="864"/>
      <c r="N83" s="461">
        <f>SUM(N76:N82)</f>
        <v>89890.050753001662</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N47+N59+N70+N83</f>
        <v>1610598.2110628909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322119.64221257821</v>
      </c>
      <c r="M90" s="856"/>
      <c r="N90" s="51"/>
    </row>
    <row r="91" spans="1:14">
      <c r="B91" s="89" t="s">
        <v>973</v>
      </c>
      <c r="C91" s="90"/>
      <c r="D91" s="90"/>
      <c r="E91" s="90"/>
      <c r="F91" s="90"/>
      <c r="G91" s="90"/>
      <c r="H91" s="90"/>
      <c r="I91" s="87"/>
      <c r="J91" s="88"/>
      <c r="K91" s="305">
        <v>0.05</v>
      </c>
      <c r="L91" s="855">
        <f>N85*K91</f>
        <v>80529.910553144553</v>
      </c>
      <c r="M91" s="856"/>
      <c r="N91" s="51"/>
    </row>
    <row r="92" spans="1:14" ht="15.75" thickBot="1">
      <c r="B92" s="91" t="s">
        <v>974</v>
      </c>
      <c r="C92" s="92"/>
      <c r="D92" s="92"/>
      <c r="E92" s="92"/>
      <c r="F92" s="92"/>
      <c r="G92" s="92"/>
      <c r="H92" s="92"/>
      <c r="I92" s="93"/>
      <c r="J92" s="94"/>
      <c r="K92" s="306">
        <v>0.05</v>
      </c>
      <c r="L92" s="857">
        <f>N85*K92</f>
        <v>80529.910553144553</v>
      </c>
      <c r="M92" s="858"/>
      <c r="N92" s="51"/>
    </row>
    <row r="93" spans="1:14" ht="15.75" thickBot="1">
      <c r="B93" s="820" t="s">
        <v>953</v>
      </c>
      <c r="C93" s="821"/>
      <c r="D93" s="821"/>
      <c r="E93" s="821"/>
      <c r="F93" s="821"/>
      <c r="G93" s="821"/>
      <c r="H93" s="821"/>
      <c r="I93" s="821"/>
      <c r="J93" s="821"/>
      <c r="K93" s="821"/>
      <c r="L93" s="821"/>
      <c r="M93" s="822"/>
      <c r="N93" s="52">
        <f>L90+L91+L92</f>
        <v>483179.46331886726</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2093777.6743817581</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64" t="s">
        <v>2218</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2219</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0"/>
      <c r="K125" s="970"/>
      <c r="L125" s="970"/>
      <c r="M125" s="970"/>
      <c r="N125" s="971"/>
    </row>
    <row r="126" spans="2:14" ht="15.75" thickBot="1">
      <c r="B126" s="420" t="s">
        <v>2221</v>
      </c>
      <c r="C126" s="421"/>
      <c r="D126" s="421"/>
      <c r="E126" s="260"/>
      <c r="F126" s="260"/>
      <c r="G126" s="260"/>
      <c r="H126" s="260"/>
      <c r="I126" s="260"/>
      <c r="J126" s="972"/>
      <c r="K126" s="972"/>
      <c r="L126" s="972"/>
      <c r="M126" s="972"/>
      <c r="N126" s="973"/>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1652</v>
      </c>
      <c r="C31" s="81" t="s">
        <v>2097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182</v>
      </c>
      <c r="B36" s="869" t="str">
        <f>VLOOKUP(A36,EQUIPOS!A6:D154,3,FALSE)</f>
        <v xml:space="preserve">Compresor para penetrar roca
</v>
      </c>
      <c r="C36" s="870"/>
      <c r="D36" s="870"/>
      <c r="E36" s="870"/>
      <c r="F36" s="870"/>
      <c r="G36" s="870"/>
      <c r="H36" s="871"/>
      <c r="I36" s="268"/>
      <c r="J36" s="269"/>
      <c r="K36" s="270">
        <f>VLOOKUP(A36,EQUIPOS!A6:D163,4,FALSE)</f>
        <v>53218.204188932374</v>
      </c>
      <c r="L36" s="271"/>
      <c r="M36" s="272">
        <v>0.125</v>
      </c>
      <c r="N36" s="273">
        <f>K36/M36</f>
        <v>425745.63351145899</v>
      </c>
    </row>
    <row r="37" spans="1:14">
      <c r="A37" s="113" t="s">
        <v>242</v>
      </c>
      <c r="B37" s="869" t="str">
        <f>VLOOKUP(A37,EQUIPOS!A7:D154,3,FALSE)</f>
        <v>Grúa con torre capacidad 1 ton en la punta.</v>
      </c>
      <c r="C37" s="870"/>
      <c r="D37" s="870"/>
      <c r="E37" s="870"/>
      <c r="F37" s="870"/>
      <c r="G37" s="870"/>
      <c r="H37" s="871"/>
      <c r="I37" s="422"/>
      <c r="J37" s="423"/>
      <c r="K37" s="270">
        <f>VLOOKUP(A37,EQUIPOS!A7:D164,4,FALSE)</f>
        <v>185369.47828368918</v>
      </c>
      <c r="L37" s="336"/>
      <c r="M37" s="337">
        <v>2.5</v>
      </c>
      <c r="N37" s="273">
        <f>K37/M37</f>
        <v>74147.791313475667</v>
      </c>
    </row>
    <row r="38" spans="1:14">
      <c r="A38" s="113" t="s">
        <v>267</v>
      </c>
      <c r="B38" s="869" t="str">
        <f>VLOOKUP(A38,EQUIPOS!A8:D154,3,FALSE)</f>
        <v>Motobomba de concreto</v>
      </c>
      <c r="C38" s="870"/>
      <c r="D38" s="870"/>
      <c r="E38" s="870"/>
      <c r="F38" s="870"/>
      <c r="G38" s="870"/>
      <c r="H38" s="871"/>
      <c r="I38" s="422"/>
      <c r="J38" s="423"/>
      <c r="K38" s="439">
        <f>VLOOKUP(A38,EQUIPOS!A8:D165,4,FALSE)</f>
        <v>56317.735735611721</v>
      </c>
      <c r="L38" s="336"/>
      <c r="M38" s="337">
        <v>0.65</v>
      </c>
      <c r="N38" s="273">
        <f>K38/M38</f>
        <v>86642.670362479563</v>
      </c>
    </row>
    <row r="39" spans="1:14">
      <c r="A39" s="113" t="s">
        <v>310</v>
      </c>
      <c r="B39" s="869" t="str">
        <f>VLOOKUP(A39,EQUIPOS!A9:D154,3,FALSE)</f>
        <v>Retroexcavadora A25C</v>
      </c>
      <c r="C39" s="870"/>
      <c r="D39" s="870"/>
      <c r="E39" s="870"/>
      <c r="F39" s="870"/>
      <c r="G39" s="870"/>
      <c r="H39" s="871"/>
      <c r="I39" s="422"/>
      <c r="J39" s="423"/>
      <c r="K39" s="439">
        <f>VLOOKUP(A39,EQUIPOS!A9:D166,4,FALSE)</f>
        <v>122097.94732889754</v>
      </c>
      <c r="L39" s="336"/>
      <c r="M39" s="337">
        <v>0.65</v>
      </c>
      <c r="N39" s="273">
        <f>K39/M39</f>
        <v>187842.99589061161</v>
      </c>
    </row>
    <row r="40" spans="1:14">
      <c r="A40" s="113"/>
      <c r="B40" s="869"/>
      <c r="C40" s="870"/>
      <c r="D40" s="870"/>
      <c r="E40" s="870"/>
      <c r="F40" s="870"/>
      <c r="G40" s="870"/>
      <c r="H40" s="871"/>
      <c r="I40" s="422"/>
      <c r="J40" s="423"/>
      <c r="K40" s="439"/>
      <c r="L40" s="336"/>
      <c r="M40" s="337"/>
      <c r="N40" s="273"/>
    </row>
    <row r="41" spans="1:14">
      <c r="A41" s="113"/>
      <c r="B41" s="869"/>
      <c r="C41" s="870"/>
      <c r="D41" s="870"/>
      <c r="E41" s="870"/>
      <c r="F41" s="870"/>
      <c r="G41" s="870"/>
      <c r="H41" s="871"/>
      <c r="I41" s="422"/>
      <c r="J41" s="423"/>
      <c r="K41" s="439"/>
      <c r="L41" s="336"/>
      <c r="M41" s="337"/>
      <c r="N41" s="273"/>
    </row>
    <row r="42" spans="1:14">
      <c r="A42" s="113"/>
      <c r="B42" s="869"/>
      <c r="C42" s="870"/>
      <c r="D42" s="870"/>
      <c r="E42" s="870"/>
      <c r="F42" s="870"/>
      <c r="G42" s="870"/>
      <c r="H42" s="871"/>
      <c r="I42" s="329"/>
      <c r="J42" s="331"/>
      <c r="K42" s="439"/>
      <c r="L42" s="424"/>
      <c r="M42" s="425"/>
      <c r="N42" s="273"/>
    </row>
    <row r="43" spans="1:14">
      <c r="B43" s="869"/>
      <c r="C43" s="870"/>
      <c r="D43" s="870"/>
      <c r="E43" s="870"/>
      <c r="F43" s="870"/>
      <c r="G43" s="870"/>
      <c r="H43" s="871"/>
      <c r="I43" s="36"/>
      <c r="J43" s="37"/>
      <c r="K43" s="439"/>
      <c r="L43" s="277"/>
      <c r="M43" s="278"/>
      <c r="N43" s="273"/>
    </row>
    <row r="44" spans="1:14">
      <c r="B44" s="321"/>
      <c r="C44" s="322"/>
      <c r="D44" s="322"/>
      <c r="E44" s="322"/>
      <c r="F44" s="324"/>
      <c r="G44" s="324"/>
      <c r="H44" s="125"/>
      <c r="I44" s="36"/>
      <c r="J44" s="37"/>
      <c r="K44" s="439"/>
      <c r="L44" s="277"/>
      <c r="M44" s="278"/>
      <c r="N44" s="274"/>
    </row>
    <row r="45" spans="1:14">
      <c r="B45" s="877" t="s">
        <v>952</v>
      </c>
      <c r="C45" s="878"/>
      <c r="D45" s="878"/>
      <c r="E45" s="38"/>
      <c r="F45" s="39"/>
      <c r="G45" s="39"/>
      <c r="H45" s="40"/>
      <c r="I45" s="36"/>
      <c r="J45" s="37"/>
      <c r="K45" s="280"/>
      <c r="L45" s="277"/>
      <c r="M45" s="402">
        <v>0.1</v>
      </c>
      <c r="N45" s="345">
        <f>N87*M45</f>
        <v>46742.82639156087</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395">
        <f>SUM(N36:N46)</f>
        <v>821121.91746958659</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5" t="s">
        <v>944</v>
      </c>
      <c r="C51" s="866"/>
      <c r="D51" s="866"/>
      <c r="E51" s="866"/>
      <c r="F51" s="866"/>
      <c r="G51" s="866"/>
      <c r="H51" s="866"/>
      <c r="I51" s="900"/>
      <c r="J51" s="316" t="s">
        <v>945</v>
      </c>
      <c r="K51" s="85" t="s">
        <v>946</v>
      </c>
      <c r="L51" s="901" t="s">
        <v>955</v>
      </c>
      <c r="M51" s="900"/>
      <c r="N51" s="86" t="s">
        <v>951</v>
      </c>
    </row>
    <row r="52" spans="1:14">
      <c r="A52" s="161" t="s">
        <v>745</v>
      </c>
      <c r="B52" s="43" t="str">
        <f>VLOOKUP(A52,MATERIALES!A5:D373,3,FALSE)</f>
        <v>Acero PDR-60</v>
      </c>
      <c r="C52" s="282"/>
      <c r="D52" s="282"/>
      <c r="E52" s="282"/>
      <c r="F52" s="282"/>
      <c r="G52" s="282"/>
      <c r="H52" s="282"/>
      <c r="I52" s="282"/>
      <c r="J52" s="312" t="str">
        <f>VLOOKUP(A52,MATERIALES!A6:D644,2,FALSE)</f>
        <v>kg</v>
      </c>
      <c r="K52" s="283">
        <v>178.12830345854127</v>
      </c>
      <c r="L52" s="268"/>
      <c r="M52" s="403">
        <f>VLOOKUP(A52,MATERIALES!A5:D396,4,FALSE)</f>
        <v>3726.9421897794346</v>
      </c>
      <c r="N52" s="273">
        <f>K52*M52</f>
        <v>663873.88935347146</v>
      </c>
    </row>
    <row r="53" spans="1:14">
      <c r="A53" s="161" t="s">
        <v>829</v>
      </c>
      <c r="B53" s="43" t="str">
        <f>VLOOKUP(A53,MATERIALES!A6:D373,3,FALSE)</f>
        <v>Concreto Resistencia  28 (Mpa)</v>
      </c>
      <c r="C53" s="426"/>
      <c r="D53" s="426"/>
      <c r="E53" s="426"/>
      <c r="F53" s="426"/>
      <c r="G53" s="426"/>
      <c r="H53" s="426"/>
      <c r="I53" s="426"/>
      <c r="J53" s="313" t="str">
        <f>VLOOKUP(A53,MATERIALES!A7:D645,2,FALSE)</f>
        <v>m3</v>
      </c>
      <c r="K53" s="398">
        <v>1.1875220230569419</v>
      </c>
      <c r="L53" s="422"/>
      <c r="M53" s="403">
        <f>VLOOKUP(A53,MATERIALES!A6:D397,4,FALSE)</f>
        <v>396627.7643755881</v>
      </c>
      <c r="N53" s="273">
        <f t="shared" ref="N53:N59" si="0">K53*M53</f>
        <v>471004.20515185042</v>
      </c>
    </row>
    <row r="54" spans="1:14">
      <c r="A54" s="161" t="s">
        <v>376</v>
      </c>
      <c r="B54" s="43" t="str">
        <f>VLOOKUP(A54,MATERIALES!A6:D373,3,FALSE)</f>
        <v>Anfo</v>
      </c>
      <c r="C54" s="426"/>
      <c r="D54" s="426"/>
      <c r="E54" s="426"/>
      <c r="F54" s="426"/>
      <c r="G54" s="426"/>
      <c r="H54" s="426"/>
      <c r="I54" s="426"/>
      <c r="J54" s="313" t="s">
        <v>377</v>
      </c>
      <c r="K54" s="398">
        <v>0.3</v>
      </c>
      <c r="L54" s="422"/>
      <c r="M54" s="403">
        <f>VLOOKUP(A54,MATERIALES!A6:D398,4,FALSE)</f>
        <v>4206.2810883492775</v>
      </c>
      <c r="N54" s="273">
        <f t="shared" si="0"/>
        <v>1261.8843265047833</v>
      </c>
    </row>
    <row r="55" spans="1:14">
      <c r="A55" s="161" t="s">
        <v>424</v>
      </c>
      <c r="B55" s="43" t="str">
        <f>VLOOKUP(A55,MATERIALES!A6:D373,3,FALSE)</f>
        <v>Cordón detonante</v>
      </c>
      <c r="C55" s="426"/>
      <c r="D55" s="426"/>
      <c r="E55" s="426"/>
      <c r="F55" s="426"/>
      <c r="G55" s="426"/>
      <c r="H55" s="426"/>
      <c r="I55" s="426"/>
      <c r="J55" s="313" t="str">
        <f>VLOOKUP(A55,MATERIALES!A9:D647,2,FALSE)</f>
        <v>m</v>
      </c>
      <c r="K55" s="398">
        <v>3</v>
      </c>
      <c r="L55" s="422"/>
      <c r="M55" s="403">
        <f>VLOOKUP(A55,MATERIALES!A6:D399,4,FALSE)</f>
        <v>1610.734892261195</v>
      </c>
      <c r="N55" s="273">
        <f t="shared" si="0"/>
        <v>4832.2046767835855</v>
      </c>
    </row>
    <row r="56" spans="1:14">
      <c r="A56" s="161" t="s">
        <v>453</v>
      </c>
      <c r="B56" s="43" t="str">
        <f>VLOOKUP(A56,MATERIALES!A7:D373,3,FALSE)</f>
        <v>Explosivos  75% (INDUGEL)</v>
      </c>
      <c r="C56" s="426"/>
      <c r="D56" s="426"/>
      <c r="E56" s="426"/>
      <c r="F56" s="426"/>
      <c r="G56" s="426"/>
      <c r="H56" s="426"/>
      <c r="I56" s="426"/>
      <c r="J56" s="313" t="str">
        <f>VLOOKUP(A56,MATERIALES!A10:D648,2,FALSE)</f>
        <v>lb</v>
      </c>
      <c r="K56" s="398">
        <v>0.25</v>
      </c>
      <c r="L56" s="422"/>
      <c r="M56" s="403">
        <f>VLOOKUP(A56,MATERIALES!A7:D400,4,FALSE)</f>
        <v>7259.5581613118175</v>
      </c>
      <c r="N56" s="273">
        <f t="shared" si="0"/>
        <v>1814.8895403279544</v>
      </c>
    </row>
    <row r="57" spans="1:14">
      <c r="A57" s="161" t="s">
        <v>458</v>
      </c>
      <c r="B57" s="43" t="str">
        <f>VLOOKUP(A57,MATERIALES!A8:D373,3,FALSE)</f>
        <v>Fulminantes</v>
      </c>
      <c r="C57" s="426"/>
      <c r="D57" s="426"/>
      <c r="E57" s="426"/>
      <c r="F57" s="426"/>
      <c r="G57" s="426"/>
      <c r="H57" s="426"/>
      <c r="I57" s="426"/>
      <c r="J57" s="313" t="str">
        <f>VLOOKUP(A57,MATERIALES!A11:D649,2,FALSE)</f>
        <v>u</v>
      </c>
      <c r="K57" s="398">
        <v>1</v>
      </c>
      <c r="L57" s="422"/>
      <c r="M57" s="403">
        <f>VLOOKUP(A57,MATERIALES!A8:D401,4,FALSE)</f>
        <v>983.71653912575039</v>
      </c>
      <c r="N57" s="273">
        <f t="shared" si="0"/>
        <v>983.71653912575039</v>
      </c>
    </row>
    <row r="58" spans="1:14">
      <c r="A58" s="161" t="s">
        <v>552</v>
      </c>
      <c r="B58" s="43" t="str">
        <f>VLOOKUP(A58,MATERIALES!A9:D373,3,FALSE)</f>
        <v>Mecha Lenta</v>
      </c>
      <c r="C58" s="426"/>
      <c r="D58" s="426"/>
      <c r="E58" s="426"/>
      <c r="F58" s="426"/>
      <c r="G58" s="426"/>
      <c r="H58" s="426"/>
      <c r="I58" s="426"/>
      <c r="J58" s="313" t="str">
        <f>VLOOKUP(A58,MATERIALES!A11:D650,2,FALSE)</f>
        <v>m</v>
      </c>
      <c r="K58" s="398">
        <v>1</v>
      </c>
      <c r="L58" s="422"/>
      <c r="M58" s="403">
        <f>VLOOKUP(A58,MATERIALES!A9:D402,4,FALSE)</f>
        <v>829.63653688154852</v>
      </c>
      <c r="N58" s="273">
        <f t="shared" si="0"/>
        <v>829.63653688154852</v>
      </c>
    </row>
    <row r="59" spans="1:14">
      <c r="A59" s="161" t="s">
        <v>845</v>
      </c>
      <c r="B59" s="43" t="str">
        <f>VLOOKUP(A59,MATERIALES!A10:D373,3,FALSE)</f>
        <v>Escolta y transporte (una tarifa por cada m3 escoltado y transportado)</v>
      </c>
      <c r="C59" s="426"/>
      <c r="D59" s="426"/>
      <c r="E59" s="426"/>
      <c r="F59" s="426"/>
      <c r="G59" s="426"/>
      <c r="H59" s="426"/>
      <c r="I59" s="426"/>
      <c r="J59" s="313" t="str">
        <f>VLOOKUP(A59,MATERIALES!A12:D651,2,FALSE)</f>
        <v>kg</v>
      </c>
      <c r="K59" s="398">
        <v>0.45800000000000002</v>
      </c>
      <c r="L59" s="422"/>
      <c r="M59" s="403">
        <f>VLOOKUP(A59,MATERIALES!A10:D403,4,FALSE)</f>
        <v>9636.8668079672734</v>
      </c>
      <c r="N59" s="273">
        <f t="shared" si="0"/>
        <v>4413.6849980490115</v>
      </c>
    </row>
    <row r="60" spans="1:14">
      <c r="A60" s="161"/>
      <c r="B60" s="43"/>
      <c r="C60" s="426"/>
      <c r="D60" s="426"/>
      <c r="E60" s="426"/>
      <c r="F60" s="426"/>
      <c r="G60" s="426"/>
      <c r="H60" s="426"/>
      <c r="I60" s="426"/>
      <c r="J60" s="312"/>
      <c r="K60" s="398"/>
      <c r="L60" s="422"/>
      <c r="M60" s="403"/>
      <c r="N60" s="273"/>
    </row>
    <row r="61" spans="1:14">
      <c r="A61" s="161"/>
      <c r="B61" s="43"/>
      <c r="C61" s="426"/>
      <c r="D61" s="426"/>
      <c r="E61" s="426"/>
      <c r="F61" s="426"/>
      <c r="G61" s="426"/>
      <c r="H61" s="426"/>
      <c r="I61" s="426"/>
      <c r="J61" s="312"/>
      <c r="K61" s="398"/>
      <c r="L61" s="422"/>
      <c r="M61" s="403"/>
      <c r="N61" s="273"/>
    </row>
    <row r="62" spans="1:14" ht="15.75" thickBot="1">
      <c r="B62" s="43"/>
      <c r="C62" s="311"/>
      <c r="D62" s="311"/>
      <c r="E62" s="311"/>
      <c r="F62" s="311"/>
      <c r="G62" s="311"/>
      <c r="H62" s="311"/>
      <c r="I62" s="311"/>
      <c r="J62" s="436"/>
      <c r="K62" s="126"/>
      <c r="L62" s="326"/>
      <c r="M62" s="403"/>
      <c r="N62" s="273"/>
    </row>
    <row r="63" spans="1:14" ht="15.75" thickBot="1">
      <c r="B63" s="820" t="s">
        <v>953</v>
      </c>
      <c r="C63" s="821"/>
      <c r="D63" s="821"/>
      <c r="E63" s="821"/>
      <c r="F63" s="821"/>
      <c r="G63" s="821"/>
      <c r="H63" s="821"/>
      <c r="I63" s="821"/>
      <c r="J63" s="821"/>
      <c r="K63" s="821"/>
      <c r="L63" s="821"/>
      <c r="M63" s="822"/>
      <c r="N63" s="395">
        <f>SUM(N52:N62)</f>
        <v>1149014.1111229945</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06" t="s">
        <v>961</v>
      </c>
      <c r="M67" s="885"/>
      <c r="N67" s="76" t="s">
        <v>951</v>
      </c>
    </row>
    <row r="68" spans="1:15">
      <c r="A68" t="s">
        <v>1256</v>
      </c>
      <c r="B68" s="46" t="str">
        <f>VLOOKUP(A68,TRANSPORTE!A5:D117,3,FALSE)</f>
        <v>Transporte de material de excavación</v>
      </c>
      <c r="C68" s="318"/>
      <c r="D68" s="318"/>
      <c r="E68" s="318"/>
      <c r="F68" s="318"/>
      <c r="G68" s="318"/>
      <c r="H68" s="312" t="s">
        <v>1468</v>
      </c>
      <c r="I68" s="280">
        <v>1.3</v>
      </c>
      <c r="J68" s="287">
        <v>1</v>
      </c>
      <c r="K68" s="280">
        <f>I68*J68</f>
        <v>1.3</v>
      </c>
      <c r="L68" s="907">
        <f>VLOOKUP(A68,TRANSPORTE!A5:D117,4,FALSE)</f>
        <v>1010.5980903546691</v>
      </c>
      <c r="M68" s="908"/>
      <c r="N68" s="288">
        <f>K68*L68</f>
        <v>1313.7775174610699</v>
      </c>
    </row>
    <row r="69" spans="1:15">
      <c r="A69" t="s">
        <v>1408</v>
      </c>
      <c r="B69" s="46" t="str">
        <f>VLOOKUP(A69,TRANSPORTE!A6:D117,3,FALSE)</f>
        <v>Equipo de Transporte (Camiones Grúas</v>
      </c>
      <c r="C69" s="47"/>
      <c r="D69" s="47"/>
      <c r="E69" s="47"/>
      <c r="F69" s="47"/>
      <c r="G69" s="47"/>
      <c r="H69" s="312" t="s">
        <v>1468</v>
      </c>
      <c r="I69" s="280">
        <v>0.05</v>
      </c>
      <c r="J69" s="287">
        <v>1</v>
      </c>
      <c r="K69" s="280">
        <f>I69*J69</f>
        <v>0.05</v>
      </c>
      <c r="L69" s="907">
        <f>VLOOKUP(A69,TRANSPORTE!A6:D117,4,FALSE)</f>
        <v>57.073605805510589</v>
      </c>
      <c r="M69" s="908"/>
      <c r="N69" s="288">
        <f>K69*L69</f>
        <v>2.8536802902755296</v>
      </c>
    </row>
    <row r="70" spans="1:15">
      <c r="B70" s="46"/>
      <c r="C70" s="47"/>
      <c r="D70" s="47"/>
      <c r="E70" s="47"/>
      <c r="F70" s="47"/>
      <c r="G70" s="47"/>
      <c r="H70" s="312"/>
      <c r="I70" s="280"/>
      <c r="J70" s="287"/>
      <c r="K70" s="280"/>
      <c r="L70" s="907"/>
      <c r="M70" s="908"/>
      <c r="N70" s="288"/>
    </row>
    <row r="71" spans="1:15">
      <c r="B71" s="46"/>
      <c r="C71" s="47"/>
      <c r="D71" s="47"/>
      <c r="E71" s="47"/>
      <c r="F71" s="47"/>
      <c r="G71" s="47"/>
      <c r="H71" s="312"/>
      <c r="I71" s="280"/>
      <c r="J71" s="287"/>
      <c r="K71" s="280"/>
      <c r="L71" s="907"/>
      <c r="M71" s="908"/>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898"/>
      <c r="M73" s="899"/>
      <c r="N73" s="127"/>
    </row>
    <row r="74" spans="1:15" ht="15.75" thickBot="1">
      <c r="B74" s="909" t="s">
        <v>953</v>
      </c>
      <c r="C74" s="863"/>
      <c r="D74" s="863"/>
      <c r="E74" s="863"/>
      <c r="F74" s="863"/>
      <c r="G74" s="863"/>
      <c r="H74" s="863"/>
      <c r="I74" s="863"/>
      <c r="J74" s="863"/>
      <c r="K74" s="863"/>
      <c r="L74" s="863"/>
      <c r="M74" s="864"/>
      <c r="N74" s="104">
        <f>N68+N69+N70+N71+N72</f>
        <v>1316.6311977513456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9" t="s">
        <v>963</v>
      </c>
      <c r="C78" s="860"/>
      <c r="D78" s="860"/>
      <c r="E78" s="860"/>
      <c r="F78" s="860"/>
      <c r="G78" s="860"/>
      <c r="H78" s="860"/>
      <c r="I78" s="73" t="s">
        <v>964</v>
      </c>
      <c r="J78" s="75" t="s">
        <v>1410</v>
      </c>
      <c r="K78" s="74" t="s">
        <v>966</v>
      </c>
      <c r="L78" s="861" t="s">
        <v>950</v>
      </c>
      <c r="M78" s="974"/>
      <c r="N78" s="98" t="s">
        <v>951</v>
      </c>
    </row>
    <row r="79" spans="1:15">
      <c r="A79" s="216"/>
      <c r="B79" s="208" t="s">
        <v>2043</v>
      </c>
      <c r="C79" s="209"/>
      <c r="D79" s="209"/>
      <c r="E79" s="209"/>
      <c r="F79" s="209"/>
      <c r="G79" s="209"/>
      <c r="H79" s="209"/>
      <c r="I79" s="210"/>
      <c r="J79" s="211"/>
      <c r="K79" s="212"/>
      <c r="L79" s="213"/>
      <c r="M79" s="214"/>
      <c r="N79" s="215"/>
    </row>
    <row r="80" spans="1:15">
      <c r="A80" s="162" t="s">
        <v>15</v>
      </c>
      <c r="B80" s="49" t="str">
        <f>VLOOKUP(A80,'MANO DE OBRA'!A8:D68,3,FALSE)</f>
        <v>Obrero (6)</v>
      </c>
      <c r="C80" s="47"/>
      <c r="D80" s="47"/>
      <c r="E80" s="47"/>
      <c r="F80" s="47"/>
      <c r="G80" s="47"/>
      <c r="H80" s="47"/>
      <c r="I80" s="293">
        <f>K80/J80*100</f>
        <v>175560</v>
      </c>
      <c r="J80" s="294">
        <v>185</v>
      </c>
      <c r="K80" s="295">
        <f>VLOOKUP(A80,'MANO DE OBRA'!A8:D99,4,FALSE)</f>
        <v>324786</v>
      </c>
      <c r="L80" s="50"/>
      <c r="M80" s="435">
        <v>1</v>
      </c>
      <c r="N80" s="396">
        <f>K80/M80</f>
        <v>324786</v>
      </c>
      <c r="O80" s="106"/>
    </row>
    <row r="81" spans="1:14">
      <c r="A81" s="162" t="s">
        <v>30</v>
      </c>
      <c r="B81" s="49" t="str">
        <f>VLOOKUP(A81,'MANO DE OBRA'!A8:D69,3,FALSE)</f>
        <v>Oficial</v>
      </c>
      <c r="C81" s="47"/>
      <c r="D81" s="47"/>
      <c r="E81" s="47"/>
      <c r="F81" s="47"/>
      <c r="G81" s="47"/>
      <c r="H81" s="47"/>
      <c r="I81" s="293">
        <f>K81/J81*100</f>
        <v>57668.23979157189</v>
      </c>
      <c r="J81" s="294">
        <v>185</v>
      </c>
      <c r="K81" s="295">
        <f>VLOOKUP(A81,'MANO DE OBRA'!A8:D100,4,FALSE)</f>
        <v>106686.24361440798</v>
      </c>
      <c r="L81" s="50"/>
      <c r="M81" s="432">
        <v>1</v>
      </c>
      <c r="N81" s="396">
        <f>K81/M81</f>
        <v>106686.24361440798</v>
      </c>
    </row>
    <row r="82" spans="1:14">
      <c r="A82" s="162"/>
      <c r="B82" s="165" t="s">
        <v>1651</v>
      </c>
      <c r="C82" s="47"/>
      <c r="D82" s="47"/>
      <c r="E82" s="47"/>
      <c r="F82" s="47"/>
      <c r="G82" s="47"/>
      <c r="H82" s="47"/>
      <c r="I82" s="293"/>
      <c r="J82" s="294"/>
      <c r="K82" s="295"/>
      <c r="L82" s="50"/>
      <c r="M82" s="433"/>
      <c r="N82" s="396"/>
    </row>
    <row r="83" spans="1:14">
      <c r="A83" t="s">
        <v>15</v>
      </c>
      <c r="B83" s="49" t="str">
        <f>VLOOKUP(A83,'MANO DE OBRA'!A9:D70,3,FALSE)</f>
        <v>Obrero (6)</v>
      </c>
      <c r="C83" s="47"/>
      <c r="D83" s="47"/>
      <c r="E83" s="47"/>
      <c r="F83" s="47"/>
      <c r="G83" s="47"/>
      <c r="H83" s="47"/>
      <c r="I83" s="293">
        <f>K83/J83*100</f>
        <v>175560</v>
      </c>
      <c r="J83" s="294">
        <v>185</v>
      </c>
      <c r="K83" s="295">
        <f>VLOOKUP(A83,'MANO DE OBRA'!A9:D101,4,FALSE)</f>
        <v>324786</v>
      </c>
      <c r="L83" s="50"/>
      <c r="M83" s="301">
        <v>12</v>
      </c>
      <c r="N83" s="396">
        <f>K83/M83</f>
        <v>27065.5</v>
      </c>
    </row>
    <row r="84" spans="1:14">
      <c r="A84" t="s">
        <v>30</v>
      </c>
      <c r="B84" s="49" t="str">
        <f>VLOOKUP(A84,'MANO DE OBRA'!A10:D71,3,FALSE)</f>
        <v>Oficial</v>
      </c>
      <c r="C84" s="47"/>
      <c r="D84" s="47"/>
      <c r="E84" s="47"/>
      <c r="F84" s="47"/>
      <c r="G84" s="47"/>
      <c r="H84" s="47"/>
      <c r="I84" s="293">
        <f>K84/J84*100</f>
        <v>57668.23979157189</v>
      </c>
      <c r="J84" s="294">
        <v>185</v>
      </c>
      <c r="K84" s="295">
        <f>VLOOKUP(A84,'MANO DE OBRA'!A10:D102,4,FALSE)</f>
        <v>106686.24361440798</v>
      </c>
      <c r="L84" s="319"/>
      <c r="M84" s="301">
        <v>12</v>
      </c>
      <c r="N84" s="396">
        <f>K84/M84</f>
        <v>8890.5203012006659</v>
      </c>
    </row>
    <row r="85" spans="1:14">
      <c r="B85" s="49"/>
      <c r="C85" s="47"/>
      <c r="D85" s="47"/>
      <c r="E85" s="47"/>
      <c r="F85" s="47"/>
      <c r="G85" s="47"/>
      <c r="H85" s="47"/>
      <c r="I85" s="280"/>
      <c r="J85" s="298"/>
      <c r="K85" s="299"/>
      <c r="L85" s="319"/>
      <c r="M85" s="301"/>
      <c r="N85" s="297"/>
    </row>
    <row r="86" spans="1:14" ht="15.75" thickBot="1">
      <c r="B86" s="896"/>
      <c r="C86" s="897"/>
      <c r="D86" s="897"/>
      <c r="E86" s="897"/>
      <c r="F86" s="897"/>
      <c r="G86" s="897"/>
      <c r="H86" s="897"/>
      <c r="I86" s="126"/>
      <c r="J86" s="126"/>
      <c r="K86" s="126"/>
      <c r="L86" s="910"/>
      <c r="M86" s="910"/>
      <c r="N86" s="45"/>
    </row>
    <row r="87" spans="1:14" ht="15.75" thickBot="1">
      <c r="B87" s="909" t="s">
        <v>953</v>
      </c>
      <c r="C87" s="863"/>
      <c r="D87" s="863"/>
      <c r="E87" s="863"/>
      <c r="F87" s="863"/>
      <c r="G87" s="863"/>
      <c r="H87" s="863"/>
      <c r="I87" s="863"/>
      <c r="J87" s="863"/>
      <c r="K87" s="863"/>
      <c r="L87" s="863"/>
      <c r="M87" s="864"/>
      <c r="N87" s="302">
        <f>SUM(N80:N86)</f>
        <v>467428.26391560864</v>
      </c>
    </row>
    <row r="88" spans="1:14" ht="15.75" thickBot="1">
      <c r="B88" s="33"/>
      <c r="C88" s="34"/>
      <c r="D88" s="34"/>
      <c r="E88" s="34"/>
      <c r="F88" s="34"/>
      <c r="G88" s="34"/>
      <c r="H88" s="34"/>
      <c r="I88" s="34"/>
      <c r="J88" s="34"/>
      <c r="K88" s="34"/>
      <c r="L88" s="34"/>
      <c r="M88" s="34"/>
      <c r="N88" s="35"/>
    </row>
    <row r="89" spans="1:14" ht="15.75" thickBot="1">
      <c r="B89" s="820" t="s">
        <v>967</v>
      </c>
      <c r="C89" s="821"/>
      <c r="D89" s="821"/>
      <c r="E89" s="821"/>
      <c r="F89" s="821"/>
      <c r="G89" s="821"/>
      <c r="H89" s="821"/>
      <c r="I89" s="821"/>
      <c r="J89" s="821"/>
      <c r="K89" s="821"/>
      <c r="L89" s="821"/>
      <c r="M89" s="822"/>
      <c r="N89" s="99">
        <f>N47+N63+N74+N87</f>
        <v>2438880.9237059411</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5" t="s">
        <v>969</v>
      </c>
      <c r="C93" s="866"/>
      <c r="D93" s="866"/>
      <c r="E93" s="866"/>
      <c r="F93" s="866"/>
      <c r="G93" s="866"/>
      <c r="H93" s="866"/>
      <c r="I93" s="315"/>
      <c r="J93" s="335"/>
      <c r="K93" s="303" t="s">
        <v>970</v>
      </c>
      <c r="L93" s="867" t="s">
        <v>971</v>
      </c>
      <c r="M93" s="868"/>
      <c r="N93" s="304"/>
    </row>
    <row r="94" spans="1:14">
      <c r="B94" s="853" t="s">
        <v>972</v>
      </c>
      <c r="C94" s="854"/>
      <c r="D94" s="854"/>
      <c r="E94" s="854"/>
      <c r="F94" s="854"/>
      <c r="G94" s="854"/>
      <c r="H94" s="854"/>
      <c r="I94" s="87"/>
      <c r="J94" s="88"/>
      <c r="K94" s="305">
        <v>0.2</v>
      </c>
      <c r="L94" s="855">
        <f>N89*K94</f>
        <v>487776.18474118825</v>
      </c>
      <c r="M94" s="856"/>
      <c r="N94" s="51"/>
    </row>
    <row r="95" spans="1:14">
      <c r="B95" s="89" t="s">
        <v>973</v>
      </c>
      <c r="C95" s="90"/>
      <c r="D95" s="90"/>
      <c r="E95" s="90"/>
      <c r="F95" s="90"/>
      <c r="G95" s="90"/>
      <c r="H95" s="90"/>
      <c r="I95" s="87"/>
      <c r="J95" s="88"/>
      <c r="K95" s="305">
        <v>0.05</v>
      </c>
      <c r="L95" s="855">
        <f>N89*K95</f>
        <v>121944.04618529706</v>
      </c>
      <c r="M95" s="856"/>
      <c r="N95" s="51"/>
    </row>
    <row r="96" spans="1:14" ht="15.75" thickBot="1">
      <c r="B96" s="91" t="s">
        <v>974</v>
      </c>
      <c r="C96" s="92"/>
      <c r="D96" s="92"/>
      <c r="E96" s="92"/>
      <c r="F96" s="92"/>
      <c r="G96" s="92"/>
      <c r="H96" s="92"/>
      <c r="I96" s="93"/>
      <c r="J96" s="94"/>
      <c r="K96" s="306">
        <v>0.05</v>
      </c>
      <c r="L96" s="857">
        <f>N89*K96</f>
        <v>121944.04618529706</v>
      </c>
      <c r="M96" s="858"/>
      <c r="N96" s="51"/>
    </row>
    <row r="97" spans="1:14" ht="15.75" thickBot="1">
      <c r="B97" s="820" t="s">
        <v>953</v>
      </c>
      <c r="C97" s="821"/>
      <c r="D97" s="821"/>
      <c r="E97" s="821"/>
      <c r="F97" s="821"/>
      <c r="G97" s="821"/>
      <c r="H97" s="821"/>
      <c r="I97" s="821"/>
      <c r="J97" s="821"/>
      <c r="K97" s="821"/>
      <c r="L97" s="821"/>
      <c r="M97" s="822"/>
      <c r="N97" s="52">
        <f>L94+L95+L96</f>
        <v>731664.27711178234</v>
      </c>
    </row>
    <row r="98" spans="1:14" ht="15.75" thickBot="1">
      <c r="B98" s="33"/>
      <c r="C98" s="34"/>
      <c r="D98" s="34"/>
      <c r="E98" s="34"/>
      <c r="F98" s="34"/>
      <c r="G98" s="34"/>
      <c r="H98" s="34"/>
      <c r="I98" s="34"/>
      <c r="J98" s="34"/>
      <c r="K98" s="34"/>
      <c r="L98" s="34"/>
      <c r="M98" s="34"/>
      <c r="N98" s="35"/>
    </row>
    <row r="99" spans="1:14" ht="15.75" thickBot="1">
      <c r="A99" t="s">
        <v>2016</v>
      </c>
      <c r="B99" s="820" t="s">
        <v>975</v>
      </c>
      <c r="C99" s="821"/>
      <c r="D99" s="821"/>
      <c r="E99" s="821"/>
      <c r="F99" s="821"/>
      <c r="G99" s="821"/>
      <c r="H99" s="821"/>
      <c r="I99" s="821"/>
      <c r="J99" s="821"/>
      <c r="K99" s="821"/>
      <c r="L99" s="821"/>
      <c r="M99" s="822"/>
      <c r="N99" s="189">
        <f>N89+N97</f>
        <v>3170545.2008177233</v>
      </c>
    </row>
    <row r="100" spans="1:14">
      <c r="B100" s="240"/>
      <c r="C100" s="241"/>
      <c r="D100" s="241"/>
      <c r="E100" s="241"/>
      <c r="F100" s="241"/>
      <c r="G100" s="241"/>
      <c r="H100" s="241"/>
      <c r="I100" s="241"/>
      <c r="J100" s="241"/>
      <c r="K100" s="241"/>
      <c r="L100" s="241"/>
      <c r="M100" s="241"/>
      <c r="N100" s="242"/>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244"/>
      <c r="F103" s="244"/>
      <c r="G103" s="244"/>
      <c r="H103" s="244"/>
      <c r="I103" s="244"/>
      <c r="J103" s="244"/>
      <c r="K103" s="244"/>
      <c r="L103" s="244"/>
      <c r="M103" s="244"/>
      <c r="N103" s="245"/>
    </row>
    <row r="104" spans="1:14">
      <c r="B104" s="243"/>
      <c r="C104" s="244"/>
      <c r="D104" s="244"/>
      <c r="E104" s="418" t="s">
        <v>976</v>
      </c>
      <c r="F104" s="418"/>
      <c r="G104" s="418"/>
      <c r="H104" s="418"/>
      <c r="I104" s="418"/>
      <c r="J104" s="418"/>
      <c r="K104" s="244"/>
      <c r="L104" s="244"/>
      <c r="M104" s="244"/>
      <c r="N104" s="245"/>
    </row>
    <row r="105" spans="1:14">
      <c r="B105" s="243"/>
      <c r="C105" s="244"/>
      <c r="D105" s="244"/>
      <c r="E105" s="244" t="s">
        <v>977</v>
      </c>
      <c r="F105" s="244"/>
      <c r="G105" s="244"/>
      <c r="H105" s="244"/>
      <c r="I105" s="244"/>
      <c r="J105" s="244"/>
      <c r="K105" s="244"/>
      <c r="L105" s="244"/>
      <c r="M105" s="244"/>
      <c r="N105" s="245"/>
    </row>
    <row r="106" spans="1:14">
      <c r="B106" s="243"/>
      <c r="C106" s="244"/>
      <c r="D106" s="244"/>
      <c r="E106" s="244" t="s">
        <v>978</v>
      </c>
      <c r="F106" s="244"/>
      <c r="G106" s="244"/>
      <c r="H106" s="244"/>
      <c r="I106" s="244"/>
      <c r="J106" s="244"/>
      <c r="K106" s="244"/>
      <c r="L106" s="244"/>
      <c r="M106" s="244"/>
      <c r="N106" s="245"/>
    </row>
    <row r="107" spans="1:14">
      <c r="B107" s="243"/>
      <c r="C107" s="244"/>
      <c r="D107" s="244"/>
      <c r="E107" s="244" t="s">
        <v>979</v>
      </c>
      <c r="F107" s="244"/>
      <c r="G107" s="244"/>
      <c r="H107" s="244"/>
      <c r="I107" s="244"/>
      <c r="J107" s="244"/>
      <c r="K107" s="244"/>
      <c r="L107" s="244"/>
      <c r="M107" s="244"/>
      <c r="N107" s="245"/>
    </row>
    <row r="108" spans="1:14" ht="15.75" thickBot="1">
      <c r="B108" s="243"/>
      <c r="C108" s="244"/>
      <c r="D108" s="244"/>
      <c r="E108" s="244"/>
      <c r="F108" s="244" t="s">
        <v>980</v>
      </c>
      <c r="G108" s="244"/>
      <c r="H108" s="244"/>
      <c r="I108" s="244"/>
      <c r="J108" s="244"/>
      <c r="K108" s="244"/>
      <c r="L108" s="244"/>
      <c r="M108" s="244"/>
      <c r="N108" s="245"/>
    </row>
    <row r="109" spans="1:14">
      <c r="B109" s="228" t="s">
        <v>2216</v>
      </c>
      <c r="C109" s="229"/>
      <c r="D109" s="229"/>
      <c r="E109" s="229"/>
      <c r="F109" s="229"/>
      <c r="G109" s="229"/>
      <c r="H109" s="229"/>
      <c r="I109" s="229"/>
      <c r="J109" s="229"/>
      <c r="K109" s="229"/>
      <c r="L109" s="229"/>
      <c r="M109" s="229"/>
      <c r="N109" s="230"/>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c r="B112" s="246"/>
      <c r="C112" s="247"/>
      <c r="D112" s="247"/>
      <c r="E112" s="247"/>
      <c r="F112" s="247"/>
      <c r="G112" s="247"/>
      <c r="H112" s="247"/>
      <c r="I112" s="247"/>
      <c r="J112" s="247"/>
      <c r="K112" s="247"/>
      <c r="L112" s="247"/>
      <c r="M112" s="247"/>
      <c r="N112" s="248"/>
    </row>
    <row r="113" spans="2:14" ht="15.75" thickBot="1">
      <c r="B113" s="249"/>
      <c r="C113" s="250"/>
      <c r="D113" s="250"/>
      <c r="E113" s="250"/>
      <c r="F113" s="250"/>
      <c r="G113" s="250"/>
      <c r="H113" s="250"/>
      <c r="I113" s="250"/>
      <c r="J113" s="250"/>
      <c r="K113" s="250"/>
      <c r="L113" s="250"/>
      <c r="M113" s="250"/>
      <c r="N113" s="251"/>
    </row>
    <row r="114" spans="2:14">
      <c r="B114" s="252"/>
      <c r="C114" s="253"/>
      <c r="D114" s="253"/>
      <c r="E114" s="253"/>
      <c r="F114" s="253"/>
      <c r="G114" s="253"/>
      <c r="H114" s="253"/>
      <c r="I114" s="253"/>
      <c r="J114" s="253"/>
      <c r="K114" s="253"/>
      <c r="L114" s="253"/>
      <c r="M114" s="253"/>
      <c r="N114" s="254"/>
    </row>
    <row r="115" spans="2:14">
      <c r="B115" s="255" t="s">
        <v>2217</v>
      </c>
      <c r="C115" s="256"/>
      <c r="D115" s="256"/>
      <c r="E115" s="256"/>
      <c r="F115" s="256"/>
      <c r="G115" s="256"/>
      <c r="H115" s="256"/>
      <c r="I115" s="256"/>
      <c r="J115" s="256"/>
      <c r="K115" s="256"/>
      <c r="L115" s="256"/>
      <c r="M115" s="256"/>
      <c r="N115" s="257"/>
    </row>
    <row r="116" spans="2:14" ht="15" customHeight="1">
      <c r="B116" s="964" t="s">
        <v>2218</v>
      </c>
      <c r="C116" s="965"/>
      <c r="D116" s="965"/>
      <c r="E116" s="965"/>
      <c r="F116" s="965"/>
      <c r="G116" s="965"/>
      <c r="H116" s="965"/>
      <c r="I116" s="965"/>
      <c r="J116" s="965"/>
      <c r="K116" s="965"/>
      <c r="L116" s="965"/>
      <c r="M116" s="965"/>
      <c r="N116" s="966"/>
    </row>
    <row r="117" spans="2:14" ht="15" customHeight="1">
      <c r="B117" s="964"/>
      <c r="C117" s="965"/>
      <c r="D117" s="965"/>
      <c r="E117" s="965"/>
      <c r="F117" s="965"/>
      <c r="G117" s="965"/>
      <c r="H117" s="965"/>
      <c r="I117" s="965"/>
      <c r="J117" s="965"/>
      <c r="K117" s="965"/>
      <c r="L117" s="965"/>
      <c r="M117" s="965"/>
      <c r="N117" s="966"/>
    </row>
    <row r="118" spans="2:14" ht="30" customHeight="1">
      <c r="B118" s="967" t="s">
        <v>2219</v>
      </c>
      <c r="C118" s="968"/>
      <c r="D118" s="968"/>
      <c r="E118" s="968"/>
      <c r="F118" s="968"/>
      <c r="G118" s="968"/>
      <c r="H118" s="968"/>
      <c r="I118" s="968"/>
      <c r="J118" s="968"/>
      <c r="K118" s="968"/>
      <c r="L118" s="968"/>
      <c r="M118" s="968"/>
      <c r="N118" s="969"/>
    </row>
    <row r="119" spans="2:14">
      <c r="B119" s="967"/>
      <c r="C119" s="968"/>
      <c r="D119" s="968"/>
      <c r="E119" s="968"/>
      <c r="F119" s="968"/>
      <c r="G119" s="968"/>
      <c r="H119" s="968"/>
      <c r="I119" s="968"/>
      <c r="J119" s="968"/>
      <c r="K119" s="968"/>
      <c r="L119" s="968"/>
      <c r="M119" s="968"/>
      <c r="N119" s="969"/>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340"/>
      <c r="C122" s="341"/>
      <c r="D122" s="341"/>
      <c r="E122" s="341"/>
      <c r="F122" s="341"/>
      <c r="G122" s="341"/>
      <c r="H122" s="341"/>
      <c r="I122" s="341"/>
      <c r="J122" s="341"/>
      <c r="K122" s="341"/>
      <c r="L122" s="341"/>
      <c r="M122" s="341"/>
      <c r="N122" s="342"/>
    </row>
    <row r="123" spans="2:14">
      <c r="B123" s="255"/>
      <c r="C123" s="256"/>
      <c r="D123" s="256"/>
      <c r="E123" s="256"/>
      <c r="F123" s="256"/>
      <c r="G123" s="256"/>
      <c r="H123" s="256"/>
      <c r="I123" s="256"/>
      <c r="J123" s="256"/>
      <c r="K123" s="256"/>
      <c r="L123" s="256"/>
      <c r="M123" s="256"/>
      <c r="N123" s="257"/>
    </row>
    <row r="124" spans="2:14">
      <c r="B124" s="243"/>
      <c r="C124" s="244"/>
      <c r="D124" s="244"/>
      <c r="E124" s="244" t="s">
        <v>976</v>
      </c>
      <c r="F124" s="418"/>
      <c r="G124" s="418"/>
      <c r="H124" s="244"/>
      <c r="I124" s="244"/>
      <c r="J124" s="244"/>
      <c r="K124" s="244"/>
      <c r="L124" s="244"/>
      <c r="M124" s="244"/>
      <c r="N124" s="245"/>
    </row>
    <row r="125" spans="2:14">
      <c r="B125" s="243"/>
      <c r="C125" s="244"/>
      <c r="D125" s="244"/>
      <c r="E125" s="419" t="s">
        <v>977</v>
      </c>
      <c r="F125" s="244"/>
      <c r="G125" s="244"/>
      <c r="H125" s="419"/>
      <c r="I125" s="419"/>
      <c r="J125" s="419"/>
      <c r="K125" s="244"/>
      <c r="L125" s="244"/>
      <c r="M125" s="244"/>
      <c r="N125" s="245"/>
    </row>
    <row r="126" spans="2:14">
      <c r="B126" s="243"/>
      <c r="C126" s="244"/>
      <c r="D126" s="244"/>
      <c r="E126" s="258" t="s">
        <v>981</v>
      </c>
      <c r="F126" s="244"/>
      <c r="G126" s="244"/>
      <c r="H126" s="258"/>
      <c r="I126" s="258"/>
      <c r="J126" s="258"/>
      <c r="K126" s="244"/>
      <c r="L126" s="244"/>
      <c r="M126" s="244"/>
      <c r="N126" s="245"/>
    </row>
    <row r="127" spans="2:14">
      <c r="B127" s="259"/>
      <c r="C127" s="256"/>
      <c r="D127" s="256"/>
      <c r="E127" s="244" t="s">
        <v>979</v>
      </c>
      <c r="F127" s="244"/>
      <c r="G127" s="244"/>
      <c r="H127" s="244"/>
      <c r="I127" s="244"/>
      <c r="J127" s="244"/>
      <c r="K127" s="256"/>
      <c r="L127" s="256"/>
      <c r="M127" s="256"/>
      <c r="N127" s="257"/>
    </row>
    <row r="128" spans="2:14">
      <c r="B128" s="259"/>
      <c r="C128" s="256"/>
      <c r="D128" s="256"/>
      <c r="E128" s="256"/>
      <c r="F128" s="244"/>
      <c r="G128" s="244"/>
      <c r="H128" s="244"/>
      <c r="I128" s="244"/>
      <c r="J128" s="244"/>
      <c r="K128" s="256"/>
      <c r="L128" s="256"/>
      <c r="M128" s="256"/>
      <c r="N128" s="257"/>
    </row>
    <row r="129" spans="2:14">
      <c r="B129" s="259" t="s">
        <v>2220</v>
      </c>
      <c r="C129" s="258"/>
      <c r="D129" s="258"/>
      <c r="E129" s="244"/>
      <c r="F129" s="244"/>
      <c r="G129" s="244"/>
      <c r="H129" s="244"/>
      <c r="I129" s="244"/>
      <c r="J129" s="970"/>
      <c r="K129" s="970"/>
      <c r="L129" s="970"/>
      <c r="M129" s="970"/>
      <c r="N129" s="971"/>
    </row>
    <row r="130" spans="2:14" ht="15.75" thickBot="1">
      <c r="B130" s="420" t="s">
        <v>2221</v>
      </c>
      <c r="C130" s="421"/>
      <c r="D130" s="421"/>
      <c r="E130" s="260"/>
      <c r="F130" s="260"/>
      <c r="G130" s="260"/>
      <c r="H130" s="260"/>
      <c r="I130" s="260"/>
      <c r="J130" s="972"/>
      <c r="K130" s="972"/>
      <c r="L130" s="972"/>
      <c r="M130" s="972"/>
      <c r="N130" s="973"/>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2" hidden="1" customHeight="1" thickBot="1">
      <c r="B30" s="71" t="s">
        <v>943</v>
      </c>
      <c r="C30" s="799" t="s">
        <v>944</v>
      </c>
      <c r="D30" s="800"/>
      <c r="E30" s="800"/>
      <c r="F30" s="800"/>
      <c r="G30" s="800"/>
      <c r="H30" s="800"/>
      <c r="I30" s="800"/>
      <c r="J30" s="72"/>
      <c r="K30" s="308"/>
      <c r="L30" s="796" t="s">
        <v>945</v>
      </c>
      <c r="M30" s="797"/>
      <c r="N30" s="71" t="s">
        <v>946</v>
      </c>
    </row>
    <row r="31" spans="1:14" ht="18.75" customHeight="1" thickBot="1">
      <c r="A31" t="s">
        <v>1845</v>
      </c>
      <c r="B31" s="80" t="s">
        <v>1100</v>
      </c>
      <c r="C31" s="81" t="s">
        <v>1653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180</v>
      </c>
      <c r="B36" s="869" t="str">
        <f>VLOOKUP(A36,EQUIPOS!A6:D154,3,FALSE)</f>
        <v>Compresor 120 HP, con martillo.</v>
      </c>
      <c r="C36" s="870"/>
      <c r="D36" s="870"/>
      <c r="E36" s="870"/>
      <c r="F36" s="870"/>
      <c r="G36" s="870"/>
      <c r="H36" s="871"/>
      <c r="I36" s="268"/>
      <c r="J36" s="269"/>
      <c r="K36" s="270">
        <f>VLOOKUP(A36,EQUIPOS!A6:D163,4,FALSE)</f>
        <v>88509.572257013016</v>
      </c>
      <c r="L36" s="271"/>
      <c r="M36" s="272">
        <v>0.16</v>
      </c>
      <c r="N36" s="273">
        <f>K36/M36</f>
        <v>553184.82660633139</v>
      </c>
    </row>
    <row r="37" spans="1:14">
      <c r="A37" s="113" t="s">
        <v>261</v>
      </c>
      <c r="B37" s="869" t="str">
        <f>VLOOKUP(A37,EQUIPOS!A7:D154,3,FALSE)</f>
        <v xml:space="preserve">Motobomba 3 PULGADAS (incluye operario)
</v>
      </c>
      <c r="C37" s="870"/>
      <c r="D37" s="870"/>
      <c r="E37" s="870"/>
      <c r="F37" s="870"/>
      <c r="G37" s="870"/>
      <c r="H37" s="871"/>
      <c r="I37" s="422"/>
      <c r="J37" s="423"/>
      <c r="K37" s="270">
        <f>VLOOKUP(A37,EQUIPOS!A7:D164,4,FALSE)</f>
        <v>7969.478756053597</v>
      </c>
      <c r="L37" s="336"/>
      <c r="M37" s="337">
        <v>0.16</v>
      </c>
      <c r="N37" s="273">
        <f>K37/M37</f>
        <v>49809.24222533498</v>
      </c>
    </row>
    <row r="38" spans="1:14">
      <c r="A38" s="113"/>
      <c r="B38" s="869"/>
      <c r="C38" s="870"/>
      <c r="D38" s="870"/>
      <c r="E38" s="870"/>
      <c r="F38" s="870"/>
      <c r="G38" s="870"/>
      <c r="H38" s="871"/>
      <c r="I38" s="422"/>
      <c r="J38" s="423"/>
      <c r="K38" s="439"/>
      <c r="L38" s="336"/>
      <c r="M38" s="337"/>
      <c r="N38" s="273"/>
    </row>
    <row r="39" spans="1:14">
      <c r="A39" s="113"/>
      <c r="B39" s="869"/>
      <c r="C39" s="870"/>
      <c r="D39" s="870"/>
      <c r="E39" s="870"/>
      <c r="F39" s="870"/>
      <c r="G39" s="870"/>
      <c r="H39" s="871"/>
      <c r="I39" s="422"/>
      <c r="J39" s="423"/>
      <c r="K39" s="439"/>
      <c r="L39" s="336"/>
      <c r="M39" s="337"/>
      <c r="N39" s="273"/>
    </row>
    <row r="40" spans="1:14">
      <c r="A40" s="113"/>
      <c r="B40" s="869"/>
      <c r="C40" s="870"/>
      <c r="D40" s="870"/>
      <c r="E40" s="870"/>
      <c r="F40" s="870"/>
      <c r="G40" s="870"/>
      <c r="H40" s="871"/>
      <c r="I40" s="329"/>
      <c r="J40" s="331"/>
      <c r="K40" s="439"/>
      <c r="L40" s="424"/>
      <c r="M40" s="425"/>
      <c r="N40" s="273"/>
    </row>
    <row r="41" spans="1:14">
      <c r="B41" s="869"/>
      <c r="C41" s="870"/>
      <c r="D41" s="870"/>
      <c r="E41" s="870"/>
      <c r="F41" s="870"/>
      <c r="G41" s="870"/>
      <c r="H41" s="871"/>
      <c r="I41" s="36"/>
      <c r="J41" s="37"/>
      <c r="K41" s="439"/>
      <c r="L41" s="277"/>
      <c r="M41" s="278"/>
      <c r="N41" s="273"/>
    </row>
    <row r="42" spans="1:14">
      <c r="B42" s="321"/>
      <c r="C42" s="322"/>
      <c r="D42" s="322"/>
      <c r="E42" s="322"/>
      <c r="F42" s="324"/>
      <c r="G42" s="324"/>
      <c r="H42" s="125"/>
      <c r="I42" s="36"/>
      <c r="J42" s="37"/>
      <c r="K42" s="439"/>
      <c r="L42" s="277"/>
      <c r="M42" s="278"/>
      <c r="N42" s="274"/>
    </row>
    <row r="43" spans="1:14">
      <c r="B43" s="877" t="s">
        <v>952</v>
      </c>
      <c r="C43" s="878"/>
      <c r="D43" s="878"/>
      <c r="E43" s="38"/>
      <c r="F43" s="39"/>
      <c r="G43" s="39"/>
      <c r="H43" s="40"/>
      <c r="I43" s="36"/>
      <c r="J43" s="37"/>
      <c r="K43" s="280"/>
      <c r="L43" s="277"/>
      <c r="M43" s="402">
        <v>0.05</v>
      </c>
      <c r="N43" s="345">
        <f>N77*M43</f>
        <v>12625.400141187813</v>
      </c>
    </row>
    <row r="44" spans="1:14" ht="15.75" thickBot="1">
      <c r="B44" s="869"/>
      <c r="C44" s="870"/>
      <c r="D44" s="870"/>
      <c r="E44" s="870"/>
      <c r="F44" s="870"/>
      <c r="G44" s="870"/>
      <c r="H44" s="871"/>
      <c r="I44" s="879"/>
      <c r="J44" s="880"/>
      <c r="K44" s="41"/>
      <c r="L44" s="881"/>
      <c r="M44" s="882"/>
      <c r="N44" s="105"/>
    </row>
    <row r="45" spans="1:14" ht="15.75" thickBot="1">
      <c r="B45" s="820" t="s">
        <v>953</v>
      </c>
      <c r="C45" s="821"/>
      <c r="D45" s="821"/>
      <c r="E45" s="821"/>
      <c r="F45" s="821"/>
      <c r="G45" s="821"/>
      <c r="H45" s="821"/>
      <c r="I45" s="821"/>
      <c r="J45" s="821"/>
      <c r="K45" s="821"/>
      <c r="L45" s="821"/>
      <c r="M45" s="822"/>
      <c r="N45" s="395">
        <f>SUM(N36:N44)</f>
        <v>615619.4689728542</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6" t="s">
        <v>945</v>
      </c>
      <c r="K49" s="85" t="s">
        <v>946</v>
      </c>
      <c r="L49" s="901" t="s">
        <v>955</v>
      </c>
      <c r="M49" s="900"/>
      <c r="N49" s="86" t="s">
        <v>951</v>
      </c>
    </row>
    <row r="50" spans="1:14">
      <c r="A50" s="161" t="s">
        <v>453</v>
      </c>
      <c r="B50" s="43" t="str">
        <f>VLOOKUP(A50,MATERIALES!A5:D373,3,FALSE)</f>
        <v>Explosivos  75% (INDUGEL)</v>
      </c>
      <c r="C50" s="282"/>
      <c r="D50" s="282"/>
      <c r="E50" s="282"/>
      <c r="F50" s="282"/>
      <c r="G50" s="282"/>
      <c r="H50" s="282"/>
      <c r="I50" s="282"/>
      <c r="J50" s="312" t="str">
        <f>VLOOKUP(A50,MATERIALES!A6:D642,2,FALSE)</f>
        <v>lb</v>
      </c>
      <c r="K50" s="283">
        <v>0.2</v>
      </c>
      <c r="L50" s="268"/>
      <c r="M50" s="403">
        <f>VLOOKUP(A50,MATERIALES!A5:D396,4,FALSE)</f>
        <v>7259.5581613118175</v>
      </c>
      <c r="N50" s="273">
        <f>K50*M50</f>
        <v>1451.9116322623636</v>
      </c>
    </row>
    <row r="51" spans="1:14">
      <c r="A51" s="161"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VLOOKUP(A51,MATERIALES!A6:D397,4,FALSE)</f>
        <v>983.71653912575039</v>
      </c>
      <c r="N51" s="273">
        <f>K51*M51</f>
        <v>983.71653912575039</v>
      </c>
    </row>
    <row r="52" spans="1:14">
      <c r="A52" s="161" t="s">
        <v>552</v>
      </c>
      <c r="B52" s="43" t="str">
        <f>VLOOKUP(A52,MATERIALES!A6:D373,3,FALSE)</f>
        <v>Mecha Lenta</v>
      </c>
      <c r="C52" s="426"/>
      <c r="D52" s="426"/>
      <c r="E52" s="426"/>
      <c r="F52" s="426"/>
      <c r="G52" s="426"/>
      <c r="H52" s="426"/>
      <c r="I52" s="426"/>
      <c r="J52" s="313" t="str">
        <f>VLOOKUP(A52,MATERIALES!A6:D644,2,FALSE)</f>
        <v>m</v>
      </c>
      <c r="K52" s="398">
        <v>0.5</v>
      </c>
      <c r="L52" s="422"/>
      <c r="M52" s="403">
        <f>VLOOKUP(A52,MATERIALES!A6:D398,4,FALSE)</f>
        <v>829.63653688154852</v>
      </c>
      <c r="N52" s="273">
        <f>K52*M52</f>
        <v>414.81826844077426</v>
      </c>
    </row>
    <row r="53" spans="1:14">
      <c r="A53" s="161" t="s">
        <v>747</v>
      </c>
      <c r="B53" s="43" t="str">
        <f>VLOOKUP(A53,MATERIALES!A6:D373,3,FALSE)</f>
        <v>Acero A-37</v>
      </c>
      <c r="C53" s="426"/>
      <c r="D53" s="426"/>
      <c r="E53" s="426"/>
      <c r="F53" s="426"/>
      <c r="G53" s="426"/>
      <c r="H53" s="426"/>
      <c r="I53" s="426"/>
      <c r="J53" s="313" t="str">
        <f>VLOOKUP(A53,MATERIALES!A7:D645,2,FALSE)</f>
        <v>kg</v>
      </c>
      <c r="K53" s="398">
        <v>150</v>
      </c>
      <c r="L53" s="422"/>
      <c r="M53" s="403">
        <f>VLOOKUP(A53,MATERIALES!A6:D399,4,FALSE)</f>
        <v>3726.9421897794346</v>
      </c>
      <c r="N53" s="273">
        <f>K53*M53</f>
        <v>559041.32846691518</v>
      </c>
    </row>
    <row r="54" spans="1:14">
      <c r="A54" s="161" t="s">
        <v>831</v>
      </c>
      <c r="B54" s="43" t="str">
        <f>VLOOKUP(A54,MATERIALES!A7:D373,3,FALSE)</f>
        <v>Concreto Resistencia  32 (Mpa)</v>
      </c>
      <c r="C54" s="426"/>
      <c r="D54" s="426"/>
      <c r="E54" s="426"/>
      <c r="F54" s="426"/>
      <c r="G54" s="426"/>
      <c r="H54" s="426"/>
      <c r="I54" s="426"/>
      <c r="J54" s="313" t="str">
        <f>VLOOKUP(A54,MATERIALES!A8:D646,2,FALSE)</f>
        <v>m3</v>
      </c>
      <c r="K54" s="398">
        <v>1</v>
      </c>
      <c r="L54" s="422"/>
      <c r="M54" s="403">
        <f>VLOOKUP(A54,MATERIALES!A7:D400,4,FALSE)</f>
        <v>410124.27098388673</v>
      </c>
      <c r="N54" s="273">
        <f>K54*M54</f>
        <v>410124.27098388673</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0" t="s">
        <v>953</v>
      </c>
      <c r="C58" s="821"/>
      <c r="D58" s="821"/>
      <c r="E58" s="821"/>
      <c r="F58" s="821"/>
      <c r="G58" s="821"/>
      <c r="H58" s="821"/>
      <c r="I58" s="821"/>
      <c r="J58" s="821"/>
      <c r="K58" s="821"/>
      <c r="L58" s="821"/>
      <c r="M58" s="822"/>
      <c r="N58" s="395">
        <f>SUM(N50:N57)</f>
        <v>972016.04589063069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1272</v>
      </c>
      <c r="B63" s="46" t="str">
        <f>VLOOKUP(A63,TRANSPORTE!A5:D117,3,FALSE)</f>
        <v>Transporte de material de excavación</v>
      </c>
      <c r="C63" s="318"/>
      <c r="D63" s="318"/>
      <c r="E63" s="318"/>
      <c r="F63" s="318"/>
      <c r="G63" s="318"/>
      <c r="H63" s="312" t="s">
        <v>1468</v>
      </c>
      <c r="I63" s="280">
        <v>1</v>
      </c>
      <c r="J63" s="287">
        <v>1</v>
      </c>
      <c r="K63" s="280">
        <f>I63*J63</f>
        <v>1</v>
      </c>
      <c r="L63" s="907">
        <f>VLOOKUP(A63,TRANSPORTE!A5:D117,4,FALSE)</f>
        <v>1010.5980903546691</v>
      </c>
      <c r="M63" s="908"/>
      <c r="N63" s="288">
        <f>K63*L63</f>
        <v>1010.5980903546691</v>
      </c>
    </row>
    <row r="64" spans="1:14">
      <c r="B64" s="46"/>
      <c r="C64" s="47"/>
      <c r="D64" s="47"/>
      <c r="E64" s="47"/>
      <c r="F64" s="47"/>
      <c r="G64" s="47"/>
      <c r="H64" s="312"/>
      <c r="I64" s="280"/>
      <c r="J64" s="287"/>
      <c r="K64" s="280"/>
      <c r="L64" s="907"/>
      <c r="M64" s="908"/>
      <c r="N64" s="288"/>
    </row>
    <row r="65" spans="1:15">
      <c r="B65" s="46"/>
      <c r="C65" s="47"/>
      <c r="D65" s="47"/>
      <c r="E65" s="47"/>
      <c r="F65" s="47"/>
      <c r="G65" s="47"/>
      <c r="H65" s="312"/>
      <c r="I65" s="280"/>
      <c r="J65" s="287"/>
      <c r="K65" s="280"/>
      <c r="L65" s="907"/>
      <c r="M65" s="908"/>
      <c r="N65" s="288"/>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f>SUM(N63:N67)</f>
        <v>1010.5980903546691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11</v>
      </c>
      <c r="B73" s="49" t="str">
        <f>VLOOKUP(A73,'MANO DE OBRA'!A8:D68,3,FALSE)</f>
        <v>Obrero (4)</v>
      </c>
      <c r="C73" s="47"/>
      <c r="D73" s="47"/>
      <c r="E73" s="47"/>
      <c r="F73" s="47"/>
      <c r="G73" s="47"/>
      <c r="H73" s="47"/>
      <c r="I73" s="293">
        <f>K73/J73*100</f>
        <v>117040.00000000001</v>
      </c>
      <c r="J73" s="294">
        <v>185</v>
      </c>
      <c r="K73" s="295">
        <f>VLOOKUP(A73,'MANO DE OBRA'!A8:D99,4,FALSE)</f>
        <v>216524</v>
      </c>
      <c r="L73" s="50"/>
      <c r="M73" s="435">
        <v>1.28</v>
      </c>
      <c r="N73" s="396">
        <f>K73/M73</f>
        <v>169159.375</v>
      </c>
      <c r="O73" s="106"/>
    </row>
    <row r="74" spans="1:15">
      <c r="A74" s="162"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432">
        <v>1.28</v>
      </c>
      <c r="N74" s="396">
        <f>K74/M74</f>
        <v>83348.627823756236</v>
      </c>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SUM(N73:N76)</f>
        <v>252508.00282375625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N45+N58+N68+N77</f>
        <v>1841154.1157775959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368230.8231555192</v>
      </c>
      <c r="M84" s="856"/>
      <c r="N84" s="51"/>
    </row>
    <row r="85" spans="1:14">
      <c r="B85" s="89" t="s">
        <v>973</v>
      </c>
      <c r="C85" s="90"/>
      <c r="D85" s="90"/>
      <c r="E85" s="90"/>
      <c r="F85" s="90"/>
      <c r="G85" s="90"/>
      <c r="H85" s="90"/>
      <c r="I85" s="87"/>
      <c r="J85" s="88"/>
      <c r="K85" s="305">
        <v>0.05</v>
      </c>
      <c r="L85" s="855">
        <f>N79*K85</f>
        <v>92057.705788879801</v>
      </c>
      <c r="M85" s="856"/>
      <c r="N85" s="51"/>
    </row>
    <row r="86" spans="1:14" ht="15.75" thickBot="1">
      <c r="B86" s="91" t="s">
        <v>974</v>
      </c>
      <c r="C86" s="92"/>
      <c r="D86" s="92"/>
      <c r="E86" s="92"/>
      <c r="F86" s="92"/>
      <c r="G86" s="92"/>
      <c r="H86" s="92"/>
      <c r="I86" s="93"/>
      <c r="J86" s="94"/>
      <c r="K86" s="306">
        <v>0.05</v>
      </c>
      <c r="L86" s="857">
        <f>N79*K86</f>
        <v>92057.705788879801</v>
      </c>
      <c r="M86" s="858"/>
      <c r="N86" s="51"/>
    </row>
    <row r="87" spans="1:14" ht="15.75" thickBot="1">
      <c r="B87" s="820" t="s">
        <v>953</v>
      </c>
      <c r="C87" s="821"/>
      <c r="D87" s="821"/>
      <c r="E87" s="821"/>
      <c r="F87" s="821"/>
      <c r="G87" s="821"/>
      <c r="H87" s="821"/>
      <c r="I87" s="821"/>
      <c r="J87" s="821"/>
      <c r="K87" s="821"/>
      <c r="L87" s="821"/>
      <c r="M87" s="822"/>
      <c r="N87" s="52">
        <f>L84+L85+L86</f>
        <v>552346.23473327875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2393500.3505108748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1"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453"/>
      <c r="L30" s="796" t="s">
        <v>945</v>
      </c>
      <c r="M30" s="797"/>
      <c r="N30" s="71" t="s">
        <v>946</v>
      </c>
    </row>
    <row r="31" spans="1:14" ht="15.75" customHeight="1" thickBot="1">
      <c r="A31" t="s">
        <v>1845</v>
      </c>
      <c r="B31" s="80" t="s">
        <v>1101</v>
      </c>
      <c r="C31" s="81" t="s">
        <v>1654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121</v>
      </c>
      <c r="B36" s="869" t="str">
        <f>VLOOKUP(A36,EQUIPOS!A6:D154,3,FALSE)</f>
        <v>Bomba eléctrica para accionar la celda</v>
      </c>
      <c r="C36" s="870"/>
      <c r="D36" s="870"/>
      <c r="E36" s="870"/>
      <c r="F36" s="870"/>
      <c r="G36" s="870"/>
      <c r="H36" s="871"/>
      <c r="I36" s="268"/>
      <c r="J36" s="269"/>
      <c r="K36" s="270">
        <f>VLOOKUP(A36,EQUIPOS!A6:D163,4,FALSE)</f>
        <v>46760.924328499452</v>
      </c>
      <c r="L36" s="271"/>
      <c r="M36" s="272">
        <v>0.01</v>
      </c>
      <c r="N36" s="273">
        <f t="shared" ref="N36:N41" si="0">K36/M36</f>
        <v>4676092.4328499455</v>
      </c>
    </row>
    <row r="37" spans="1:14">
      <c r="A37" s="113" t="s">
        <v>192</v>
      </c>
      <c r="B37" s="869" t="str">
        <f>VLOOKUP(A37,EQUIPOS!A7:D154,3,FALSE)</f>
        <v>Equipo de acarreo interno</v>
      </c>
      <c r="C37" s="870"/>
      <c r="D37" s="870"/>
      <c r="E37" s="870"/>
      <c r="F37" s="870"/>
      <c r="G37" s="870"/>
      <c r="H37" s="871"/>
      <c r="I37" s="422"/>
      <c r="J37" s="423"/>
      <c r="K37" s="270">
        <f>VLOOKUP(A37,EQUIPOS!A7:D164,4,FALSE)</f>
        <v>30397.487753340341</v>
      </c>
      <c r="L37" s="336"/>
      <c r="M37" s="337">
        <v>0.05</v>
      </c>
      <c r="N37" s="273">
        <f t="shared" si="0"/>
        <v>607949.7550668068</v>
      </c>
    </row>
    <row r="38" spans="1:14">
      <c r="A38" s="113" t="s">
        <v>217</v>
      </c>
      <c r="B38" s="869" t="str">
        <f>VLOOKUP(A38,EQUIPOS!A8:D154,3,FALSE)</f>
        <v>Equipo de soldadura y de acetileno (incluye soldadura)</v>
      </c>
      <c r="C38" s="870"/>
      <c r="D38" s="870"/>
      <c r="E38" s="870"/>
      <c r="F38" s="870"/>
      <c r="G38" s="870"/>
      <c r="H38" s="871"/>
      <c r="I38" s="422"/>
      <c r="J38" s="423"/>
      <c r="K38" s="270">
        <f>VLOOKUP(A38,EQUIPOS!A8:D165,4,FALSE)</f>
        <v>29919.947519514451</v>
      </c>
      <c r="L38" s="336"/>
      <c r="M38" s="337">
        <v>0.01</v>
      </c>
      <c r="N38" s="273">
        <f t="shared" si="0"/>
        <v>2991994.7519514449</v>
      </c>
    </row>
    <row r="39" spans="1:14">
      <c r="A39" s="113" t="s">
        <v>242</v>
      </c>
      <c r="B39" s="869" t="str">
        <f>VLOOKUP(A39,EQUIPOS!A9:D154,3,FALSE)</f>
        <v>Grúa con torre capacidad 1 ton en la punta.</v>
      </c>
      <c r="C39" s="870"/>
      <c r="D39" s="870"/>
      <c r="E39" s="870"/>
      <c r="F39" s="870"/>
      <c r="G39" s="870"/>
      <c r="H39" s="871"/>
      <c r="I39" s="422"/>
      <c r="J39" s="423"/>
      <c r="K39" s="270">
        <f>VLOOKUP(A39,EQUIPOS!A9:D166,4,FALSE)</f>
        <v>185369.47828368918</v>
      </c>
      <c r="L39" s="336"/>
      <c r="M39" s="337">
        <v>0.04</v>
      </c>
      <c r="N39" s="273">
        <f t="shared" si="0"/>
        <v>4634236.9570922293</v>
      </c>
    </row>
    <row r="40" spans="1:14">
      <c r="A40" s="113" t="s">
        <v>255</v>
      </c>
      <c r="B40" s="869" t="str">
        <f>VLOOKUP(A40,EQUIPOS!A10:D154,3,FALSE)</f>
        <v>Manómetro cable de acero para bajar la celda</v>
      </c>
      <c r="C40" s="870"/>
      <c r="D40" s="870"/>
      <c r="E40" s="870"/>
      <c r="F40" s="870"/>
      <c r="G40" s="870"/>
      <c r="H40" s="871"/>
      <c r="I40" s="329"/>
      <c r="J40" s="331"/>
      <c r="K40" s="270">
        <f>VLOOKUP(A40,EQUIPOS!A10:D167,4,FALSE)</f>
        <v>1298802.5409293841</v>
      </c>
      <c r="L40" s="424"/>
      <c r="M40" s="425">
        <v>1</v>
      </c>
      <c r="N40" s="273">
        <f t="shared" si="0"/>
        <v>1298802.5409293841</v>
      </c>
    </row>
    <row r="41" spans="1:14">
      <c r="A41" t="s">
        <v>320</v>
      </c>
      <c r="B41" s="869" t="str">
        <f>VLOOKUP(A41,EQUIPOS!A11:D155,3,FALSE)</f>
        <v>Retroexcavadora sobre llantas, motor 62HP, Profundidad de excavación de 5.41 metros.</v>
      </c>
      <c r="C41" s="870"/>
      <c r="D41" s="870"/>
      <c r="E41" s="870"/>
      <c r="F41" s="870"/>
      <c r="G41" s="870"/>
      <c r="H41" s="871"/>
      <c r="I41" s="36"/>
      <c r="J41" s="37"/>
      <c r="K41" s="270">
        <f>VLOOKUP(A41,EQUIPOS!A11:D168,4,FALSE)</f>
        <v>120984.09547452205</v>
      </c>
      <c r="L41" s="277"/>
      <c r="M41" s="278">
        <v>0.2</v>
      </c>
      <c r="N41" s="273">
        <f t="shared" si="0"/>
        <v>604920.47737261024</v>
      </c>
    </row>
    <row r="42" spans="1:14">
      <c r="B42" s="321"/>
      <c r="C42" s="322"/>
      <c r="D42" s="322"/>
      <c r="E42" s="322"/>
      <c r="F42" s="324"/>
      <c r="G42" s="324"/>
      <c r="H42" s="125"/>
      <c r="I42" s="36"/>
      <c r="J42" s="37"/>
      <c r="K42" s="439"/>
      <c r="L42" s="277"/>
      <c r="M42" s="278"/>
      <c r="N42" s="274"/>
    </row>
    <row r="43" spans="1:14">
      <c r="B43" s="877" t="s">
        <v>952</v>
      </c>
      <c r="C43" s="878"/>
      <c r="D43" s="878"/>
      <c r="E43" s="38"/>
      <c r="F43" s="39"/>
      <c r="G43" s="39"/>
      <c r="H43" s="40"/>
      <c r="I43" s="36"/>
      <c r="J43" s="37"/>
      <c r="K43" s="280"/>
      <c r="L43" s="277"/>
      <c r="M43" s="402">
        <v>0.01</v>
      </c>
      <c r="N43" s="345">
        <f>N81*M43</f>
        <v>6913.9567913614801</v>
      </c>
    </row>
    <row r="44" spans="1:14" ht="15.75" thickBot="1">
      <c r="B44" s="869"/>
      <c r="C44" s="870"/>
      <c r="D44" s="870"/>
      <c r="E44" s="870"/>
      <c r="F44" s="870"/>
      <c r="G44" s="870"/>
      <c r="H44" s="871"/>
      <c r="I44" s="879"/>
      <c r="J44" s="880"/>
      <c r="K44" s="41"/>
      <c r="L44" s="881"/>
      <c r="M44" s="882"/>
      <c r="N44" s="105"/>
    </row>
    <row r="45" spans="1:14" ht="15.75" thickBot="1">
      <c r="B45" s="820" t="s">
        <v>953</v>
      </c>
      <c r="C45" s="821"/>
      <c r="D45" s="821"/>
      <c r="E45" s="821"/>
      <c r="F45" s="821"/>
      <c r="G45" s="821"/>
      <c r="H45" s="821"/>
      <c r="I45" s="821"/>
      <c r="J45" s="821"/>
      <c r="K45" s="821"/>
      <c r="L45" s="821"/>
      <c r="M45" s="822"/>
      <c r="N45" s="395">
        <f>SUM(N36:N44)</f>
        <v>14820910.872053783</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6" t="s">
        <v>945</v>
      </c>
      <c r="K49" s="85" t="s">
        <v>946</v>
      </c>
      <c r="L49" s="901" t="s">
        <v>955</v>
      </c>
      <c r="M49" s="900"/>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15788986.404821236</v>
      </c>
      <c r="N50" s="273">
        <f t="shared" ref="N50:N55" si="1">K50*M50</f>
        <v>15788986.404821236</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140986.77900741875</v>
      </c>
      <c r="N51" s="273">
        <f t="shared" si="1"/>
        <v>4229603.3702225629</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1527710.5929442991</v>
      </c>
      <c r="N52" s="273">
        <f t="shared" si="1"/>
        <v>3055421.1858885982</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933103.30158799712</v>
      </c>
      <c r="N53" s="273">
        <f t="shared" si="1"/>
        <v>4665516.507939986</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78804.024751030272</v>
      </c>
      <c r="N54" s="273">
        <f t="shared" si="1"/>
        <v>4728241.4850618159</v>
      </c>
    </row>
    <row r="55" spans="1:14">
      <c r="A55" s="161" t="s">
        <v>734</v>
      </c>
      <c r="B55" s="43" t="str">
        <f>VLOOKUP(A55,MATERIALES!A7:D373,3,FALSE)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59692.652327752483</v>
      </c>
      <c r="N55" s="273">
        <f t="shared" si="1"/>
        <v>716311.82793302974</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0" t="s">
        <v>953</v>
      </c>
      <c r="C58" s="821"/>
      <c r="D58" s="821"/>
      <c r="E58" s="821"/>
      <c r="F58" s="821"/>
      <c r="G58" s="821"/>
      <c r="H58" s="821"/>
      <c r="I58" s="821"/>
      <c r="J58" s="821"/>
      <c r="K58" s="821"/>
      <c r="L58" s="821"/>
      <c r="M58" s="822"/>
      <c r="N58" s="395">
        <f>SUM(N50:N57)</f>
        <v>33184080.781867232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1400</v>
      </c>
      <c r="B63" s="46" t="str">
        <f>VLOOKUP(A63,TRANSPORTE!A5:D117,3,FALSE)</f>
        <v>Transporte de tubos. celdas, etc.</v>
      </c>
      <c r="C63" s="318"/>
      <c r="D63" s="318"/>
      <c r="E63" s="318"/>
      <c r="F63" s="318"/>
      <c r="G63" s="318"/>
      <c r="H63" s="312" t="s">
        <v>1468</v>
      </c>
      <c r="I63" s="280">
        <v>1</v>
      </c>
      <c r="J63" s="287">
        <v>1</v>
      </c>
      <c r="K63" s="280">
        <f>I63*J63</f>
        <v>1</v>
      </c>
      <c r="L63" s="907">
        <f>VLOOKUP(A63,TRANSPORTE!A5:D117,4,FALSE)</f>
        <v>1079252.7633893855</v>
      </c>
      <c r="M63" s="908"/>
      <c r="N63" s="288">
        <f>K63*L63</f>
        <v>1079252.7633893855</v>
      </c>
    </row>
    <row r="64" spans="1:14">
      <c r="A64" t="s">
        <v>1402</v>
      </c>
      <c r="B64" s="46" t="str">
        <f>VLOOKUP(A64,TRANSPORTE!A6:D117,3,FALSE)</f>
        <v>Transporte de personal de montaje</v>
      </c>
      <c r="C64" s="47"/>
      <c r="D64" s="47"/>
      <c r="E64" s="47"/>
      <c r="F64" s="47"/>
      <c r="G64" s="47"/>
      <c r="H64" s="312" t="s">
        <v>1468</v>
      </c>
      <c r="I64" s="280">
        <v>8</v>
      </c>
      <c r="J64" s="287">
        <v>1</v>
      </c>
      <c r="K64" s="280">
        <f>I64*J64</f>
        <v>8</v>
      </c>
      <c r="L64" s="907">
        <f>VLOOKUP(A64,TRANSPORTE!A6:D117,4,FALSE)</f>
        <v>124789.40921327479</v>
      </c>
      <c r="M64" s="908"/>
      <c r="N64" s="288">
        <f>K64*L64</f>
        <v>998315.27370619832</v>
      </c>
    </row>
    <row r="65" spans="1:15">
      <c r="A65" t="s">
        <v>1399</v>
      </c>
      <c r="B65" s="46" t="str">
        <f>VLOOKUP(A65,TRANSPORTE!A6:D117,3,FALSE)</f>
        <v>Pasajes aéreos</v>
      </c>
      <c r="C65" s="47"/>
      <c r="D65" s="47"/>
      <c r="E65" s="47"/>
      <c r="F65" s="47"/>
      <c r="G65" s="47"/>
      <c r="H65" s="312" t="s">
        <v>945</v>
      </c>
      <c r="I65" s="280">
        <v>3</v>
      </c>
      <c r="J65" s="287">
        <v>1</v>
      </c>
      <c r="K65" s="280">
        <f>I65*J65</f>
        <v>3</v>
      </c>
      <c r="L65" s="907">
        <f>VLOOKUP(A65,TRANSPORTE!A6:D117,4,FALSE)</f>
        <v>373414.46633594908</v>
      </c>
      <c r="M65" s="908"/>
      <c r="N65" s="288">
        <f>K65*L65</f>
        <v>1120243.3990078473</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f>SUM(N63:N67)</f>
        <v>3197811.4361034315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6</v>
      </c>
      <c r="B73" s="49" t="str">
        <f>VLOOKUP(A73,'MANO DE OBRA'!A8:D68,3,FALSE)</f>
        <v xml:space="preserve">Obrero </v>
      </c>
      <c r="C73" s="47"/>
      <c r="D73" s="47"/>
      <c r="E73" s="47"/>
      <c r="F73" s="47"/>
      <c r="G73" s="47"/>
      <c r="H73" s="47"/>
      <c r="I73" s="293">
        <f t="shared" ref="I73:I76" si="2">K73/J73*100</f>
        <v>29260.000000000004</v>
      </c>
      <c r="J73" s="294">
        <v>185</v>
      </c>
      <c r="K73" s="295">
        <f>VLOOKUP(A73,'MANO DE OBRA'!A8:D99,4,FALSE)</f>
        <v>54131</v>
      </c>
      <c r="L73" s="50"/>
      <c r="M73" s="435">
        <v>1</v>
      </c>
      <c r="N73" s="396">
        <f t="shared" ref="N73:N76" si="3">K73/M73</f>
        <v>54131</v>
      </c>
      <c r="O73" s="106"/>
    </row>
    <row r="74" spans="1:15">
      <c r="A74" s="162" t="s">
        <v>74</v>
      </c>
      <c r="B74" s="49" t="str">
        <f>VLOOKUP(A74,'MANO DE OBRA'!A8:D69,3,FALSE)</f>
        <v>Ingeniero de Montaje y Prueba Pilote (1)</v>
      </c>
      <c r="C74" s="47"/>
      <c r="D74" s="47"/>
      <c r="E74" s="47"/>
      <c r="F74" s="47"/>
      <c r="G74" s="47"/>
      <c r="H74" s="47"/>
      <c r="I74" s="293">
        <f t="shared" si="2"/>
        <v>257965.03444028978</v>
      </c>
      <c r="J74" s="294">
        <v>185</v>
      </c>
      <c r="K74" s="295">
        <f>VLOOKUP(A74,'MANO DE OBRA'!A8:D100,4,FALSE)</f>
        <v>477235.31371453602</v>
      </c>
      <c r="L74" s="50"/>
      <c r="M74" s="432">
        <v>1</v>
      </c>
      <c r="N74" s="396">
        <f t="shared" si="3"/>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2"/>
        <v>86502.359687357821</v>
      </c>
      <c r="J76" s="294">
        <v>185</v>
      </c>
      <c r="K76" s="295">
        <f>VLOOKUP(A76,'MANO DE OBRA'!A10:D102,4,FALSE)</f>
        <v>160029.36542161196</v>
      </c>
      <c r="L76" s="50"/>
      <c r="M76" s="440">
        <v>1</v>
      </c>
      <c r="N76" s="396">
        <f t="shared" si="3"/>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SUM(N73:N80)</f>
        <v>691395.67913614796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N45+N58+N68+N81</f>
        <v>51894198.769160599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10378839.75383212</v>
      </c>
      <c r="M88" s="856"/>
      <c r="N88" s="51"/>
    </row>
    <row r="89" spans="1:14">
      <c r="B89" s="89" t="s">
        <v>973</v>
      </c>
      <c r="C89" s="90"/>
      <c r="D89" s="90"/>
      <c r="E89" s="90"/>
      <c r="F89" s="90"/>
      <c r="G89" s="90"/>
      <c r="H89" s="90"/>
      <c r="I89" s="87"/>
      <c r="J89" s="88"/>
      <c r="K89" s="305">
        <v>0.05</v>
      </c>
      <c r="L89" s="855">
        <f>N83*K89</f>
        <v>2594709.9384580301</v>
      </c>
      <c r="M89" s="856"/>
      <c r="N89" s="51"/>
    </row>
    <row r="90" spans="1:14" ht="15.75" thickBot="1">
      <c r="B90" s="91" t="s">
        <v>974</v>
      </c>
      <c r="C90" s="92"/>
      <c r="D90" s="92"/>
      <c r="E90" s="92"/>
      <c r="F90" s="92"/>
      <c r="G90" s="92"/>
      <c r="H90" s="92"/>
      <c r="I90" s="93"/>
      <c r="J90" s="94"/>
      <c r="K90" s="306">
        <v>0.05</v>
      </c>
      <c r="L90" s="857">
        <f>N83*K90</f>
        <v>2594709.9384580301</v>
      </c>
      <c r="M90" s="858"/>
      <c r="N90" s="51"/>
    </row>
    <row r="91" spans="1:14" ht="15.75" thickBot="1">
      <c r="B91" s="820" t="s">
        <v>953</v>
      </c>
      <c r="C91" s="821"/>
      <c r="D91" s="821"/>
      <c r="E91" s="821"/>
      <c r="F91" s="821"/>
      <c r="G91" s="821"/>
      <c r="H91" s="821"/>
      <c r="I91" s="821"/>
      <c r="J91" s="821"/>
      <c r="K91" s="821"/>
      <c r="L91" s="821"/>
      <c r="M91" s="822"/>
      <c r="N91" s="52">
        <f>L88+L89+L90</f>
        <v>15568259.630748179</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67462458.399908781</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2"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 customHeight="1" thickBot="1">
      <c r="A31" t="s">
        <v>1845</v>
      </c>
      <c r="B31" s="80" t="s">
        <v>1102</v>
      </c>
      <c r="C31" s="81" t="s">
        <v>1655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0" t="s">
        <v>944</v>
      </c>
      <c r="C35" s="891"/>
      <c r="D35" s="891"/>
      <c r="E35" s="891"/>
      <c r="F35" s="891"/>
      <c r="G35" s="891"/>
      <c r="H35" s="892"/>
      <c r="I35" s="893" t="s">
        <v>948</v>
      </c>
      <c r="J35" s="894"/>
      <c r="K35" s="69" t="s">
        <v>949</v>
      </c>
      <c r="L35" s="895" t="s">
        <v>950</v>
      </c>
      <c r="M35" s="892"/>
      <c r="N35" s="70" t="s">
        <v>951</v>
      </c>
    </row>
    <row r="36" spans="1:16">
      <c r="A36" s="113" t="s">
        <v>121</v>
      </c>
      <c r="B36" s="869" t="str">
        <f>VLOOKUP(A36,EQUIPOS!A6:D154,3,FALSE)</f>
        <v>Bomba eléctrica para accionar la celda</v>
      </c>
      <c r="C36" s="870"/>
      <c r="D36" s="870"/>
      <c r="E36" s="870"/>
      <c r="F36" s="870"/>
      <c r="G36" s="870"/>
      <c r="H36" s="871"/>
      <c r="I36" s="268"/>
      <c r="J36" s="269"/>
      <c r="K36" s="270">
        <f>VLOOKUP(A36,EQUIPOS!A6:D163,4,FALSE)</f>
        <v>46760.924328499452</v>
      </c>
      <c r="L36" s="271"/>
      <c r="M36" s="272">
        <v>0.01</v>
      </c>
      <c r="N36" s="273">
        <f>K36/M36</f>
        <v>4676092.4328499455</v>
      </c>
    </row>
    <row r="37" spans="1:16">
      <c r="A37" s="113" t="s">
        <v>217</v>
      </c>
      <c r="B37" s="869" t="str">
        <f>VLOOKUP(A37,EQUIPOS!A7:D154,3,FALSE)</f>
        <v>Equipo de soldadura y de acetileno (incluye soldadura)</v>
      </c>
      <c r="C37" s="870"/>
      <c r="D37" s="870"/>
      <c r="E37" s="870"/>
      <c r="F37" s="870"/>
      <c r="G37" s="870"/>
      <c r="H37" s="871"/>
      <c r="I37" s="422"/>
      <c r="J37" s="423"/>
      <c r="K37" s="270">
        <f>VLOOKUP(A37,EQUIPOS!A7:D164,4,FALSE)</f>
        <v>29919.947519514451</v>
      </c>
      <c r="L37" s="336"/>
      <c r="M37" s="337">
        <v>0.01</v>
      </c>
      <c r="N37" s="273">
        <f>K37/M37</f>
        <v>2991994.7519514449</v>
      </c>
    </row>
    <row r="38" spans="1:16">
      <c r="A38" s="113" t="s">
        <v>255</v>
      </c>
      <c r="B38" s="869" t="str">
        <f>VLOOKUP(A38,EQUIPOS!A8:D154,3,FALSE)</f>
        <v>Manómetro cable de acero para bajar la celda</v>
      </c>
      <c r="C38" s="870"/>
      <c r="D38" s="870"/>
      <c r="E38" s="870"/>
      <c r="F38" s="870"/>
      <c r="G38" s="870"/>
      <c r="H38" s="871"/>
      <c r="I38" s="422"/>
      <c r="J38" s="423"/>
      <c r="K38" s="270">
        <f>VLOOKUP(A38,EQUIPOS!A8:D165,4,FALSE)</f>
        <v>1298802.5409293841</v>
      </c>
      <c r="L38" s="336"/>
      <c r="M38" s="337">
        <v>1</v>
      </c>
      <c r="N38" s="273">
        <f>K38/M38</f>
        <v>1298802.5409293841</v>
      </c>
    </row>
    <row r="39" spans="1:16">
      <c r="A39" s="113"/>
      <c r="B39" s="869"/>
      <c r="C39" s="870"/>
      <c r="D39" s="870"/>
      <c r="E39" s="870"/>
      <c r="F39" s="870"/>
      <c r="G39" s="870"/>
      <c r="H39" s="871"/>
      <c r="I39" s="422"/>
      <c r="J39" s="423"/>
      <c r="K39" s="270"/>
      <c r="L39" s="336"/>
      <c r="M39" s="337"/>
      <c r="N39" s="273"/>
    </row>
    <row r="40" spans="1:16">
      <c r="A40" s="113"/>
      <c r="B40" s="869"/>
      <c r="C40" s="870"/>
      <c r="D40" s="870"/>
      <c r="E40" s="870"/>
      <c r="F40" s="870"/>
      <c r="G40" s="870"/>
      <c r="H40" s="871"/>
      <c r="I40" s="329"/>
      <c r="J40" s="331"/>
      <c r="K40" s="270"/>
      <c r="L40" s="424"/>
      <c r="M40" s="425"/>
      <c r="N40" s="273"/>
    </row>
    <row r="41" spans="1:16">
      <c r="B41" s="869"/>
      <c r="C41" s="870"/>
      <c r="D41" s="870"/>
      <c r="E41" s="870"/>
      <c r="F41" s="870"/>
      <c r="G41" s="870"/>
      <c r="H41" s="871"/>
      <c r="I41" s="36"/>
      <c r="J41" s="37"/>
      <c r="K41" s="270"/>
      <c r="L41" s="277"/>
      <c r="M41" s="278"/>
      <c r="N41" s="273"/>
    </row>
    <row r="42" spans="1:16">
      <c r="B42" s="321"/>
      <c r="C42" s="322"/>
      <c r="D42" s="322"/>
      <c r="E42" s="322"/>
      <c r="F42" s="324"/>
      <c r="G42" s="324"/>
      <c r="H42" s="125"/>
      <c r="I42" s="36"/>
      <c r="J42" s="37"/>
      <c r="K42" s="439"/>
      <c r="L42" s="277"/>
      <c r="M42" s="278"/>
      <c r="N42" s="274"/>
    </row>
    <row r="43" spans="1:16">
      <c r="B43" s="877" t="s">
        <v>952</v>
      </c>
      <c r="C43" s="878"/>
      <c r="D43" s="878"/>
      <c r="E43" s="38"/>
      <c r="F43" s="39"/>
      <c r="G43" s="39"/>
      <c r="H43" s="40"/>
      <c r="I43" s="36"/>
      <c r="J43" s="37"/>
      <c r="K43" s="280"/>
      <c r="L43" s="277"/>
      <c r="M43" s="402">
        <v>0.01</v>
      </c>
      <c r="N43" s="345">
        <f>N81*M43</f>
        <v>6913.9567913614801</v>
      </c>
    </row>
    <row r="44" spans="1:16" ht="15.75" thickBot="1">
      <c r="B44" s="869"/>
      <c r="C44" s="870"/>
      <c r="D44" s="870"/>
      <c r="E44" s="870"/>
      <c r="F44" s="870"/>
      <c r="G44" s="870"/>
      <c r="H44" s="871"/>
      <c r="I44" s="879"/>
      <c r="J44" s="880"/>
      <c r="K44" s="41"/>
      <c r="L44" s="881"/>
      <c r="M44" s="882"/>
      <c r="N44" s="105"/>
    </row>
    <row r="45" spans="1:16" ht="15.75" thickBot="1">
      <c r="B45" s="820" t="s">
        <v>953</v>
      </c>
      <c r="C45" s="821"/>
      <c r="D45" s="821"/>
      <c r="E45" s="821"/>
      <c r="F45" s="821"/>
      <c r="G45" s="821"/>
      <c r="H45" s="821"/>
      <c r="I45" s="821"/>
      <c r="J45" s="821"/>
      <c r="K45" s="821"/>
      <c r="L45" s="821"/>
      <c r="M45" s="822"/>
      <c r="N45" s="395">
        <f>SUM(N36:N44)</f>
        <v>8973803.6825221367</v>
      </c>
      <c r="P45" s="114"/>
    </row>
    <row r="46" spans="1:16">
      <c r="B46" s="281"/>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5" t="s">
        <v>944</v>
      </c>
      <c r="C49" s="866"/>
      <c r="D49" s="866"/>
      <c r="E49" s="866"/>
      <c r="F49" s="866"/>
      <c r="G49" s="866"/>
      <c r="H49" s="866"/>
      <c r="I49" s="900"/>
      <c r="J49" s="316" t="s">
        <v>945</v>
      </c>
      <c r="K49" s="85" t="s">
        <v>946</v>
      </c>
      <c r="L49" s="901" t="s">
        <v>955</v>
      </c>
      <c r="M49" s="900"/>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15788986.404821236</v>
      </c>
      <c r="N50" s="273">
        <f t="shared" ref="N50:N55" si="0">K50*M50</f>
        <v>15788986.404821236</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140986.77900741875</v>
      </c>
      <c r="N51" s="273">
        <f t="shared" si="0"/>
        <v>4229603.3702225629</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1527710.5929442991</v>
      </c>
      <c r="N52" s="273">
        <f t="shared" si="0"/>
        <v>3055421.1858885982</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933103.30158799712</v>
      </c>
      <c r="N53" s="273">
        <f t="shared" si="0"/>
        <v>4665516.507939986</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78804.024751030272</v>
      </c>
      <c r="N54" s="273">
        <f t="shared" si="0"/>
        <v>4728241.4850618159</v>
      </c>
    </row>
    <row r="55" spans="1:14">
      <c r="A55" s="161" t="s">
        <v>734</v>
      </c>
      <c r="B55" s="43" t="str">
        <f>VLOOKUP(A55,MATERIALES!A8:D373,3,FALSE)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59692.652327752483</v>
      </c>
      <c r="N55" s="273">
        <f t="shared" si="0"/>
        <v>716311.82793302974</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0" t="s">
        <v>953</v>
      </c>
      <c r="C58" s="821"/>
      <c r="D58" s="821"/>
      <c r="E58" s="821"/>
      <c r="F58" s="821"/>
      <c r="G58" s="821"/>
      <c r="H58" s="821"/>
      <c r="I58" s="821"/>
      <c r="J58" s="821"/>
      <c r="K58" s="821"/>
      <c r="L58" s="821"/>
      <c r="M58" s="822"/>
      <c r="N58" s="395">
        <f>SUM(N50:N57)</f>
        <v>33184080.781867232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06" t="s">
        <v>961</v>
      </c>
      <c r="M62" s="885"/>
      <c r="N62" s="76" t="s">
        <v>951</v>
      </c>
    </row>
    <row r="63" spans="1:14">
      <c r="A63" t="s">
        <v>1399</v>
      </c>
      <c r="B63" s="46" t="str">
        <f>VLOOKUP(A63,TRANSPORTE!A5:D117,3,FALSE)</f>
        <v>Pasajes aéreos</v>
      </c>
      <c r="C63" s="318"/>
      <c r="D63" s="318"/>
      <c r="E63" s="318"/>
      <c r="F63" s="318"/>
      <c r="G63" s="318"/>
      <c r="H63" s="312" t="s">
        <v>945</v>
      </c>
      <c r="I63" s="280">
        <v>3</v>
      </c>
      <c r="J63" s="287">
        <v>1</v>
      </c>
      <c r="K63" s="280">
        <f>I63*J63</f>
        <v>3</v>
      </c>
      <c r="L63" s="907">
        <f>VLOOKUP(A63,TRANSPORTE!A5:D117,4,FALSE)</f>
        <v>373414.46633594908</v>
      </c>
      <c r="M63" s="908"/>
      <c r="N63" s="288">
        <f>K63*L63</f>
        <v>1120243.3990078473</v>
      </c>
    </row>
    <row r="64" spans="1:14">
      <c r="A64" t="s">
        <v>1400</v>
      </c>
      <c r="B64" s="46" t="str">
        <f>VLOOKUP(A64,TRANSPORTE!A6:D117,3,FALSE)</f>
        <v>Transporte de tubos. celdas, etc.</v>
      </c>
      <c r="C64" s="47"/>
      <c r="D64" s="47"/>
      <c r="E64" s="47"/>
      <c r="F64" s="47"/>
      <c r="G64" s="47"/>
      <c r="H64" s="312" t="s">
        <v>1468</v>
      </c>
      <c r="I64" s="280">
        <v>1</v>
      </c>
      <c r="J64" s="287">
        <v>1</v>
      </c>
      <c r="K64" s="280">
        <f>I64*J64</f>
        <v>1</v>
      </c>
      <c r="L64" s="907">
        <f>VLOOKUP(A64,TRANSPORTE!A6:D117,4,FALSE)</f>
        <v>1079252.7633893855</v>
      </c>
      <c r="M64" s="908"/>
      <c r="N64" s="288">
        <f>K64*L64</f>
        <v>1079252.7633893855</v>
      </c>
    </row>
    <row r="65" spans="1:15">
      <c r="A65" t="s">
        <v>1402</v>
      </c>
      <c r="B65" s="46" t="str">
        <f>VLOOKUP(A65,TRANSPORTE!A6:D117,3,FALSE)</f>
        <v>Transporte de personal de montaje</v>
      </c>
      <c r="C65" s="47"/>
      <c r="D65" s="47"/>
      <c r="E65" s="47"/>
      <c r="F65" s="47"/>
      <c r="G65" s="47"/>
      <c r="H65" s="312" t="s">
        <v>1468</v>
      </c>
      <c r="I65" s="280">
        <v>8</v>
      </c>
      <c r="J65" s="287">
        <v>1</v>
      </c>
      <c r="K65" s="280">
        <f>I65*J65</f>
        <v>8</v>
      </c>
      <c r="L65" s="907">
        <f>VLOOKUP(A65,TRANSPORTE!A6:D118,4,FALSE)</f>
        <v>124789.40921327479</v>
      </c>
      <c r="M65" s="908"/>
      <c r="N65" s="288">
        <f>K65*L65</f>
        <v>998315.27370619832</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898"/>
      <c r="M67" s="899"/>
      <c r="N67" s="127"/>
    </row>
    <row r="68" spans="1:15" ht="15.75" thickBot="1">
      <c r="B68" s="909" t="s">
        <v>953</v>
      </c>
      <c r="C68" s="863"/>
      <c r="D68" s="863"/>
      <c r="E68" s="863"/>
      <c r="F68" s="863"/>
      <c r="G68" s="863"/>
      <c r="H68" s="863"/>
      <c r="I68" s="863"/>
      <c r="J68" s="863"/>
      <c r="K68" s="863"/>
      <c r="L68" s="863"/>
      <c r="M68" s="864"/>
      <c r="N68" s="104">
        <f>SUM(N63:N67)</f>
        <v>3197811.436103431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9" t="s">
        <v>963</v>
      </c>
      <c r="C72" s="860"/>
      <c r="D72" s="860"/>
      <c r="E72" s="860"/>
      <c r="F72" s="860"/>
      <c r="G72" s="860"/>
      <c r="H72" s="860"/>
      <c r="I72" s="73" t="s">
        <v>964</v>
      </c>
      <c r="J72" s="75" t="s">
        <v>1410</v>
      </c>
      <c r="K72" s="74" t="s">
        <v>966</v>
      </c>
      <c r="L72" s="861" t="s">
        <v>950</v>
      </c>
      <c r="M72" s="862"/>
      <c r="N72" s="98" t="s">
        <v>951</v>
      </c>
    </row>
    <row r="73" spans="1:15">
      <c r="A73" s="162" t="s">
        <v>6</v>
      </c>
      <c r="B73" s="49" t="str">
        <f>VLOOKUP(A73,'MANO DE OBRA'!A8:D68,3,FALSE)</f>
        <v xml:space="preserve">Obrero </v>
      </c>
      <c r="C73" s="47"/>
      <c r="D73" s="47"/>
      <c r="E73" s="47"/>
      <c r="F73" s="47"/>
      <c r="G73" s="47"/>
      <c r="H73" s="47"/>
      <c r="I73" s="293">
        <f t="shared" ref="I73:I76" si="1">K73/J73*100</f>
        <v>29260.000000000004</v>
      </c>
      <c r="J73" s="294">
        <v>185</v>
      </c>
      <c r="K73" s="295">
        <f>VLOOKUP(A73,'MANO DE OBRA'!A8:D99,4,FALSE)</f>
        <v>54131</v>
      </c>
      <c r="L73" s="50"/>
      <c r="M73" s="435">
        <v>1</v>
      </c>
      <c r="N73" s="396">
        <f t="shared" ref="N73:N76" si="2">K73/M73</f>
        <v>54131</v>
      </c>
      <c r="O73" s="106"/>
    </row>
    <row r="74" spans="1:15">
      <c r="A74" s="162" t="s">
        <v>74</v>
      </c>
      <c r="B74" s="49" t="str">
        <f>VLOOKUP(A74,'MANO DE OBRA'!A8:D69,3,FALSE)</f>
        <v>Ingeniero de Montaje y Prueba Pilote (1)</v>
      </c>
      <c r="C74" s="47"/>
      <c r="D74" s="47"/>
      <c r="E74" s="47"/>
      <c r="F74" s="47"/>
      <c r="G74" s="47"/>
      <c r="H74" s="47"/>
      <c r="I74" s="293">
        <f t="shared" si="1"/>
        <v>257965.03444028978</v>
      </c>
      <c r="J74" s="294">
        <v>185</v>
      </c>
      <c r="K74" s="295">
        <f>VLOOKUP(A74,'MANO DE OBRA'!A8:D100,4,FALSE)</f>
        <v>477235.31371453602</v>
      </c>
      <c r="L74" s="50"/>
      <c r="M74" s="432">
        <v>1</v>
      </c>
      <c r="N74" s="396">
        <f t="shared" si="2"/>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1"/>
        <v>86502.359687357821</v>
      </c>
      <c r="J76" s="294">
        <v>185</v>
      </c>
      <c r="K76" s="295">
        <f>VLOOKUP(A76,'MANO DE OBRA'!A10:D102,4,FALSE)</f>
        <v>160029.36542161196</v>
      </c>
      <c r="L76" s="50"/>
      <c r="M76" s="440">
        <v>1</v>
      </c>
      <c r="N76" s="396">
        <f t="shared" si="2"/>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896"/>
      <c r="C80" s="897"/>
      <c r="D80" s="897"/>
      <c r="E80" s="897"/>
      <c r="F80" s="897"/>
      <c r="G80" s="897"/>
      <c r="H80" s="897"/>
      <c r="I80" s="44"/>
      <c r="J80" s="44"/>
      <c r="K80" s="44"/>
      <c r="L80" s="975"/>
      <c r="M80" s="976"/>
      <c r="N80" s="45"/>
    </row>
    <row r="81" spans="1:14" ht="15.75" thickBot="1">
      <c r="B81" s="820" t="s">
        <v>953</v>
      </c>
      <c r="C81" s="821"/>
      <c r="D81" s="821"/>
      <c r="E81" s="821"/>
      <c r="F81" s="821"/>
      <c r="G81" s="821"/>
      <c r="H81" s="821"/>
      <c r="I81" s="863"/>
      <c r="J81" s="863"/>
      <c r="K81" s="863"/>
      <c r="L81" s="863"/>
      <c r="M81" s="864"/>
      <c r="N81" s="302">
        <f>SUM(N73:N80)</f>
        <v>691395.67913614796</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N45+N58+N68+N81</f>
        <v>46047091.579628952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9209418.31592579</v>
      </c>
      <c r="M88" s="856"/>
      <c r="N88" s="51"/>
    </row>
    <row r="89" spans="1:14">
      <c r="B89" s="89" t="s">
        <v>973</v>
      </c>
      <c r="C89" s="90"/>
      <c r="D89" s="90"/>
      <c r="E89" s="90"/>
      <c r="F89" s="90"/>
      <c r="G89" s="90"/>
      <c r="H89" s="90"/>
      <c r="I89" s="87"/>
      <c r="J89" s="88"/>
      <c r="K89" s="305">
        <v>0.05</v>
      </c>
      <c r="L89" s="855">
        <f>N83*K89</f>
        <v>2302354.5789814475</v>
      </c>
      <c r="M89" s="856"/>
      <c r="N89" s="51"/>
    </row>
    <row r="90" spans="1:14" ht="15.75" thickBot="1">
      <c r="B90" s="91" t="s">
        <v>974</v>
      </c>
      <c r="C90" s="92"/>
      <c r="D90" s="92"/>
      <c r="E90" s="92"/>
      <c r="F90" s="92"/>
      <c r="G90" s="92"/>
      <c r="H90" s="92"/>
      <c r="I90" s="93"/>
      <c r="J90" s="94"/>
      <c r="K90" s="306">
        <v>0.05</v>
      </c>
      <c r="L90" s="857">
        <f>N83*K90</f>
        <v>2302354.5789814475</v>
      </c>
      <c r="M90" s="858"/>
      <c r="N90" s="51"/>
    </row>
    <row r="91" spans="1:14" ht="15.75" thickBot="1">
      <c r="B91" s="820" t="s">
        <v>953</v>
      </c>
      <c r="C91" s="821"/>
      <c r="D91" s="821"/>
      <c r="E91" s="821"/>
      <c r="F91" s="821"/>
      <c r="G91" s="821"/>
      <c r="H91" s="821"/>
      <c r="I91" s="821"/>
      <c r="J91" s="821"/>
      <c r="K91" s="821"/>
      <c r="L91" s="821"/>
      <c r="M91" s="822"/>
      <c r="N91" s="52">
        <f>L88+L89+L90</f>
        <v>13814127.473888686</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59861219.05351764</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7.25" customHeight="1" thickBot="1">
      <c r="A31" t="s">
        <v>1845</v>
      </c>
      <c r="B31" s="80" t="s">
        <v>1103</v>
      </c>
      <c r="C31" s="81" t="s">
        <v>2098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259</v>
      </c>
      <c r="B36" s="869" t="str">
        <f>VLOOKUP(A36,EQUIPOS!A6:D154,3,FALSE)</f>
        <v>Montacargas</v>
      </c>
      <c r="C36" s="870"/>
      <c r="D36" s="870"/>
      <c r="E36" s="870"/>
      <c r="F36" s="870"/>
      <c r="G36" s="870"/>
      <c r="H36" s="871"/>
      <c r="I36" s="268"/>
      <c r="J36" s="269"/>
      <c r="K36" s="270">
        <f>VLOOKUP(A36,EQUIPOS!A6:D163,4,FALSE)</f>
        <v>68138.337661697267</v>
      </c>
      <c r="L36" s="271"/>
      <c r="M36" s="337">
        <v>1.5</v>
      </c>
      <c r="N36" s="273">
        <f>K36/M36</f>
        <v>45425.558441131514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2693.4186967867336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48118.977137918249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404</v>
      </c>
      <c r="B48" s="43" t="str">
        <f>VLOOKUP(A48,MATERIALES!A5:D373,3,FALSE)</f>
        <v>Camisa metálica en acero A-37</v>
      </c>
      <c r="C48" s="282"/>
      <c r="D48" s="282"/>
      <c r="E48" s="282"/>
      <c r="F48" s="282"/>
      <c r="G48" s="282"/>
      <c r="H48" s="282"/>
      <c r="I48" s="269"/>
      <c r="J48" s="225" t="str">
        <f>VLOOKUP(A48,MATERIALES!A4:D640,2,FALSE)</f>
        <v>kg</v>
      </c>
      <c r="K48" s="283">
        <v>313.2010795996344</v>
      </c>
      <c r="L48" s="268"/>
      <c r="M48" s="403">
        <f>VLOOKUP(A48,MATERIALES!A5:D396,4,FALSE)</f>
        <v>7259.6557146020177</v>
      </c>
      <c r="N48" s="273">
        <f>K48*M48</f>
        <v>2273732.0073350072</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2273732.0073350072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19</v>
      </c>
      <c r="B71" s="49" t="str">
        <f>VLOOKUP(A71,'MANO DE OBRA'!A8:D68,3,FALSE)</f>
        <v>Obrero (8)</v>
      </c>
      <c r="C71" s="47"/>
      <c r="D71" s="47"/>
      <c r="E71" s="47"/>
      <c r="F71" s="47"/>
      <c r="G71" s="47"/>
      <c r="H71" s="47"/>
      <c r="I71" s="293">
        <f>K71/J71*100</f>
        <v>234080.00000000003</v>
      </c>
      <c r="J71" s="294">
        <v>185</v>
      </c>
      <c r="K71" s="295">
        <f>VLOOKUP(A71,'MANO DE OBRA'!A8:D99,4,FALSE)</f>
        <v>433048</v>
      </c>
      <c r="L71" s="50"/>
      <c r="M71" s="435">
        <v>12</v>
      </c>
      <c r="N71" s="396">
        <f>K71/M71</f>
        <v>36087.333333333336</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3">
        <v>12</v>
      </c>
      <c r="N72" s="396">
        <f>K72/M72</f>
        <v>17781.040602401332</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53868.373935734664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2375719.3584086602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475143.87168173207</v>
      </c>
      <c r="M84" s="856"/>
      <c r="N84" s="51"/>
    </row>
    <row r="85" spans="1:14">
      <c r="B85" s="89" t="s">
        <v>973</v>
      </c>
      <c r="C85" s="90"/>
      <c r="D85" s="90"/>
      <c r="E85" s="90"/>
      <c r="F85" s="90"/>
      <c r="G85" s="90"/>
      <c r="H85" s="90"/>
      <c r="I85" s="87"/>
      <c r="J85" s="88"/>
      <c r="K85" s="305">
        <v>0.05</v>
      </c>
      <c r="L85" s="855">
        <f>N79*K85</f>
        <v>118785.96792043302</v>
      </c>
      <c r="M85" s="856"/>
      <c r="N85" s="51"/>
    </row>
    <row r="86" spans="1:14" ht="15.75" thickBot="1">
      <c r="B86" s="91" t="s">
        <v>974</v>
      </c>
      <c r="C86" s="92"/>
      <c r="D86" s="92"/>
      <c r="E86" s="92"/>
      <c r="F86" s="92"/>
      <c r="G86" s="92"/>
      <c r="H86" s="92"/>
      <c r="I86" s="93"/>
      <c r="J86" s="94"/>
      <c r="K86" s="306">
        <v>0.05</v>
      </c>
      <c r="L86" s="857">
        <f>N79*K86</f>
        <v>118785.96792043302</v>
      </c>
      <c r="M86" s="858"/>
      <c r="N86" s="51"/>
    </row>
    <row r="87" spans="1:14" ht="15.75" thickBot="1">
      <c r="B87" s="820" t="s">
        <v>953</v>
      </c>
      <c r="C87" s="821"/>
      <c r="D87" s="821"/>
      <c r="E87" s="821"/>
      <c r="F87" s="821"/>
      <c r="G87" s="821"/>
      <c r="H87" s="821"/>
      <c r="I87" s="821"/>
      <c r="J87" s="821"/>
      <c r="K87" s="821"/>
      <c r="L87" s="821"/>
      <c r="M87" s="822"/>
      <c r="N87" s="52">
        <f>L84+L85+L86</f>
        <v>712715.80752259807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3088435.1659312584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7.25" customHeight="1" thickBot="1">
      <c r="A31" t="s">
        <v>1845</v>
      </c>
      <c r="B31" s="80" t="s">
        <v>1656</v>
      </c>
      <c r="C31" s="81" t="s">
        <v>2099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267</v>
      </c>
      <c r="B36" s="869" t="str">
        <f>VLOOKUP(A36,EQUIPOS!A6:D154,3,FALSE)</f>
        <v>Motobomba de concreto</v>
      </c>
      <c r="C36" s="870"/>
      <c r="D36" s="870"/>
      <c r="E36" s="870"/>
      <c r="F36" s="870"/>
      <c r="G36" s="870"/>
      <c r="H36" s="871"/>
      <c r="I36" s="268"/>
      <c r="J36" s="269"/>
      <c r="K36" s="270">
        <f>VLOOKUP(A36,EQUIPOS!A6:D163,4,FALSE)</f>
        <v>56317.735735611721</v>
      </c>
      <c r="L36" s="271"/>
      <c r="M36" s="337">
        <v>2.5</v>
      </c>
      <c r="N36" s="273">
        <f>K36/M36</f>
        <v>22527.094294244689</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22527.094294244689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46.758679657867084</v>
      </c>
      <c r="L48" s="268"/>
      <c r="M48" s="403">
        <f>VLOOKUP(A48,MATERIALES!A5:D396,4,FALSE)</f>
        <v>3726.9421897794346</v>
      </c>
      <c r="N48" s="273">
        <f>K48*M48</f>
        <v>174266.89595528625</v>
      </c>
    </row>
    <row r="49" spans="1:14">
      <c r="A49" s="161" t="s">
        <v>832</v>
      </c>
      <c r="B49" s="43" t="str">
        <f>VLOOKUP(A49,MATERIALES!A6:D373,3,FALSE)</f>
        <v>Concreto Resistencia  21 (Mpa)</v>
      </c>
      <c r="C49" s="426"/>
      <c r="D49" s="426"/>
      <c r="E49" s="426"/>
      <c r="F49" s="426"/>
      <c r="G49" s="426"/>
      <c r="H49" s="426"/>
      <c r="I49" s="423"/>
      <c r="J49" s="225" t="str">
        <f>VLOOKUP(A49,MATERIALES!A5:D641,2,FALSE)</f>
        <v>m3</v>
      </c>
      <c r="K49" s="283">
        <v>0.66798113796952974</v>
      </c>
      <c r="L49" s="422"/>
      <c r="M49" s="403">
        <f>VLOOKUP(A49,MATERIALES!A6:D397,4,FALSE)</f>
        <v>368595.77862624533</v>
      </c>
      <c r="N49" s="273">
        <f>K49*M49</f>
        <v>246215.02765752422</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420481.92361281044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1256</v>
      </c>
      <c r="B60" s="46" t="str">
        <f>VLOOKUP(A60,TRANSPORTE!A2:D117,3,FALSE)</f>
        <v>Transporte de material de excavación</v>
      </c>
      <c r="C60" s="318"/>
      <c r="D60" s="318"/>
      <c r="E60" s="318"/>
      <c r="F60" s="318"/>
      <c r="G60" s="318"/>
      <c r="H60" s="312" t="s">
        <v>339</v>
      </c>
      <c r="I60" s="280">
        <v>0.86837547936038872</v>
      </c>
      <c r="J60" s="287">
        <v>1</v>
      </c>
      <c r="K60" s="280">
        <f>I60*J60</f>
        <v>0.86837547936038872</v>
      </c>
      <c r="L60" s="907">
        <f>VLOOKUP(A60,TRANSPORTE!A2:D117,4,FALSE)</f>
        <v>1010.5980903546691</v>
      </c>
      <c r="M60" s="908"/>
      <c r="N60" s="288">
        <f>K60*L60</f>
        <v>877.5786011524292</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877.5786011524292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c r="B71" s="49"/>
      <c r="C71" s="47"/>
      <c r="D71" s="47"/>
      <c r="E71" s="47"/>
      <c r="F71" s="47"/>
      <c r="G71" s="47"/>
      <c r="H71" s="47"/>
      <c r="I71" s="293"/>
      <c r="J71" s="294"/>
      <c r="K71" s="295"/>
      <c r="L71" s="50"/>
      <c r="M71" s="435"/>
      <c r="N71" s="396"/>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443886.59650820756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88777.319301641517</v>
      </c>
      <c r="M84" s="856"/>
      <c r="N84" s="51"/>
    </row>
    <row r="85" spans="1:14">
      <c r="B85" s="89" t="s">
        <v>973</v>
      </c>
      <c r="C85" s="90"/>
      <c r="D85" s="90"/>
      <c r="E85" s="90"/>
      <c r="F85" s="90"/>
      <c r="G85" s="90"/>
      <c r="H85" s="90"/>
      <c r="I85" s="87"/>
      <c r="J85" s="88"/>
      <c r="K85" s="305">
        <v>0.05</v>
      </c>
      <c r="L85" s="855">
        <f>N79*K85</f>
        <v>22194.329825410379</v>
      </c>
      <c r="M85" s="856"/>
      <c r="N85" s="51"/>
    </row>
    <row r="86" spans="1:14" ht="15.75" thickBot="1">
      <c r="B86" s="91" t="s">
        <v>974</v>
      </c>
      <c r="C86" s="92"/>
      <c r="D86" s="92"/>
      <c r="E86" s="92"/>
      <c r="F86" s="92"/>
      <c r="G86" s="92"/>
      <c r="H86" s="92"/>
      <c r="I86" s="93"/>
      <c r="J86" s="94"/>
      <c r="K86" s="306">
        <v>0.05</v>
      </c>
      <c r="L86" s="857">
        <f>N79*K86</f>
        <v>22194.329825410379</v>
      </c>
      <c r="M86" s="858"/>
      <c r="N86" s="51"/>
    </row>
    <row r="87" spans="1:14" ht="15.75" thickBot="1">
      <c r="B87" s="820" t="s">
        <v>953</v>
      </c>
      <c r="C87" s="821"/>
      <c r="D87" s="821"/>
      <c r="E87" s="821"/>
      <c r="F87" s="821"/>
      <c r="G87" s="821"/>
      <c r="H87" s="821"/>
      <c r="I87" s="821"/>
      <c r="J87" s="821"/>
      <c r="K87" s="821"/>
      <c r="L87" s="821"/>
      <c r="M87" s="822"/>
      <c r="N87" s="52">
        <f>L84+L85+L86</f>
        <v>133165.97895246229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577052.57546066982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7"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21.75" customHeight="1" thickBot="1">
      <c r="A31" t="s">
        <v>1845</v>
      </c>
      <c r="B31" s="80" t="s">
        <v>1104</v>
      </c>
      <c r="C31" s="81" t="s">
        <v>2100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121</v>
      </c>
      <c r="B36" s="869" t="str">
        <f>VLOOKUP(A36,EQUIPOS!A6:D154,3,FALSE)</f>
        <v>Bomba eléctrica para accionar la celda</v>
      </c>
      <c r="C36" s="870"/>
      <c r="D36" s="870"/>
      <c r="E36" s="870"/>
      <c r="F36" s="870"/>
      <c r="G36" s="870"/>
      <c r="H36" s="871"/>
      <c r="I36" s="268"/>
      <c r="J36" s="269"/>
      <c r="K36" s="270">
        <f>VLOOKUP(A36,EQUIPOS!A6:D163,4,FALSE)</f>
        <v>46760.924328499452</v>
      </c>
      <c r="L36" s="271"/>
      <c r="M36" s="272">
        <v>0.01</v>
      </c>
      <c r="N36" s="273">
        <f t="shared" ref="N36:N41" si="0">K36/M36</f>
        <v>4676092.4328499455</v>
      </c>
    </row>
    <row r="37" spans="1:14">
      <c r="A37" s="113" t="s">
        <v>192</v>
      </c>
      <c r="B37" s="869" t="str">
        <f>VLOOKUP(A37,EQUIPOS!A7:D154,3,FALSE)</f>
        <v>Equipo de acarreo interno</v>
      </c>
      <c r="C37" s="870"/>
      <c r="D37" s="870"/>
      <c r="E37" s="870"/>
      <c r="F37" s="870"/>
      <c r="G37" s="870"/>
      <c r="H37" s="871"/>
      <c r="I37" s="422"/>
      <c r="J37" s="423"/>
      <c r="K37" s="270">
        <f>VLOOKUP(A37,EQUIPOS!A7:D164,4,FALSE)</f>
        <v>30397.487753340341</v>
      </c>
      <c r="L37" s="336"/>
      <c r="M37" s="337">
        <v>0.05</v>
      </c>
      <c r="N37" s="273">
        <f t="shared" si="0"/>
        <v>607949.7550668068</v>
      </c>
    </row>
    <row r="38" spans="1:14">
      <c r="A38" s="113" t="s">
        <v>214</v>
      </c>
      <c r="B38" s="869" t="str">
        <f>VLOOKUP(A38,EQUIPOS!A8:D154,3,FALSE)</f>
        <v>Equipo de oxigeno y soldadura</v>
      </c>
      <c r="C38" s="870"/>
      <c r="D38" s="870"/>
      <c r="E38" s="870"/>
      <c r="F38" s="870"/>
      <c r="G38" s="870"/>
      <c r="H38" s="871"/>
      <c r="I38" s="422"/>
      <c r="J38" s="423"/>
      <c r="K38" s="439">
        <f>VLOOKUP(A38,EQUIPOS!A8:D165,4,FALSE)</f>
        <v>10323.715326605603</v>
      </c>
      <c r="L38" s="336"/>
      <c r="M38" s="337">
        <v>0.01</v>
      </c>
      <c r="N38" s="273">
        <f t="shared" si="0"/>
        <v>1032371.5326605603</v>
      </c>
    </row>
    <row r="39" spans="1:14">
      <c r="A39" s="113" t="s">
        <v>248</v>
      </c>
      <c r="B39" s="869" t="str">
        <f>VLOOKUP(A39,EQUIPOS!A9:D154,3,FALSE)</f>
        <v>Grúa telescópica de 50 Ton.</v>
      </c>
      <c r="C39" s="870"/>
      <c r="D39" s="870"/>
      <c r="E39" s="870"/>
      <c r="F39" s="870"/>
      <c r="G39" s="870"/>
      <c r="H39" s="871"/>
      <c r="I39" s="422"/>
      <c r="J39" s="423"/>
      <c r="K39" s="439">
        <f>VLOOKUP(A39,EQUIPOS!A9:D166,4,FALSE)</f>
        <v>341942.2058501796</v>
      </c>
      <c r="L39" s="336"/>
      <c r="M39" s="337">
        <v>0.04</v>
      </c>
      <c r="N39" s="273">
        <f t="shared" si="0"/>
        <v>8548555.1462544892</v>
      </c>
    </row>
    <row r="40" spans="1:14">
      <c r="A40" s="113" t="s">
        <v>255</v>
      </c>
      <c r="B40" s="869" t="str">
        <f>VLOOKUP(A40,EQUIPOS!A10:D154,3,FALSE)</f>
        <v>Manómetro cable de acero para bajar la celda</v>
      </c>
      <c r="C40" s="870"/>
      <c r="D40" s="870"/>
      <c r="E40" s="870"/>
      <c r="F40" s="870"/>
      <c r="G40" s="870"/>
      <c r="H40" s="871"/>
      <c r="I40" s="422"/>
      <c r="J40" s="423"/>
      <c r="K40" s="439">
        <f>VLOOKUP(A40,EQUIPOS!A10:D167,4,FALSE)</f>
        <v>1298802.5409293841</v>
      </c>
      <c r="L40" s="336"/>
      <c r="M40" s="337">
        <v>1</v>
      </c>
      <c r="N40" s="273">
        <f t="shared" si="0"/>
        <v>1298802.5409293841</v>
      </c>
    </row>
    <row r="41" spans="1:14">
      <c r="A41" s="113" t="s">
        <v>322</v>
      </c>
      <c r="B41" s="869" t="str">
        <f>VLOOKUP(A41,EQUIPOS!A11:D155,3,FALSE)</f>
        <v xml:space="preserve">Retroexcavadora sobre llantas JD 410
</v>
      </c>
      <c r="C41" s="870"/>
      <c r="D41" s="870"/>
      <c r="E41" s="870"/>
      <c r="F41" s="870"/>
      <c r="G41" s="870"/>
      <c r="H41" s="871"/>
      <c r="I41" s="422"/>
      <c r="J41" s="423"/>
      <c r="K41" s="439">
        <f>VLOOKUP(A41,EQUIPOS!A11:D168,4,FALSE)</f>
        <v>92965.540918208528</v>
      </c>
      <c r="L41" s="336"/>
      <c r="M41" s="337">
        <v>0.2</v>
      </c>
      <c r="N41" s="273">
        <f t="shared" si="0"/>
        <v>464827.70459104259</v>
      </c>
    </row>
    <row r="42" spans="1:14">
      <c r="A42" s="113"/>
      <c r="B42" s="869"/>
      <c r="C42" s="870"/>
      <c r="D42" s="870"/>
      <c r="E42" s="870"/>
      <c r="F42" s="870"/>
      <c r="G42" s="870"/>
      <c r="H42" s="871"/>
      <c r="I42" s="329"/>
      <c r="J42" s="331"/>
      <c r="K42" s="439"/>
      <c r="L42" s="424"/>
      <c r="M42" s="425"/>
      <c r="N42" s="273"/>
    </row>
    <row r="43" spans="1:14">
      <c r="B43" s="869"/>
      <c r="C43" s="870"/>
      <c r="D43" s="870"/>
      <c r="E43" s="870"/>
      <c r="F43" s="870"/>
      <c r="G43" s="870"/>
      <c r="H43" s="871"/>
      <c r="I43" s="36"/>
      <c r="J43" s="37"/>
      <c r="K43" s="439"/>
      <c r="L43" s="277"/>
      <c r="M43" s="278"/>
      <c r="N43" s="273"/>
    </row>
    <row r="44" spans="1:14">
      <c r="B44" s="321"/>
      <c r="C44" s="322"/>
      <c r="D44" s="322"/>
      <c r="E44" s="322"/>
      <c r="F44" s="324"/>
      <c r="G44" s="324"/>
      <c r="H44" s="125"/>
      <c r="I44" s="36"/>
      <c r="J44" s="37"/>
      <c r="K44" s="439"/>
      <c r="L44" s="277"/>
      <c r="M44" s="278"/>
      <c r="N44" s="274"/>
    </row>
    <row r="45" spans="1:14">
      <c r="B45" s="877" t="s">
        <v>952</v>
      </c>
      <c r="C45" s="878"/>
      <c r="D45" s="878"/>
      <c r="E45" s="38"/>
      <c r="F45" s="39"/>
      <c r="G45" s="39"/>
      <c r="H45" s="40"/>
      <c r="I45" s="36"/>
      <c r="J45" s="37"/>
      <c r="K45" s="280"/>
      <c r="L45" s="277"/>
      <c r="M45" s="402">
        <v>0.1</v>
      </c>
      <c r="N45" s="345">
        <f>N86*M45</f>
        <v>69139.567913614796</v>
      </c>
    </row>
    <row r="46" spans="1:14" ht="15.75" thickBot="1">
      <c r="B46" s="869"/>
      <c r="C46" s="870"/>
      <c r="D46" s="870"/>
      <c r="E46" s="870"/>
      <c r="F46" s="870"/>
      <c r="G46" s="870"/>
      <c r="H46" s="871"/>
      <c r="I46" s="879"/>
      <c r="J46" s="880"/>
      <c r="K46" s="41"/>
      <c r="L46" s="881"/>
      <c r="M46" s="882"/>
      <c r="N46" s="105"/>
    </row>
    <row r="47" spans="1:14" ht="15.75" thickBot="1">
      <c r="B47" s="820" t="s">
        <v>953</v>
      </c>
      <c r="C47" s="821"/>
      <c r="D47" s="821"/>
      <c r="E47" s="821"/>
      <c r="F47" s="821"/>
      <c r="G47" s="821"/>
      <c r="H47" s="821"/>
      <c r="I47" s="821"/>
      <c r="J47" s="821"/>
      <c r="K47" s="821"/>
      <c r="L47" s="821"/>
      <c r="M47" s="822"/>
      <c r="N47" s="412">
        <f>SUM(N36:N45)</f>
        <v>16697738.680265844</v>
      </c>
    </row>
    <row r="48" spans="1:14">
      <c r="B48" s="281"/>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5" t="s">
        <v>944</v>
      </c>
      <c r="C51" s="866"/>
      <c r="D51" s="866"/>
      <c r="E51" s="866"/>
      <c r="F51" s="866"/>
      <c r="G51" s="866"/>
      <c r="H51" s="866"/>
      <c r="I51" s="900"/>
      <c r="J51" s="316" t="s">
        <v>945</v>
      </c>
      <c r="K51" s="85" t="s">
        <v>946</v>
      </c>
      <c r="L51" s="901" t="s">
        <v>955</v>
      </c>
      <c r="M51" s="900"/>
      <c r="N51" s="86" t="s">
        <v>951</v>
      </c>
    </row>
    <row r="52" spans="1:17">
      <c r="A52" s="161" t="s">
        <v>410</v>
      </c>
      <c r="B52" s="43" t="str">
        <f>VLOOKUP(A52,MATERIALES!A5:D373,3,FALSE)</f>
        <v>Celda especial de carga</v>
      </c>
      <c r="C52" s="282"/>
      <c r="D52" s="282"/>
      <c r="E52" s="282"/>
      <c r="F52" s="282"/>
      <c r="G52" s="282"/>
      <c r="H52" s="282"/>
      <c r="I52" s="282"/>
      <c r="J52" s="312" t="str">
        <f>VLOOKUP(A52,MATERIALES!A6:D644,2,FALSE)</f>
        <v>u</v>
      </c>
      <c r="K52" s="283">
        <v>1</v>
      </c>
      <c r="L52" s="268"/>
      <c r="M52" s="403">
        <f>VLOOKUP(A52,MATERIALES!A5:D396,4,FALSE)</f>
        <v>15788986.404821236</v>
      </c>
      <c r="N52" s="273">
        <f t="shared" ref="N52:N57" si="1">K52*M52</f>
        <v>15788986.404821236</v>
      </c>
    </row>
    <row r="53" spans="1:17">
      <c r="A53" s="161" t="s">
        <v>505</v>
      </c>
      <c r="B53" s="43" t="str">
        <f>VLOOKUP(A53,MATERIALES!A6:D373,3,FALSE)</f>
        <v>Manguera de alta presión</v>
      </c>
      <c r="C53" s="426"/>
      <c r="D53" s="426"/>
      <c r="E53" s="426"/>
      <c r="F53" s="426"/>
      <c r="G53" s="426"/>
      <c r="H53" s="426"/>
      <c r="I53" s="426"/>
      <c r="J53" s="313" t="str">
        <f>VLOOKUP(A53,MATERIALES!A7:D645,2,FALSE)</f>
        <v>m</v>
      </c>
      <c r="K53" s="398">
        <v>30</v>
      </c>
      <c r="L53" s="422"/>
      <c r="M53" s="403">
        <f>VLOOKUP(A53,MATERIALES!A6:D397,4,FALSE)</f>
        <v>140986.77900741875</v>
      </c>
      <c r="N53" s="273">
        <f t="shared" si="1"/>
        <v>4229603.3702225629</v>
      </c>
    </row>
    <row r="54" spans="1:17">
      <c r="A54" s="161" t="s">
        <v>698</v>
      </c>
      <c r="B54" s="43" t="str">
        <f>VLOOKUP(A54,MATERIALES!A6:D373,3,FALSE)</f>
        <v>Transductores electrónicos (incluye cables, protección contra el concreto y panel de lectura)</v>
      </c>
      <c r="C54" s="426"/>
      <c r="D54" s="426"/>
      <c r="E54" s="426"/>
      <c r="F54" s="426"/>
      <c r="G54" s="426"/>
      <c r="H54" s="426"/>
      <c r="I54" s="426"/>
      <c r="J54" s="313" t="str">
        <f>VLOOKUP(A54,MATERIALES!A8:D646,2,FALSE)</f>
        <v>u</v>
      </c>
      <c r="K54" s="398">
        <v>2</v>
      </c>
      <c r="L54" s="422"/>
      <c r="M54" s="403">
        <f>VLOOKUP(A54,MATERIALES!A6:D398,4,FALSE)</f>
        <v>1527710.5929442991</v>
      </c>
      <c r="N54" s="273">
        <f t="shared" si="1"/>
        <v>3055421.1858885982</v>
      </c>
      <c r="Q54" s="106"/>
    </row>
    <row r="55" spans="1:17">
      <c r="A55" s="161" t="s">
        <v>700</v>
      </c>
      <c r="B55" s="43" t="str">
        <f>VLOOKUP(A55,MATERIALES!A6:D373,3,FALSE)</f>
        <v>Transductores mecánicos (incluye cables, protección contra el concreto y panel de lectura)</v>
      </c>
      <c r="C55" s="426"/>
      <c r="D55" s="426"/>
      <c r="E55" s="426"/>
      <c r="F55" s="426"/>
      <c r="G55" s="426"/>
      <c r="H55" s="426"/>
      <c r="I55" s="426"/>
      <c r="J55" s="313" t="str">
        <f>VLOOKUP(A55,MATERIALES!A9:D647,2,FALSE)</f>
        <v>u</v>
      </c>
      <c r="K55" s="398">
        <v>5</v>
      </c>
      <c r="L55" s="422"/>
      <c r="M55" s="403">
        <f>VLOOKUP(A55,MATERIALES!A6:D399,4,FALSE)</f>
        <v>933103.30158799712</v>
      </c>
      <c r="N55" s="273">
        <f t="shared" si="1"/>
        <v>4665516.507939986</v>
      </c>
    </row>
    <row r="56" spans="1:17">
      <c r="A56" s="161" t="s">
        <v>727</v>
      </c>
      <c r="B56" s="43" t="str">
        <f>VLOOKUP(A56,MATERIALES!A7:D373,3,FALSE)</f>
        <v>Tubo metálico de alta resistencia</v>
      </c>
      <c r="C56" s="426"/>
      <c r="D56" s="426"/>
      <c r="E56" s="426"/>
      <c r="F56" s="426"/>
      <c r="G56" s="426"/>
      <c r="H56" s="426"/>
      <c r="I56" s="426"/>
      <c r="J56" s="313" t="str">
        <f>VLOOKUP(A56,MATERIALES!A10:D648,2,FALSE)</f>
        <v>m</v>
      </c>
      <c r="K56" s="398">
        <v>60</v>
      </c>
      <c r="L56" s="422"/>
      <c r="M56" s="403">
        <f>VLOOKUP(A56,MATERIALES!A7:D400,4,FALSE)</f>
        <v>78804.024751030272</v>
      </c>
      <c r="N56" s="273">
        <f t="shared" si="1"/>
        <v>4728241.4850618159</v>
      </c>
    </row>
    <row r="57" spans="1:17">
      <c r="A57" s="161" t="s">
        <v>734</v>
      </c>
      <c r="B57" s="43" t="str">
        <f>VLOOKUP(A57,MATERIALES!A8:D373,3,FALSE)</f>
        <v>Uniones especiales de alta resistencia para tubería</v>
      </c>
      <c r="C57" s="426"/>
      <c r="D57" s="426"/>
      <c r="E57" s="426"/>
      <c r="F57" s="426"/>
      <c r="G57" s="426"/>
      <c r="H57" s="426"/>
      <c r="I57" s="426"/>
      <c r="J57" s="313" t="str">
        <f>VLOOKUP(A57,MATERIALES!A11:D649,2,FALSE)</f>
        <v>u</v>
      </c>
      <c r="K57" s="398">
        <v>12</v>
      </c>
      <c r="L57" s="422"/>
      <c r="M57" s="403">
        <f>VLOOKUP(A57,MATERIALES!A8:D401,4,FALSE)</f>
        <v>59692.652327752483</v>
      </c>
      <c r="N57" s="273">
        <f t="shared" si="1"/>
        <v>716311.82793302974</v>
      </c>
    </row>
    <row r="58" spans="1:17">
      <c r="A58" s="161"/>
      <c r="B58" s="43"/>
      <c r="C58" s="426"/>
      <c r="D58" s="426"/>
      <c r="E58" s="426"/>
      <c r="F58" s="426"/>
      <c r="G58" s="426"/>
      <c r="H58" s="426"/>
      <c r="I58" s="426"/>
      <c r="J58" s="312"/>
      <c r="K58" s="398"/>
      <c r="L58" s="422"/>
      <c r="M58" s="403"/>
      <c r="N58" s="273"/>
    </row>
    <row r="59" spans="1:17">
      <c r="A59" s="161"/>
      <c r="B59" s="43"/>
      <c r="C59" s="426"/>
      <c r="D59" s="426"/>
      <c r="E59" s="426"/>
      <c r="F59" s="426"/>
      <c r="G59" s="426"/>
      <c r="H59" s="426"/>
      <c r="I59" s="426"/>
      <c r="J59" s="312"/>
      <c r="K59" s="398"/>
      <c r="L59" s="422"/>
      <c r="M59" s="403"/>
      <c r="N59" s="273"/>
    </row>
    <row r="60" spans="1:17">
      <c r="A60" s="161"/>
      <c r="B60" s="43"/>
      <c r="C60" s="426"/>
      <c r="D60" s="426"/>
      <c r="E60" s="426"/>
      <c r="F60" s="426"/>
      <c r="G60" s="426"/>
      <c r="H60" s="426"/>
      <c r="I60" s="426"/>
      <c r="J60" s="312"/>
      <c r="K60" s="398"/>
      <c r="L60" s="422"/>
      <c r="M60" s="403"/>
      <c r="N60" s="273"/>
    </row>
    <row r="61" spans="1:17">
      <c r="A61" s="161"/>
      <c r="B61" s="43"/>
      <c r="C61" s="426"/>
      <c r="D61" s="426"/>
      <c r="E61" s="426"/>
      <c r="F61" s="426"/>
      <c r="G61" s="426"/>
      <c r="H61" s="426"/>
      <c r="I61" s="426"/>
      <c r="J61" s="312"/>
      <c r="K61" s="398"/>
      <c r="L61" s="422"/>
      <c r="M61" s="403"/>
      <c r="N61" s="273"/>
    </row>
    <row r="62" spans="1:17" ht="15.75" thickBot="1">
      <c r="B62" s="43"/>
      <c r="C62" s="311"/>
      <c r="D62" s="311"/>
      <c r="E62" s="311"/>
      <c r="F62" s="311"/>
      <c r="G62" s="311"/>
      <c r="H62" s="311"/>
      <c r="I62" s="311"/>
      <c r="J62" s="436"/>
      <c r="K62" s="126"/>
      <c r="L62" s="326"/>
      <c r="M62" s="403"/>
      <c r="N62" s="273"/>
    </row>
    <row r="63" spans="1:17" ht="15.75" thickBot="1">
      <c r="B63" s="820" t="s">
        <v>953</v>
      </c>
      <c r="C63" s="821"/>
      <c r="D63" s="821"/>
      <c r="E63" s="821"/>
      <c r="F63" s="821"/>
      <c r="G63" s="821"/>
      <c r="H63" s="821"/>
      <c r="I63" s="821"/>
      <c r="J63" s="821"/>
      <c r="K63" s="821"/>
      <c r="L63" s="821"/>
      <c r="M63" s="822"/>
      <c r="N63" s="395">
        <f>SUM(N52:N62)</f>
        <v>33184080.781867232</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06" t="s">
        <v>961</v>
      </c>
      <c r="M67" s="885"/>
      <c r="N67" s="76" t="s">
        <v>951</v>
      </c>
    </row>
    <row r="68" spans="1:15">
      <c r="A68" t="s">
        <v>1400</v>
      </c>
      <c r="B68" s="46" t="str">
        <f>VLOOKUP(A68,TRANSPORTE!A5:D117,3,FALSE)</f>
        <v>Transporte de tubos. celdas, etc.</v>
      </c>
      <c r="C68" s="318"/>
      <c r="D68" s="318"/>
      <c r="E68" s="318"/>
      <c r="F68" s="318"/>
      <c r="G68" s="318"/>
      <c r="H68" s="312" t="s">
        <v>1468</v>
      </c>
      <c r="I68" s="280">
        <v>1</v>
      </c>
      <c r="J68" s="287">
        <v>1</v>
      </c>
      <c r="K68" s="280">
        <f>I68*J68</f>
        <v>1</v>
      </c>
      <c r="L68" s="907">
        <f>VLOOKUP(A68,TRANSPORTE!A5:D117,4,FALSE)</f>
        <v>1079252.7633893855</v>
      </c>
      <c r="M68" s="908"/>
      <c r="N68" s="288">
        <f>K68*L68</f>
        <v>1079252.7633893855</v>
      </c>
    </row>
    <row r="69" spans="1:15">
      <c r="A69" t="s">
        <v>1399</v>
      </c>
      <c r="B69" s="46" t="str">
        <f>VLOOKUP(A69,TRANSPORTE!A5:D117,3,FALSE)</f>
        <v>Pasajes aéreos</v>
      </c>
      <c r="C69" s="47"/>
      <c r="D69" s="47"/>
      <c r="E69" s="47"/>
      <c r="F69" s="47"/>
      <c r="G69" s="47"/>
      <c r="H69" s="312" t="s">
        <v>945</v>
      </c>
      <c r="I69" s="280">
        <v>3</v>
      </c>
      <c r="J69" s="287">
        <v>1</v>
      </c>
      <c r="K69" s="280">
        <f>I69*J69</f>
        <v>3</v>
      </c>
      <c r="L69" s="907">
        <f>VLOOKUP(A69,TRANSPORTE!A5:D117,4,FALSE)</f>
        <v>373414.46633594908</v>
      </c>
      <c r="M69" s="908"/>
      <c r="N69" s="288">
        <f>K69*L69</f>
        <v>1120243.3990078473</v>
      </c>
    </row>
    <row r="70" spans="1:15">
      <c r="B70" s="46"/>
      <c r="C70" s="47"/>
      <c r="D70" s="47"/>
      <c r="E70" s="47"/>
      <c r="F70" s="47"/>
      <c r="G70" s="47"/>
      <c r="H70" s="312"/>
      <c r="I70" s="280"/>
      <c r="J70" s="287"/>
      <c r="K70" s="280"/>
      <c r="L70" s="907"/>
      <c r="M70" s="908"/>
      <c r="N70" s="288"/>
    </row>
    <row r="71" spans="1:15">
      <c r="B71" s="46"/>
      <c r="C71" s="47"/>
      <c r="D71" s="47"/>
      <c r="E71" s="47"/>
      <c r="F71" s="47"/>
      <c r="G71" s="47"/>
      <c r="H71" s="312"/>
      <c r="I71" s="280"/>
      <c r="J71" s="287"/>
      <c r="K71" s="280"/>
      <c r="L71" s="907"/>
      <c r="M71" s="908"/>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898"/>
      <c r="M73" s="899"/>
      <c r="N73" s="127"/>
    </row>
    <row r="74" spans="1:15" ht="15.75" thickBot="1">
      <c r="B74" s="909" t="s">
        <v>953</v>
      </c>
      <c r="C74" s="863"/>
      <c r="D74" s="863"/>
      <c r="E74" s="863"/>
      <c r="F74" s="863"/>
      <c r="G74" s="863"/>
      <c r="H74" s="863"/>
      <c r="I74" s="863"/>
      <c r="J74" s="863"/>
      <c r="K74" s="863"/>
      <c r="L74" s="863"/>
      <c r="M74" s="864"/>
      <c r="N74" s="104">
        <f>N68+N69+N70+N71+N72</f>
        <v>2199496.1623972328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9" t="s">
        <v>963</v>
      </c>
      <c r="C78" s="860"/>
      <c r="D78" s="860"/>
      <c r="E78" s="860"/>
      <c r="F78" s="860"/>
      <c r="G78" s="860"/>
      <c r="H78" s="860"/>
      <c r="I78" s="73" t="s">
        <v>964</v>
      </c>
      <c r="J78" s="75" t="s">
        <v>1410</v>
      </c>
      <c r="K78" s="74" t="s">
        <v>966</v>
      </c>
      <c r="L78" s="861" t="s">
        <v>950</v>
      </c>
      <c r="M78" s="862"/>
      <c r="N78" s="98" t="s">
        <v>951</v>
      </c>
    </row>
    <row r="79" spans="1:15">
      <c r="A79" s="162" t="s">
        <v>6</v>
      </c>
      <c r="B79" s="49" t="str">
        <f>VLOOKUP(A79,'MANO DE OBRA'!A8:D68,3,FALSE)</f>
        <v xml:space="preserve">Obrero </v>
      </c>
      <c r="C79" s="47"/>
      <c r="D79" s="47"/>
      <c r="E79" s="47"/>
      <c r="F79" s="47"/>
      <c r="G79" s="47"/>
      <c r="H79" s="47"/>
      <c r="I79" s="293">
        <f t="shared" ref="I79:I82" si="2">K79/J79*100</f>
        <v>29260.000000000004</v>
      </c>
      <c r="J79" s="294">
        <v>185</v>
      </c>
      <c r="K79" s="295">
        <f>VLOOKUP(A79,'MANO DE OBRA'!A8:D99,4,FALSE)</f>
        <v>54131</v>
      </c>
      <c r="L79" s="50"/>
      <c r="M79" s="435">
        <v>1</v>
      </c>
      <c r="N79" s="396">
        <f t="shared" ref="N79:N82" si="3">K79/M79</f>
        <v>54131</v>
      </c>
      <c r="O79" s="106"/>
    </row>
    <row r="80" spans="1:15">
      <c r="A80" s="162" t="s">
        <v>74</v>
      </c>
      <c r="B80" s="49" t="str">
        <f>VLOOKUP(A80,'MANO DE OBRA'!A8:D69,3,FALSE)</f>
        <v>Ingeniero de Montaje y Prueba Pilote (1)</v>
      </c>
      <c r="C80" s="47"/>
      <c r="D80" s="47"/>
      <c r="E80" s="47"/>
      <c r="F80" s="47"/>
      <c r="G80" s="47"/>
      <c r="H80" s="47"/>
      <c r="I80" s="293">
        <f t="shared" si="2"/>
        <v>257965.03444028978</v>
      </c>
      <c r="J80" s="294">
        <v>185</v>
      </c>
      <c r="K80" s="295">
        <f>VLOOKUP(A80,'MANO DE OBRA'!A8:D100,4,FALSE)</f>
        <v>477235.31371453602</v>
      </c>
      <c r="L80" s="50"/>
      <c r="M80" s="435">
        <v>1</v>
      </c>
      <c r="N80" s="396">
        <f t="shared" si="3"/>
        <v>477235.31371453602</v>
      </c>
    </row>
    <row r="81" spans="1:14">
      <c r="A81" s="162"/>
      <c r="B81" s="49"/>
      <c r="C81" s="47"/>
      <c r="D81" s="47"/>
      <c r="E81" s="47"/>
      <c r="F81" s="47"/>
      <c r="G81" s="47"/>
      <c r="H81" s="47"/>
      <c r="I81" s="293"/>
      <c r="J81" s="294"/>
      <c r="K81" s="295"/>
      <c r="L81" s="50"/>
      <c r="M81" s="435"/>
      <c r="N81" s="396"/>
    </row>
    <row r="82" spans="1:14">
      <c r="A82" t="s">
        <v>88</v>
      </c>
      <c r="B82" s="49" t="str">
        <f>VLOOKUP(A82,'MANO DE OBRA'!A9:D70,3,FALSE)</f>
        <v>Soldador experto en montaje y pruebas</v>
      </c>
      <c r="C82" s="47"/>
      <c r="D82" s="47"/>
      <c r="E82" s="47"/>
      <c r="F82" s="47"/>
      <c r="G82" s="47"/>
      <c r="H82" s="47"/>
      <c r="I82" s="293">
        <f t="shared" si="2"/>
        <v>86502.359687357821</v>
      </c>
      <c r="J82" s="294">
        <v>185</v>
      </c>
      <c r="K82" s="295">
        <f>VLOOKUP(A82,'MANO DE OBRA'!A9:D101,4,FALSE)</f>
        <v>160029.36542161196</v>
      </c>
      <c r="L82" s="50"/>
      <c r="M82" s="435">
        <v>1</v>
      </c>
      <c r="N82" s="396">
        <f t="shared" si="3"/>
        <v>160029.36542161196</v>
      </c>
    </row>
    <row r="83" spans="1:14">
      <c r="B83" s="49"/>
      <c r="C83" s="47"/>
      <c r="D83" s="47"/>
      <c r="E83" s="47"/>
      <c r="F83" s="47"/>
      <c r="G83" s="47"/>
      <c r="H83" s="47"/>
      <c r="I83" s="293"/>
      <c r="J83" s="294"/>
      <c r="K83" s="295"/>
      <c r="L83" s="319"/>
      <c r="M83" s="435"/>
      <c r="N83" s="396"/>
    </row>
    <row r="84" spans="1:14">
      <c r="B84" s="49"/>
      <c r="C84" s="47"/>
      <c r="D84" s="47"/>
      <c r="E84" s="47"/>
      <c r="F84" s="47"/>
      <c r="G84" s="47"/>
      <c r="H84" s="47"/>
      <c r="I84" s="293"/>
      <c r="J84" s="294"/>
      <c r="K84" s="295"/>
      <c r="L84" s="319"/>
      <c r="M84" s="301"/>
      <c r="N84" s="297"/>
    </row>
    <row r="85" spans="1:14" ht="15.75" thickBot="1">
      <c r="B85" s="896"/>
      <c r="C85" s="897" t="e">
        <f>VLOOKUP(B85,'MANO DE OBRA'!B12:E73,3,FALSE)</f>
        <v>#N/A</v>
      </c>
      <c r="D85" s="897" t="e">
        <f>VLOOKUP(C85,'MANO DE OBRA'!C12:F73,3,FALSE)</f>
        <v>#N/A</v>
      </c>
      <c r="E85" s="897" t="e">
        <f>VLOOKUP(D85,'MANO DE OBRA'!D12:G73,3,FALSE)</f>
        <v>#N/A</v>
      </c>
      <c r="F85" s="897" t="e">
        <f>VLOOKUP(E85,'MANO DE OBRA'!E12:H73,3,FALSE)</f>
        <v>#N/A</v>
      </c>
      <c r="G85" s="897" t="e">
        <f>VLOOKUP(F85,'MANO DE OBRA'!F12:I73,3,FALSE)</f>
        <v>#N/A</v>
      </c>
      <c r="H85" s="897" t="e">
        <f>VLOOKUP(G85,'MANO DE OBRA'!G12:J73,3,FALSE)</f>
        <v>#N/A</v>
      </c>
      <c r="I85" s="471"/>
      <c r="J85" s="472"/>
      <c r="K85" s="473"/>
      <c r="L85" s="977"/>
      <c r="M85" s="977"/>
      <c r="N85" s="474"/>
    </row>
    <row r="86" spans="1:14" ht="15.75" thickBot="1">
      <c r="B86" s="909" t="s">
        <v>953</v>
      </c>
      <c r="C86" s="863"/>
      <c r="D86" s="863"/>
      <c r="E86" s="863"/>
      <c r="F86" s="863"/>
      <c r="G86" s="863"/>
      <c r="H86" s="863"/>
      <c r="I86" s="863"/>
      <c r="J86" s="863"/>
      <c r="K86" s="863"/>
      <c r="L86" s="863"/>
      <c r="M86" s="864"/>
      <c r="N86" s="461">
        <f>SUM(N79:N85)</f>
        <v>691395.67913614796</v>
      </c>
    </row>
    <row r="87" spans="1:14" ht="15.75" thickBot="1">
      <c r="B87" s="33"/>
      <c r="C87" s="34"/>
      <c r="D87" s="34"/>
      <c r="E87" s="34"/>
      <c r="F87" s="34"/>
      <c r="G87" s="34"/>
      <c r="H87" s="34"/>
      <c r="I87" s="34"/>
      <c r="J87" s="34"/>
      <c r="K87" s="34"/>
      <c r="L87" s="34"/>
      <c r="M87" s="34"/>
      <c r="N87" s="35"/>
    </row>
    <row r="88" spans="1:14" ht="15.75" thickBot="1">
      <c r="B88" s="820" t="s">
        <v>967</v>
      </c>
      <c r="C88" s="821"/>
      <c r="D88" s="821"/>
      <c r="E88" s="821"/>
      <c r="F88" s="821"/>
      <c r="G88" s="821"/>
      <c r="H88" s="821"/>
      <c r="I88" s="821"/>
      <c r="J88" s="821"/>
      <c r="K88" s="821"/>
      <c r="L88" s="821"/>
      <c r="M88" s="822"/>
      <c r="N88" s="99">
        <f>N86+N74+N63+N47</f>
        <v>52772711.303666458</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5" t="s">
        <v>969</v>
      </c>
      <c r="C92" s="866"/>
      <c r="D92" s="866"/>
      <c r="E92" s="866"/>
      <c r="F92" s="866"/>
      <c r="G92" s="866"/>
      <c r="H92" s="866"/>
      <c r="I92" s="315"/>
      <c r="J92" s="335"/>
      <c r="K92" s="303" t="s">
        <v>970</v>
      </c>
      <c r="L92" s="867" t="s">
        <v>971</v>
      </c>
      <c r="M92" s="868"/>
      <c r="N92" s="304"/>
    </row>
    <row r="93" spans="1:14">
      <c r="B93" s="853" t="s">
        <v>972</v>
      </c>
      <c r="C93" s="854"/>
      <c r="D93" s="854"/>
      <c r="E93" s="854"/>
      <c r="F93" s="854"/>
      <c r="G93" s="854"/>
      <c r="H93" s="854"/>
      <c r="I93" s="87"/>
      <c r="J93" s="88"/>
      <c r="K93" s="305">
        <v>0.2</v>
      </c>
      <c r="L93" s="855">
        <f>N88*K93</f>
        <v>10554542.260733292</v>
      </c>
      <c r="M93" s="856"/>
      <c r="N93" s="51"/>
    </row>
    <row r="94" spans="1:14">
      <c r="B94" s="89" t="s">
        <v>973</v>
      </c>
      <c r="C94" s="90"/>
      <c r="D94" s="90"/>
      <c r="E94" s="90"/>
      <c r="F94" s="90"/>
      <c r="G94" s="90"/>
      <c r="H94" s="90"/>
      <c r="I94" s="87"/>
      <c r="J94" s="88"/>
      <c r="K94" s="305">
        <v>0.05</v>
      </c>
      <c r="L94" s="855">
        <f>N88*K94</f>
        <v>2638635.5651833229</v>
      </c>
      <c r="M94" s="856"/>
      <c r="N94" s="51"/>
    </row>
    <row r="95" spans="1:14" ht="15.75" thickBot="1">
      <c r="B95" s="91" t="s">
        <v>974</v>
      </c>
      <c r="C95" s="92"/>
      <c r="D95" s="92"/>
      <c r="E95" s="92"/>
      <c r="F95" s="92"/>
      <c r="G95" s="92"/>
      <c r="H95" s="92"/>
      <c r="I95" s="93"/>
      <c r="J95" s="94"/>
      <c r="K95" s="306">
        <v>0.05</v>
      </c>
      <c r="L95" s="857">
        <f>N88*K95</f>
        <v>2638635.5651833229</v>
      </c>
      <c r="M95" s="858"/>
      <c r="N95" s="51"/>
    </row>
    <row r="96" spans="1:14" ht="15.75" thickBot="1">
      <c r="B96" s="820" t="s">
        <v>953</v>
      </c>
      <c r="C96" s="821"/>
      <c r="D96" s="821"/>
      <c r="E96" s="821"/>
      <c r="F96" s="821"/>
      <c r="G96" s="821"/>
      <c r="H96" s="821"/>
      <c r="I96" s="821"/>
      <c r="J96" s="821"/>
      <c r="K96" s="821"/>
      <c r="L96" s="821"/>
      <c r="M96" s="822"/>
      <c r="N96" s="52">
        <f>L93+L94+L95</f>
        <v>15831813.391099937</v>
      </c>
    </row>
    <row r="97" spans="1:14" ht="15.75" thickBot="1">
      <c r="B97" s="33"/>
      <c r="C97" s="34"/>
      <c r="D97" s="34"/>
      <c r="E97" s="34"/>
      <c r="F97" s="34"/>
      <c r="G97" s="34"/>
      <c r="H97" s="34"/>
      <c r="I97" s="34"/>
      <c r="J97" s="34"/>
      <c r="K97" s="34"/>
      <c r="L97" s="34"/>
      <c r="M97" s="34"/>
      <c r="N97" s="35"/>
    </row>
    <row r="98" spans="1:14" ht="15.75" thickBot="1">
      <c r="A98" t="s">
        <v>2016</v>
      </c>
      <c r="B98" s="820" t="s">
        <v>975</v>
      </c>
      <c r="C98" s="821"/>
      <c r="D98" s="821"/>
      <c r="E98" s="821"/>
      <c r="F98" s="821"/>
      <c r="G98" s="821"/>
      <c r="H98" s="821"/>
      <c r="I98" s="821"/>
      <c r="J98" s="821"/>
      <c r="K98" s="821"/>
      <c r="L98" s="821"/>
      <c r="M98" s="822"/>
      <c r="N98" s="189">
        <f>N88+N96</f>
        <v>68604524.694766402</v>
      </c>
    </row>
    <row r="99" spans="1:14">
      <c r="B99" s="240"/>
      <c r="C99" s="241"/>
      <c r="D99" s="241"/>
      <c r="E99" s="241"/>
      <c r="F99" s="241"/>
      <c r="G99" s="241"/>
      <c r="H99" s="241"/>
      <c r="I99" s="241"/>
      <c r="J99" s="241"/>
      <c r="K99" s="241"/>
      <c r="L99" s="241"/>
      <c r="M99" s="241"/>
      <c r="N99" s="242"/>
    </row>
    <row r="100" spans="1:14">
      <c r="B100" s="243"/>
      <c r="C100" s="244"/>
      <c r="D100" s="244"/>
      <c r="E100" s="244"/>
      <c r="F100" s="244"/>
      <c r="G100" s="244"/>
      <c r="H100" s="244"/>
      <c r="I100" s="244"/>
      <c r="J100" s="244"/>
      <c r="K100" s="244"/>
      <c r="L100" s="244"/>
      <c r="M100" s="244"/>
      <c r="N100" s="245"/>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418" t="s">
        <v>976</v>
      </c>
      <c r="F103" s="418"/>
      <c r="G103" s="418"/>
      <c r="H103" s="418"/>
      <c r="I103" s="418"/>
      <c r="J103" s="418"/>
      <c r="K103" s="244"/>
      <c r="L103" s="244"/>
      <c r="M103" s="244"/>
      <c r="N103" s="245"/>
    </row>
    <row r="104" spans="1:14">
      <c r="B104" s="243"/>
      <c r="C104" s="244"/>
      <c r="D104" s="244"/>
      <c r="E104" s="244" t="s">
        <v>977</v>
      </c>
      <c r="F104" s="244"/>
      <c r="G104" s="244"/>
      <c r="H104" s="244"/>
      <c r="I104" s="244"/>
      <c r="J104" s="244"/>
      <c r="K104" s="244"/>
      <c r="L104" s="244"/>
      <c r="M104" s="244"/>
      <c r="N104" s="245"/>
    </row>
    <row r="105" spans="1:14">
      <c r="B105" s="243"/>
      <c r="C105" s="244"/>
      <c r="D105" s="244"/>
      <c r="E105" s="244" t="s">
        <v>978</v>
      </c>
      <c r="F105" s="244"/>
      <c r="G105" s="244"/>
      <c r="H105" s="244"/>
      <c r="I105" s="244"/>
      <c r="J105" s="244"/>
      <c r="K105" s="244"/>
      <c r="L105" s="244"/>
      <c r="M105" s="244"/>
      <c r="N105" s="245"/>
    </row>
    <row r="106" spans="1:14">
      <c r="B106" s="243"/>
      <c r="C106" s="244"/>
      <c r="D106" s="244"/>
      <c r="E106" s="244" t="s">
        <v>979</v>
      </c>
      <c r="F106" s="244"/>
      <c r="G106" s="244"/>
      <c r="H106" s="244"/>
      <c r="I106" s="244"/>
      <c r="J106" s="244"/>
      <c r="K106" s="244"/>
      <c r="L106" s="244"/>
      <c r="M106" s="244"/>
      <c r="N106" s="245"/>
    </row>
    <row r="107" spans="1:14" ht="15.75" thickBot="1">
      <c r="B107" s="243"/>
      <c r="C107" s="244"/>
      <c r="D107" s="244"/>
      <c r="E107" s="244"/>
      <c r="F107" s="244" t="s">
        <v>980</v>
      </c>
      <c r="G107" s="244"/>
      <c r="H107" s="244"/>
      <c r="I107" s="244"/>
      <c r="J107" s="244"/>
      <c r="K107" s="244"/>
      <c r="L107" s="244"/>
      <c r="M107" s="244"/>
      <c r="N107" s="245"/>
    </row>
    <row r="108" spans="1:14">
      <c r="B108" s="228" t="s">
        <v>2216</v>
      </c>
      <c r="C108" s="229"/>
      <c r="D108" s="229"/>
      <c r="E108" s="229"/>
      <c r="F108" s="229"/>
      <c r="G108" s="229"/>
      <c r="H108" s="229"/>
      <c r="I108" s="229"/>
      <c r="J108" s="229"/>
      <c r="K108" s="229"/>
      <c r="L108" s="229"/>
      <c r="M108" s="229"/>
      <c r="N108" s="230"/>
    </row>
    <row r="109" spans="1:14">
      <c r="B109" s="246"/>
      <c r="C109" s="247"/>
      <c r="D109" s="247"/>
      <c r="E109" s="247"/>
      <c r="F109" s="247"/>
      <c r="G109" s="247"/>
      <c r="H109" s="247"/>
      <c r="I109" s="247"/>
      <c r="J109" s="247"/>
      <c r="K109" s="247"/>
      <c r="L109" s="247"/>
      <c r="M109" s="247"/>
      <c r="N109" s="248"/>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ht="15.75" thickBot="1">
      <c r="B112" s="249"/>
      <c r="C112" s="250"/>
      <c r="D112" s="250"/>
      <c r="E112" s="250"/>
      <c r="F112" s="250"/>
      <c r="G112" s="250"/>
      <c r="H112" s="250"/>
      <c r="I112" s="250"/>
      <c r="J112" s="250"/>
      <c r="K112" s="250"/>
      <c r="L112" s="250"/>
      <c r="M112" s="250"/>
      <c r="N112" s="251"/>
    </row>
    <row r="113" spans="2:14">
      <c r="B113" s="252"/>
      <c r="C113" s="253"/>
      <c r="D113" s="253"/>
      <c r="E113" s="253"/>
      <c r="F113" s="253"/>
      <c r="G113" s="253"/>
      <c r="H113" s="253"/>
      <c r="I113" s="253"/>
      <c r="J113" s="253"/>
      <c r="K113" s="253"/>
      <c r="L113" s="253"/>
      <c r="M113" s="253"/>
      <c r="N113" s="254"/>
    </row>
    <row r="114" spans="2:14">
      <c r="B114" s="255" t="s">
        <v>2217</v>
      </c>
      <c r="C114" s="256"/>
      <c r="D114" s="256"/>
      <c r="E114" s="256"/>
      <c r="F114" s="256"/>
      <c r="G114" s="256"/>
      <c r="H114" s="256"/>
      <c r="I114" s="256"/>
      <c r="J114" s="256"/>
      <c r="K114" s="256"/>
      <c r="L114" s="256"/>
      <c r="M114" s="256"/>
      <c r="N114" s="257"/>
    </row>
    <row r="115" spans="2:14" ht="15" customHeight="1">
      <c r="B115" s="964" t="s">
        <v>2218</v>
      </c>
      <c r="C115" s="965"/>
      <c r="D115" s="965"/>
      <c r="E115" s="965"/>
      <c r="F115" s="965"/>
      <c r="G115" s="965"/>
      <c r="H115" s="965"/>
      <c r="I115" s="965"/>
      <c r="J115" s="965"/>
      <c r="K115" s="965"/>
      <c r="L115" s="965"/>
      <c r="M115" s="965"/>
      <c r="N115" s="966"/>
    </row>
    <row r="116" spans="2:14" ht="15" customHeight="1">
      <c r="B116" s="964"/>
      <c r="C116" s="965"/>
      <c r="D116" s="965"/>
      <c r="E116" s="965"/>
      <c r="F116" s="965"/>
      <c r="G116" s="965"/>
      <c r="H116" s="965"/>
      <c r="I116" s="965"/>
      <c r="J116" s="965"/>
      <c r="K116" s="965"/>
      <c r="L116" s="965"/>
      <c r="M116" s="965"/>
      <c r="N116" s="966"/>
    </row>
    <row r="117" spans="2:14" ht="30" customHeight="1">
      <c r="B117" s="967" t="s">
        <v>2219</v>
      </c>
      <c r="C117" s="968"/>
      <c r="D117" s="968"/>
      <c r="E117" s="968"/>
      <c r="F117" s="968"/>
      <c r="G117" s="968"/>
      <c r="H117" s="968"/>
      <c r="I117" s="968"/>
      <c r="J117" s="968"/>
      <c r="K117" s="968"/>
      <c r="L117" s="968"/>
      <c r="M117" s="968"/>
      <c r="N117" s="969"/>
    </row>
    <row r="118" spans="2:14">
      <c r="B118" s="967"/>
      <c r="C118" s="968"/>
      <c r="D118" s="968"/>
      <c r="E118" s="968"/>
      <c r="F118" s="968"/>
      <c r="G118" s="968"/>
      <c r="H118" s="968"/>
      <c r="I118" s="968"/>
      <c r="J118" s="968"/>
      <c r="K118" s="968"/>
      <c r="L118" s="968"/>
      <c r="M118" s="968"/>
      <c r="N118" s="969"/>
    </row>
    <row r="119" spans="2:14">
      <c r="B119" s="340"/>
      <c r="C119" s="341"/>
      <c r="D119" s="341"/>
      <c r="E119" s="341"/>
      <c r="F119" s="341"/>
      <c r="G119" s="341"/>
      <c r="H119" s="341"/>
      <c r="I119" s="341"/>
      <c r="J119" s="341"/>
      <c r="K119" s="341"/>
      <c r="L119" s="341"/>
      <c r="M119" s="341"/>
      <c r="N119" s="342"/>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255"/>
      <c r="C122" s="256"/>
      <c r="D122" s="256"/>
      <c r="E122" s="256"/>
      <c r="F122" s="256"/>
      <c r="G122" s="256"/>
      <c r="H122" s="256"/>
      <c r="I122" s="256"/>
      <c r="J122" s="256"/>
      <c r="K122" s="256"/>
      <c r="L122" s="256"/>
      <c r="M122" s="256"/>
      <c r="N122" s="257"/>
    </row>
    <row r="123" spans="2:14">
      <c r="B123" s="243"/>
      <c r="C123" s="244"/>
      <c r="D123" s="244"/>
      <c r="E123" s="244" t="s">
        <v>976</v>
      </c>
      <c r="F123" s="418"/>
      <c r="G123" s="418"/>
      <c r="H123" s="244"/>
      <c r="I123" s="244"/>
      <c r="J123" s="244"/>
      <c r="K123" s="244"/>
      <c r="L123" s="244"/>
      <c r="M123" s="244"/>
      <c r="N123" s="245"/>
    </row>
    <row r="124" spans="2:14">
      <c r="B124" s="243"/>
      <c r="C124" s="244"/>
      <c r="D124" s="244"/>
      <c r="E124" s="419" t="s">
        <v>977</v>
      </c>
      <c r="F124" s="244"/>
      <c r="G124" s="244"/>
      <c r="H124" s="419"/>
      <c r="I124" s="419"/>
      <c r="J124" s="419"/>
      <c r="K124" s="244"/>
      <c r="L124" s="244"/>
      <c r="M124" s="244"/>
      <c r="N124" s="245"/>
    </row>
    <row r="125" spans="2:14">
      <c r="B125" s="243"/>
      <c r="C125" s="244"/>
      <c r="D125" s="244"/>
      <c r="E125" s="258" t="s">
        <v>981</v>
      </c>
      <c r="F125" s="244"/>
      <c r="G125" s="244"/>
      <c r="H125" s="258"/>
      <c r="I125" s="258"/>
      <c r="J125" s="258"/>
      <c r="K125" s="244"/>
      <c r="L125" s="244"/>
      <c r="M125" s="244"/>
      <c r="N125" s="245"/>
    </row>
    <row r="126" spans="2:14">
      <c r="B126" s="259"/>
      <c r="C126" s="256"/>
      <c r="D126" s="256"/>
      <c r="E126" s="244" t="s">
        <v>979</v>
      </c>
      <c r="F126" s="244"/>
      <c r="G126" s="244"/>
      <c r="H126" s="244"/>
      <c r="I126" s="244"/>
      <c r="J126" s="244"/>
      <c r="K126" s="256"/>
      <c r="L126" s="256"/>
      <c r="M126" s="256"/>
      <c r="N126" s="257"/>
    </row>
    <row r="127" spans="2:14">
      <c r="B127" s="259"/>
      <c r="C127" s="256"/>
      <c r="D127" s="256"/>
      <c r="E127" s="256"/>
      <c r="F127" s="244"/>
      <c r="G127" s="244"/>
      <c r="H127" s="244"/>
      <c r="I127" s="244"/>
      <c r="J127" s="244"/>
      <c r="K127" s="256"/>
      <c r="L127" s="256"/>
      <c r="M127" s="256"/>
      <c r="N127" s="257"/>
    </row>
    <row r="128" spans="2:14">
      <c r="B128" s="259" t="s">
        <v>2220</v>
      </c>
      <c r="C128" s="258"/>
      <c r="D128" s="258"/>
      <c r="E128" s="244"/>
      <c r="F128" s="244"/>
      <c r="G128" s="244"/>
      <c r="H128" s="244"/>
      <c r="I128" s="244"/>
      <c r="J128" s="970"/>
      <c r="K128" s="970"/>
      <c r="L128" s="970"/>
      <c r="M128" s="970"/>
      <c r="N128" s="971"/>
    </row>
    <row r="129" spans="2:14" ht="15.75" thickBot="1">
      <c r="B129" s="420" t="s">
        <v>2221</v>
      </c>
      <c r="C129" s="421"/>
      <c r="D129" s="421"/>
      <c r="E129" s="260"/>
      <c r="F129" s="260"/>
      <c r="G129" s="260"/>
      <c r="H129" s="260"/>
      <c r="I129" s="260"/>
      <c r="J129" s="972"/>
      <c r="K129" s="972"/>
      <c r="L129" s="972"/>
      <c r="M129" s="972"/>
      <c r="N129" s="973"/>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R74" sqref="R74"/>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1731</v>
      </c>
      <c r="C31" s="81" t="s">
        <v>1657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326</v>
      </c>
      <c r="B36" s="869" t="str">
        <f>VLOOKUP(A36,EQUIPOS!A6:D154,3,FALSE)</f>
        <v>Sensor de Impacto para prueba de integridad tipo</v>
      </c>
      <c r="C36" s="870"/>
      <c r="D36" s="870"/>
      <c r="E36" s="870"/>
      <c r="F36" s="870"/>
      <c r="G36" s="870"/>
      <c r="H36" s="871"/>
      <c r="I36" s="268"/>
      <c r="J36" s="269"/>
      <c r="K36" s="270">
        <f>VLOOKUP(A36,EQUIPOS!A6:D163,4,FALSE)</f>
        <v>88695.909417255214</v>
      </c>
      <c r="L36" s="271"/>
      <c r="M36" s="337">
        <v>1</v>
      </c>
      <c r="N36" s="273">
        <f>K36/M36</f>
        <v>88695.909417255214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88695.909417255214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283"/>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c r="B71" s="49"/>
      <c r="C71" s="47"/>
      <c r="D71" s="47"/>
      <c r="E71" s="47"/>
      <c r="F71" s="47"/>
      <c r="G71" s="47"/>
      <c r="H71" s="47"/>
      <c r="I71" s="293"/>
      <c r="J71" s="294"/>
      <c r="K71" s="295"/>
      <c r="L71" s="50"/>
      <c r="M71" s="435"/>
      <c r="N71" s="396"/>
      <c r="O71" s="106"/>
    </row>
    <row r="72" spans="1:15">
      <c r="A72" s="162" t="s">
        <v>89</v>
      </c>
      <c r="B72" s="49" t="str">
        <f>VLOOKUP(A72,'MANO DE OBRA'!A7:D67,3,FALSE)</f>
        <v>Operador prueba de integridad</v>
      </c>
      <c r="C72" s="47"/>
      <c r="D72" s="47"/>
      <c r="E72" s="47"/>
      <c r="F72" s="47"/>
      <c r="G72" s="47"/>
      <c r="H72" s="47"/>
      <c r="I72" s="293">
        <f>K72/J72*100</f>
        <v>72085.299739464841</v>
      </c>
      <c r="J72" s="294">
        <v>185</v>
      </c>
      <c r="K72" s="295">
        <f>VLOOKUP(A72,'MANO DE OBRA'!A7:D98,4,FALSE)</f>
        <v>133357.80451800997</v>
      </c>
      <c r="L72" s="50"/>
      <c r="M72" s="433">
        <v>0.33333332999999998</v>
      </c>
      <c r="N72" s="396">
        <f>K72/M72</f>
        <v>400073.41755476414</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400073.41755476414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488769.32697201933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97753.865394403867</v>
      </c>
      <c r="M84" s="856"/>
      <c r="N84" s="51"/>
    </row>
    <row r="85" spans="1:14">
      <c r="B85" s="89" t="s">
        <v>973</v>
      </c>
      <c r="C85" s="90"/>
      <c r="D85" s="90"/>
      <c r="E85" s="90"/>
      <c r="F85" s="90"/>
      <c r="G85" s="90"/>
      <c r="H85" s="90"/>
      <c r="I85" s="87"/>
      <c r="J85" s="88"/>
      <c r="K85" s="305">
        <v>0.05</v>
      </c>
      <c r="L85" s="855">
        <f>N79*K85</f>
        <v>24438.466348600967</v>
      </c>
      <c r="M85" s="856"/>
      <c r="N85" s="51"/>
    </row>
    <row r="86" spans="1:14" ht="15.75" thickBot="1">
      <c r="B86" s="91" t="s">
        <v>974</v>
      </c>
      <c r="C86" s="92"/>
      <c r="D86" s="92"/>
      <c r="E86" s="92"/>
      <c r="F86" s="92"/>
      <c r="G86" s="92"/>
      <c r="H86" s="92"/>
      <c r="I86" s="93"/>
      <c r="J86" s="94"/>
      <c r="K86" s="306">
        <v>0.05</v>
      </c>
      <c r="L86" s="857">
        <f>N79*K86</f>
        <v>24438.466348600967</v>
      </c>
      <c r="M86" s="858"/>
      <c r="N86" s="51"/>
    </row>
    <row r="87" spans="1:14" ht="15.75" thickBot="1">
      <c r="B87" s="820" t="s">
        <v>953</v>
      </c>
      <c r="C87" s="821"/>
      <c r="D87" s="821"/>
      <c r="E87" s="821"/>
      <c r="F87" s="821"/>
      <c r="G87" s="821"/>
      <c r="H87" s="821"/>
      <c r="I87" s="821"/>
      <c r="J87" s="821"/>
      <c r="K87" s="821"/>
      <c r="L87" s="821"/>
      <c r="M87" s="822"/>
      <c r="N87" s="52">
        <f>L84+L85+L86</f>
        <v>146630.7980916058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635400.12506362516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1105</v>
      </c>
      <c r="C31" s="81" t="s">
        <v>2101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320</v>
      </c>
      <c r="B36" s="869" t="str">
        <f>VLOOKUP(A36,EQUIPOS!A6:D154,3,FALSE)</f>
        <v>Retroexcavadora sobre llantas, motor 62HP, Profundidad de excavación de 5.41 metros.</v>
      </c>
      <c r="C36" s="870"/>
      <c r="D36" s="870"/>
      <c r="E36" s="870"/>
      <c r="F36" s="870"/>
      <c r="G36" s="870"/>
      <c r="H36" s="871"/>
      <c r="I36" s="268"/>
      <c r="J36" s="269"/>
      <c r="K36" s="270">
        <f>VLOOKUP(A36,EQUIPOS!A6:D163,4,FALSE)</f>
        <v>120984.09547452205</v>
      </c>
      <c r="L36" s="271"/>
      <c r="M36" s="337">
        <v>10</v>
      </c>
      <c r="N36" s="273">
        <f>K36/M36</f>
        <v>12098.409547452206</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336.34905451801001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12434.758601970216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593</v>
      </c>
      <c r="B48" s="43" t="str">
        <f>VLOOKUP(A48,MATERIALES!A5:D373,3,FALSE)</f>
        <v>Paral en madera rolliza de 5´´ y 4,5m de longitud (tablestacados)</v>
      </c>
      <c r="C48" s="282"/>
      <c r="D48" s="282"/>
      <c r="E48" s="282"/>
      <c r="F48" s="282"/>
      <c r="G48" s="282"/>
      <c r="H48" s="282"/>
      <c r="I48" s="269"/>
      <c r="J48" s="225" t="str">
        <f>VLOOKUP(A48,MATERIALES!A4:D640,2,FALSE)</f>
        <v>u</v>
      </c>
      <c r="K48" s="283">
        <v>0.48888888888888893</v>
      </c>
      <c r="L48" s="268"/>
      <c r="M48" s="403">
        <f>VLOOKUP(A48,MATERIALES!A5:D396,4,FALSE)</f>
        <v>32247.627500293751</v>
      </c>
      <c r="N48" s="273">
        <f>K48*M48</f>
        <v>15765.506777921391</v>
      </c>
    </row>
    <row r="49" spans="1:14">
      <c r="A49" s="161" t="s">
        <v>670</v>
      </c>
      <c r="B49" s="43" t="str">
        <f>VLOOKUP(A49,MATERIALES!A6:D373,3,FALSE)</f>
        <v>Tablestaca en madera aserrada (0,25*0,05*3)</v>
      </c>
      <c r="C49" s="426"/>
      <c r="D49" s="426"/>
      <c r="E49" s="426"/>
      <c r="F49" s="426"/>
      <c r="G49" s="426"/>
      <c r="H49" s="426"/>
      <c r="I49" s="426"/>
      <c r="J49" s="312" t="str">
        <f>VLOOKUP(A49,MATERIALES!A5:D641,2,FALSE)</f>
        <v>u</v>
      </c>
      <c r="K49" s="398">
        <v>1.3333333333333333</v>
      </c>
      <c r="L49" s="422"/>
      <c r="M49" s="403">
        <f>VLOOKUP(A49,MATERIALES!A6:D397,4,FALSE)</f>
        <v>17778.014052819552</v>
      </c>
      <c r="N49" s="273">
        <f>K49*M49</f>
        <v>23704.018737092734</v>
      </c>
    </row>
    <row r="50" spans="1:14">
      <c r="A50" s="161" t="s">
        <v>898</v>
      </c>
      <c r="B50" s="43" t="str">
        <f>VLOOKUP(A50,MATERIALES!A6:D373,3,FALSE)</f>
        <v>Alambre Negro Para Amarre</v>
      </c>
      <c r="C50" s="426"/>
      <c r="D50" s="426"/>
      <c r="E50" s="426"/>
      <c r="F50" s="426"/>
      <c r="G50" s="426"/>
      <c r="H50" s="426"/>
      <c r="I50" s="426"/>
      <c r="J50" s="312" t="str">
        <f>VLOOKUP(A50,MATERIALES!A6:D642,2,FALSE)</f>
        <v>kg</v>
      </c>
      <c r="K50" s="398">
        <v>1.5</v>
      </c>
      <c r="L50" s="422"/>
      <c r="M50" s="403">
        <f>VLOOKUP(A50,MATERIALES!A6:D398,4,FALSE)</f>
        <v>5856.0657205371554</v>
      </c>
      <c r="N50" s="273">
        <f>K50*M50</f>
        <v>8784.0985808057339</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48253.624095819861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9</v>
      </c>
      <c r="B71" s="49" t="str">
        <f>VLOOKUP(A71,'MANO DE OBRA'!A8:D68,3,FALSE)</f>
        <v>Obrero (3)</v>
      </c>
      <c r="C71" s="47"/>
      <c r="D71" s="47"/>
      <c r="E71" s="47"/>
      <c r="F71" s="47"/>
      <c r="G71" s="47"/>
      <c r="H71" s="47"/>
      <c r="I71" s="293">
        <f>K71/J71*100</f>
        <v>87780</v>
      </c>
      <c r="J71" s="294">
        <v>185</v>
      </c>
      <c r="K71" s="295">
        <f>VLOOKUP(A71,'MANO DE OBRA'!A8:D99,4,FALSE)</f>
        <v>162393</v>
      </c>
      <c r="L71" s="50"/>
      <c r="M71" s="435">
        <v>80</v>
      </c>
      <c r="N71" s="396">
        <f>K71/M71</f>
        <v>2029.9124999999999</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3">
        <v>80</v>
      </c>
      <c r="N72" s="396">
        <f>K72/M72</f>
        <v>1333.5780451800997</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3363.4905451800996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64051.873242970178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12810.374648594036</v>
      </c>
      <c r="M84" s="856"/>
      <c r="N84" s="51"/>
    </row>
    <row r="85" spans="1:14">
      <c r="B85" s="89" t="s">
        <v>973</v>
      </c>
      <c r="C85" s="90"/>
      <c r="D85" s="90"/>
      <c r="E85" s="90"/>
      <c r="F85" s="90"/>
      <c r="G85" s="90"/>
      <c r="H85" s="90"/>
      <c r="I85" s="87"/>
      <c r="J85" s="88"/>
      <c r="K85" s="305">
        <v>0.05</v>
      </c>
      <c r="L85" s="855">
        <f>N79*K85</f>
        <v>3202.5936621485089</v>
      </c>
      <c r="M85" s="856"/>
      <c r="N85" s="51"/>
    </row>
    <row r="86" spans="1:14" ht="15.75" thickBot="1">
      <c r="B86" s="91" t="s">
        <v>974</v>
      </c>
      <c r="C86" s="92"/>
      <c r="D86" s="92"/>
      <c r="E86" s="92"/>
      <c r="F86" s="92"/>
      <c r="G86" s="92"/>
      <c r="H86" s="92"/>
      <c r="I86" s="93"/>
      <c r="J86" s="94"/>
      <c r="K86" s="306">
        <v>0.05</v>
      </c>
      <c r="L86" s="857">
        <f>N79*K86</f>
        <v>3202.5936621485089</v>
      </c>
      <c r="M86" s="858"/>
      <c r="N86" s="51"/>
    </row>
    <row r="87" spans="1:14" ht="15.75" thickBot="1">
      <c r="B87" s="820" t="s">
        <v>953</v>
      </c>
      <c r="C87" s="821"/>
      <c r="D87" s="821"/>
      <c r="E87" s="821"/>
      <c r="F87" s="821"/>
      <c r="G87" s="821"/>
      <c r="H87" s="821"/>
      <c r="I87" s="821"/>
      <c r="J87" s="821"/>
      <c r="K87" s="821"/>
      <c r="L87" s="821"/>
      <c r="M87" s="822"/>
      <c r="N87" s="52">
        <f>L84+L85+L86</f>
        <v>19215.561972891053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83267.435215861231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1106</v>
      </c>
      <c r="C31" s="81" t="s">
        <v>2102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204</v>
      </c>
      <c r="B36" s="869" t="str">
        <f>VLOOKUP(A36,EQUIPOS!A6:D154,3,FALSE)</f>
        <v xml:space="preserve">Equipo de soldadura 250 AMP
</v>
      </c>
      <c r="C36" s="870"/>
      <c r="D36" s="870"/>
      <c r="E36" s="870"/>
      <c r="F36" s="870"/>
      <c r="G36" s="870"/>
      <c r="H36" s="871"/>
      <c r="I36" s="268"/>
      <c r="J36" s="269"/>
      <c r="K36" s="270">
        <f>VLOOKUP(A36,EQUIPOS!A6:D163,4,FALSE)</f>
        <v>16028.543314025597</v>
      </c>
      <c r="L36" s="271"/>
      <c r="M36" s="337">
        <v>10</v>
      </c>
      <c r="N36" s="273">
        <f>K36/M36</f>
        <v>1602.8543314025596</v>
      </c>
    </row>
    <row r="37" spans="1:14">
      <c r="A37" s="113" t="s">
        <v>320</v>
      </c>
      <c r="B37" s="869" t="str">
        <f>VLOOKUP(A37,EQUIPOS!A7:D154,3,FALSE)</f>
        <v>Retroexcavadora sobre llantas, motor 62HP, Profundidad de excavación de 5.41 metros.</v>
      </c>
      <c r="C37" s="870"/>
      <c r="D37" s="870"/>
      <c r="E37" s="870"/>
      <c r="F37" s="870"/>
      <c r="G37" s="870"/>
      <c r="H37" s="871"/>
      <c r="I37" s="422"/>
      <c r="J37" s="423"/>
      <c r="K37" s="270">
        <f>VLOOKUP(A37,EQUIPOS!A7:D164,4,FALSE)</f>
        <v>120984.09547452205</v>
      </c>
      <c r="L37" s="336"/>
      <c r="M37" s="337">
        <v>10</v>
      </c>
      <c r="N37" s="273">
        <f>K37/M37</f>
        <v>12098.409547452206</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402.04310903601998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14103.306987890785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662</v>
      </c>
      <c r="B48" s="43" t="str">
        <f>VLOOKUP(A48,MATERIALES!A5:D373,3,FALSE)</f>
        <v>Soldadura 7018</v>
      </c>
      <c r="C48" s="282"/>
      <c r="D48" s="282"/>
      <c r="E48" s="282"/>
      <c r="F48" s="282"/>
      <c r="G48" s="282"/>
      <c r="H48" s="282"/>
      <c r="I48" s="282"/>
      <c r="J48" s="312" t="str">
        <f>VLOOKUP(A48,MATERIALES!A4:D640,2,FALSE)</f>
        <v>kg</v>
      </c>
      <c r="K48" s="283">
        <v>3.3000000000000002E-2</v>
      </c>
      <c r="L48" s="268"/>
      <c r="M48" s="403">
        <f>VLOOKUP(A48,MATERIALES!A5:D396,4,FALSE)</f>
        <v>9582.6529972426179</v>
      </c>
      <c r="N48" s="273">
        <f>K48*M48</f>
        <v>316.22754890900643</v>
      </c>
    </row>
    <row r="49" spans="1:14">
      <c r="A49" s="161" t="s">
        <v>680</v>
      </c>
      <c r="B49" s="43" t="str">
        <f>VLOOKUP(A49,MATERIALES!A6:D373,3,FALSE)</f>
        <v>Tablestaca metálica (riel de 70 lb/yarda)</v>
      </c>
      <c r="C49" s="426"/>
      <c r="D49" s="426"/>
      <c r="E49" s="426"/>
      <c r="F49" s="426"/>
      <c r="G49" s="426"/>
      <c r="H49" s="426"/>
      <c r="I49" s="426"/>
      <c r="J49" s="313" t="str">
        <f>VLOOKUP(A49,MATERIALES!A5:D641,2,FALSE)</f>
        <v>u</v>
      </c>
      <c r="K49" s="398">
        <v>3</v>
      </c>
      <c r="L49" s="422"/>
      <c r="M49" s="403">
        <f>VLOOKUP(A49,MATERIALES!A6:D397,4,FALSE)</f>
        <v>97209.588280454147</v>
      </c>
      <c r="N49" s="273">
        <f>K49*M49</f>
        <v>291628.76484136243</v>
      </c>
    </row>
    <row r="50" spans="1:14">
      <c r="A50" s="161" t="s">
        <v>690</v>
      </c>
      <c r="B50" s="43" t="str">
        <f>VLOOKUP(A50,MATERIALES!A6:D373,3,FALSE)</f>
        <v>Tornillos de Unión de D= 12 mm</v>
      </c>
      <c r="C50" s="426"/>
      <c r="D50" s="426"/>
      <c r="E50" s="426"/>
      <c r="F50" s="426"/>
      <c r="G50" s="426"/>
      <c r="H50" s="426"/>
      <c r="I50" s="426"/>
      <c r="J50" s="313" t="str">
        <f>VLOOKUP(A50,MATERIALES!A6:D642,2,FALSE)</f>
        <v>u</v>
      </c>
      <c r="K50" s="398">
        <v>10</v>
      </c>
      <c r="L50" s="422"/>
      <c r="M50" s="403">
        <f>VLOOKUP(A50,MATERIALES!A6:D398,4,FALSE)</f>
        <v>1024.5046536839588</v>
      </c>
      <c r="N50" s="273">
        <f>K50*M50</f>
        <v>10245.046536839589</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302190.03892711102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2"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2">
        <v>80</v>
      </c>
      <c r="N71" s="396">
        <f>K71/M71</f>
        <v>1353.2750000000001</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80</v>
      </c>
      <c r="N72" s="396">
        <f>K72/M72</f>
        <v>1333.5780451800997</v>
      </c>
    </row>
    <row r="73" spans="1:15">
      <c r="A73" t="s">
        <v>30</v>
      </c>
      <c r="B73" s="49" t="str">
        <f>VLOOKUP(A73,'MANO DE OBRA'!A9:D70,3,FALSE)</f>
        <v>Oficial</v>
      </c>
      <c r="C73" s="47"/>
      <c r="D73" s="47"/>
      <c r="E73" s="47"/>
      <c r="F73" s="47"/>
      <c r="G73" s="47"/>
      <c r="H73" s="47"/>
      <c r="I73" s="293">
        <f>K73/J73*100</f>
        <v>57668.23979157189</v>
      </c>
      <c r="J73" s="294">
        <v>185</v>
      </c>
      <c r="K73" s="295">
        <f>VLOOKUP(A73,'MANO DE OBRA'!A9:D101,4,FALSE)</f>
        <v>106686.24361440798</v>
      </c>
      <c r="L73" s="50"/>
      <c r="M73" s="433">
        <v>80</v>
      </c>
      <c r="N73" s="396">
        <f>K73/M73</f>
        <v>1333.5780451800997</v>
      </c>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4020.4310903601995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320313.77700536203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64062.755401072412</v>
      </c>
      <c r="M84" s="856"/>
      <c r="N84" s="51"/>
    </row>
    <row r="85" spans="1:14">
      <c r="B85" s="89" t="s">
        <v>973</v>
      </c>
      <c r="C85" s="90"/>
      <c r="D85" s="90"/>
      <c r="E85" s="90"/>
      <c r="F85" s="90"/>
      <c r="G85" s="90"/>
      <c r="H85" s="90"/>
      <c r="I85" s="87"/>
      <c r="J85" s="88"/>
      <c r="K85" s="305">
        <v>0.05</v>
      </c>
      <c r="L85" s="855">
        <f>N79*K85</f>
        <v>16015.688850268103</v>
      </c>
      <c r="M85" s="856"/>
      <c r="N85" s="51"/>
    </row>
    <row r="86" spans="1:14" ht="15.75" thickBot="1">
      <c r="B86" s="91" t="s">
        <v>974</v>
      </c>
      <c r="C86" s="92"/>
      <c r="D86" s="92"/>
      <c r="E86" s="92"/>
      <c r="F86" s="92"/>
      <c r="G86" s="92"/>
      <c r="H86" s="92"/>
      <c r="I86" s="93"/>
      <c r="J86" s="94"/>
      <c r="K86" s="306">
        <v>0.05</v>
      </c>
      <c r="L86" s="857">
        <f>N79*K86</f>
        <v>16015.688850268103</v>
      </c>
      <c r="M86" s="858"/>
      <c r="N86" s="51"/>
    </row>
    <row r="87" spans="1:14" ht="15.75" thickBot="1">
      <c r="B87" s="820" t="s">
        <v>953</v>
      </c>
      <c r="C87" s="821"/>
      <c r="D87" s="821"/>
      <c r="E87" s="821"/>
      <c r="F87" s="821"/>
      <c r="G87" s="821"/>
      <c r="H87" s="821"/>
      <c r="I87" s="821"/>
      <c r="J87" s="821"/>
      <c r="K87" s="821"/>
      <c r="L87" s="821"/>
      <c r="M87" s="822"/>
      <c r="N87" s="52">
        <f>L84+L85+L86</f>
        <v>96094.133101608633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416407.9101069707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1107</v>
      </c>
      <c r="C31" s="81" t="s">
        <v>2103</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282</v>
      </c>
      <c r="B36" s="869" t="str">
        <f>VLOOKUP(A36,EQUIPOS!A6:D154,3,FALSE)</f>
        <v>Piloteadora potencia 250KW, RPM 1800, fuerza elevadora 200KN</v>
      </c>
      <c r="C36" s="870"/>
      <c r="D36" s="870"/>
      <c r="E36" s="870"/>
      <c r="F36" s="870"/>
      <c r="G36" s="870"/>
      <c r="H36" s="871"/>
      <c r="I36" s="268"/>
      <c r="J36" s="269"/>
      <c r="K36" s="270">
        <f>VLOOKUP(A36,EQUIPOS!A6:D163,4,FALSE)</f>
        <v>412875.98623067362</v>
      </c>
      <c r="L36" s="271"/>
      <c r="M36" s="337">
        <v>2</v>
      </c>
      <c r="N36" s="273">
        <f>K36/M36</f>
        <v>206437.99311533681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4716.7655451800993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211154.75866051691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3726.9421897794346</v>
      </c>
      <c r="N48" s="273">
        <f>K48*M48</f>
        <v>104354.38131382417</v>
      </c>
    </row>
    <row r="49" spans="1:14">
      <c r="A49" s="161" t="s">
        <v>829</v>
      </c>
      <c r="B49" s="43" t="str">
        <f>VLOOKUP(A49,MATERIALES!A6:D373,3,FALSE)</f>
        <v>Concreto Resistencia  28 (Mpa)</v>
      </c>
      <c r="C49" s="426"/>
      <c r="D49" s="426"/>
      <c r="E49" s="426"/>
      <c r="F49" s="426"/>
      <c r="G49" s="426"/>
      <c r="H49" s="426"/>
      <c r="I49" s="426"/>
      <c r="J49" s="312" t="str">
        <f>VLOOKUP(A49,MATERIALES!A5:D641,2,FALSE)</f>
        <v>m3</v>
      </c>
      <c r="K49" s="398">
        <v>0.35</v>
      </c>
      <c r="L49" s="422"/>
      <c r="M49" s="403">
        <f>VLOOKUP(A49,MATERIALES!A6:D397,4,FALSE)</f>
        <v>396627.7643755881</v>
      </c>
      <c r="N49" s="273">
        <f>K49*M49</f>
        <v>138819.71753145583</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3</v>
      </c>
      <c r="L50" s="422"/>
      <c r="M50" s="403">
        <f>VLOOKUP(A50,MATERIALES!A6:D398,4,FALSE)</f>
        <v>25124.969122896407</v>
      </c>
      <c r="N50" s="273">
        <f>K50*M50</f>
        <v>75374.907368689222</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318549.0062139692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07">
        <f>VLOOKUP(A60,TRANSPORTE!A2:D117,4,FALSE)</f>
        <v>1010.5980903546691</v>
      </c>
      <c r="M60" s="908"/>
      <c r="N60" s="288">
        <f>K60*L60</f>
        <v>353.70933162413417</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353.70933162413417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2"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8</v>
      </c>
      <c r="N71" s="396">
        <f>K71/M71</f>
        <v>33831.875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47167.655451800994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577225.12965791125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115445.02593158226</v>
      </c>
      <c r="M84" s="856"/>
      <c r="N84" s="51"/>
    </row>
    <row r="85" spans="1:14">
      <c r="B85" s="89" t="s">
        <v>973</v>
      </c>
      <c r="C85" s="90"/>
      <c r="D85" s="90"/>
      <c r="E85" s="90"/>
      <c r="F85" s="90"/>
      <c r="G85" s="90"/>
      <c r="H85" s="90"/>
      <c r="I85" s="87"/>
      <c r="J85" s="88"/>
      <c r="K85" s="305">
        <v>0.05</v>
      </c>
      <c r="L85" s="855">
        <f>N79*K85</f>
        <v>28861.256482895566</v>
      </c>
      <c r="M85" s="856"/>
      <c r="N85" s="51"/>
    </row>
    <row r="86" spans="1:14" ht="15.75" thickBot="1">
      <c r="B86" s="91" t="s">
        <v>974</v>
      </c>
      <c r="C86" s="92"/>
      <c r="D86" s="92"/>
      <c r="E86" s="92"/>
      <c r="F86" s="92"/>
      <c r="G86" s="92"/>
      <c r="H86" s="92"/>
      <c r="I86" s="93"/>
      <c r="J86" s="94"/>
      <c r="K86" s="306">
        <v>0.05</v>
      </c>
      <c r="L86" s="857">
        <f>N79*K86</f>
        <v>28861.256482895566</v>
      </c>
      <c r="M86" s="858"/>
      <c r="N86" s="51"/>
    </row>
    <row r="87" spans="1:14" ht="15.75" thickBot="1">
      <c r="B87" s="820" t="s">
        <v>953</v>
      </c>
      <c r="C87" s="821"/>
      <c r="D87" s="821"/>
      <c r="E87" s="821"/>
      <c r="F87" s="821"/>
      <c r="G87" s="821"/>
      <c r="H87" s="821"/>
      <c r="I87" s="821"/>
      <c r="J87" s="821"/>
      <c r="K87" s="821"/>
      <c r="L87" s="821"/>
      <c r="M87" s="822"/>
      <c r="N87" s="52">
        <f>L84+L85+L86</f>
        <v>173167.53889737342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750392.66855528462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1108</v>
      </c>
      <c r="C31" s="81" t="s">
        <v>2104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282</v>
      </c>
      <c r="B36" s="869" t="str">
        <f>VLOOKUP(A36,EQUIPOS!A6:D154,3,FALSE)</f>
        <v>Piloteadora potencia 250KW, RPM 1800, fuerza elevadora 200KN</v>
      </c>
      <c r="C36" s="870"/>
      <c r="D36" s="870"/>
      <c r="E36" s="870"/>
      <c r="F36" s="870"/>
      <c r="G36" s="870"/>
      <c r="H36" s="871"/>
      <c r="I36" s="268"/>
      <c r="J36" s="269"/>
      <c r="K36" s="270">
        <f>VLOOKUP(A36,EQUIPOS!A6:D163,4,FALSE)</f>
        <v>412875.98623067362</v>
      </c>
      <c r="L36" s="271"/>
      <c r="M36" s="337">
        <v>2</v>
      </c>
      <c r="N36" s="273">
        <f>K36/M36</f>
        <v>206437.99311533681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4716.7655451800993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211154.75866051691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3726.9421897794346</v>
      </c>
      <c r="N48" s="273">
        <f>K48*M48</f>
        <v>104354.38131382417</v>
      </c>
    </row>
    <row r="49" spans="1:14">
      <c r="A49" s="161" t="s">
        <v>830</v>
      </c>
      <c r="B49" s="43" t="str">
        <f>VLOOKUP(A49,MATERIALES!A6:D373,3,FALSE)</f>
        <v>Concreto Resistencia  35 (Mpa)</v>
      </c>
      <c r="C49" s="426"/>
      <c r="D49" s="426"/>
      <c r="E49" s="426"/>
      <c r="F49" s="426"/>
      <c r="G49" s="426"/>
      <c r="H49" s="426"/>
      <c r="I49" s="426"/>
      <c r="J49" s="312" t="str">
        <f>VLOOKUP(A49,MATERIALES!A5:D641,2,FALSE)</f>
        <v>m3</v>
      </c>
      <c r="K49" s="398">
        <v>0.35</v>
      </c>
      <c r="L49" s="422"/>
      <c r="M49" s="403">
        <f>VLOOKUP(A49,MATERIALES!A6:D397,4,FALSE)</f>
        <v>423620.77759218536</v>
      </c>
      <c r="N49" s="273">
        <f>K49*M49</f>
        <v>148267.27215726487</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2</v>
      </c>
      <c r="L50" s="422"/>
      <c r="M50" s="403">
        <f>VLOOKUP(A50,MATERIALES!A6:D398,4,FALSE)</f>
        <v>25124.969122896407</v>
      </c>
      <c r="N50" s="273">
        <f>K50*M50</f>
        <v>50249.938245792815</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302871.59171688184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07">
        <f>VLOOKUP(A60,TRANSPORTE!A2:D117,4,FALSE)</f>
        <v>1010.5980903546691</v>
      </c>
      <c r="M60" s="908"/>
      <c r="N60" s="288">
        <f>K60*L60</f>
        <v>353.70933162413417</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353.70933162413417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2"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8</v>
      </c>
      <c r="N71" s="396">
        <f>K71/M71</f>
        <v>33831.875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47167.655451800994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561547.71516082389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112309.54303216479</v>
      </c>
      <c r="M84" s="856"/>
      <c r="N84" s="51"/>
    </row>
    <row r="85" spans="1:14">
      <c r="B85" s="89" t="s">
        <v>973</v>
      </c>
      <c r="C85" s="90"/>
      <c r="D85" s="90"/>
      <c r="E85" s="90"/>
      <c r="F85" s="90"/>
      <c r="G85" s="90"/>
      <c r="H85" s="90"/>
      <c r="I85" s="87"/>
      <c r="J85" s="88"/>
      <c r="K85" s="305">
        <v>0.05</v>
      </c>
      <c r="L85" s="855">
        <f>N79*K85</f>
        <v>28077.385758041197</v>
      </c>
      <c r="M85" s="856"/>
      <c r="N85" s="51"/>
    </row>
    <row r="86" spans="1:14" ht="15.75" thickBot="1">
      <c r="B86" s="91" t="s">
        <v>974</v>
      </c>
      <c r="C86" s="92"/>
      <c r="D86" s="92"/>
      <c r="E86" s="92"/>
      <c r="F86" s="92"/>
      <c r="G86" s="92"/>
      <c r="H86" s="92"/>
      <c r="I86" s="93"/>
      <c r="J86" s="94"/>
      <c r="K86" s="306">
        <v>0.05</v>
      </c>
      <c r="L86" s="857">
        <f>N79*K86</f>
        <v>28077.385758041197</v>
      </c>
      <c r="M86" s="858"/>
      <c r="N86" s="51"/>
    </row>
    <row r="87" spans="1:14" ht="15.75" thickBot="1">
      <c r="B87" s="820" t="s">
        <v>953</v>
      </c>
      <c r="C87" s="821"/>
      <c r="D87" s="821"/>
      <c r="E87" s="821"/>
      <c r="F87" s="821"/>
      <c r="G87" s="821"/>
      <c r="H87" s="821"/>
      <c r="I87" s="821"/>
      <c r="J87" s="821"/>
      <c r="K87" s="821"/>
      <c r="L87" s="821"/>
      <c r="M87" s="822"/>
      <c r="N87" s="52">
        <f>L84+L85+L86</f>
        <v>168464.31454824717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730012.02970907104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6.5" customHeight="1" thickBot="1">
      <c r="A31" t="s">
        <v>1845</v>
      </c>
      <c r="B31" s="80" t="s">
        <v>1109</v>
      </c>
      <c r="C31" s="81" t="s">
        <v>2105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195</v>
      </c>
      <c r="B36" s="869" t="str">
        <f>VLOOKUP(A36,EQUIPOS!A6:D154,3,FALSE)</f>
        <v xml:space="preserve">Equipo de oxicorte, Capacidad de corte: hasta 6´´ (152mm) </v>
      </c>
      <c r="C36" s="870"/>
      <c r="D36" s="870"/>
      <c r="E36" s="870"/>
      <c r="F36" s="870"/>
      <c r="G36" s="870"/>
      <c r="H36" s="871"/>
      <c r="I36" s="268"/>
      <c r="J36" s="269"/>
      <c r="K36" s="270">
        <f>VLOOKUP(A36,EQUIPOS!A6:D163,4,FALSE)</f>
        <v>11047.222420603792</v>
      </c>
      <c r="L36" s="271"/>
      <c r="M36" s="337">
        <v>1.1299999999999999</v>
      </c>
      <c r="N36" s="273">
        <f>K36/M36</f>
        <v>9776.3030270830022</v>
      </c>
    </row>
    <row r="37" spans="1:14">
      <c r="A37" s="113" t="s">
        <v>332</v>
      </c>
      <c r="B37" s="869" t="str">
        <f>VLOOKUP(A37,EQUIPOS!A7:D154,3,FALSE)</f>
        <v xml:space="preserve">Taladro de 1/2´´, pulidora, lijadora y circular
</v>
      </c>
      <c r="C37" s="870"/>
      <c r="D37" s="870"/>
      <c r="E37" s="870"/>
      <c r="F37" s="870"/>
      <c r="G37" s="870"/>
      <c r="H37" s="871"/>
      <c r="I37" s="422"/>
      <c r="J37" s="423"/>
      <c r="K37" s="270">
        <f>VLOOKUP(A37,EQUIPOS!A7:D164,4,FALSE)</f>
        <v>1616.6461878019313</v>
      </c>
      <c r="L37" s="336"/>
      <c r="M37" s="337">
        <v>0.53</v>
      </c>
      <c r="N37" s="273">
        <f>K37/M37</f>
        <v>3050.2758260413798</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2680.2873935734665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15506.866246697848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394</v>
      </c>
      <c r="B48" s="43" t="str">
        <f>VLOOKUP(A48,MATERIALES!A5:D373,3,FALSE)</f>
        <v>Botella de gas propano (40 lb) (5% de oxígeno)</v>
      </c>
      <c r="C48" s="282"/>
      <c r="D48" s="282"/>
      <c r="E48" s="282"/>
      <c r="F48" s="282"/>
      <c r="G48" s="282"/>
      <c r="H48" s="282"/>
      <c r="I48" s="282"/>
      <c r="J48" s="312" t="str">
        <f>VLOOKUP(A48,MATERIALES!A4:D640,2,FALSE)</f>
        <v>u</v>
      </c>
      <c r="K48" s="283">
        <v>0.02</v>
      </c>
      <c r="L48" s="268"/>
      <c r="M48" s="403">
        <f>VLOOKUP(A48,MATERIALES!A5:D396,4,FALSE)</f>
        <v>45307.541708100725</v>
      </c>
      <c r="N48" s="273">
        <f>K48*M48</f>
        <v>906.15083416201458</v>
      </c>
    </row>
    <row r="49" spans="1:14">
      <c r="A49" s="161" t="s">
        <v>476</v>
      </c>
      <c r="B49" s="43" t="str">
        <f>VLOOKUP(A49,MATERIALES!A6:D373,3,FALSE)</f>
        <v>Grata de limpieza</v>
      </c>
      <c r="C49" s="426"/>
      <c r="D49" s="426"/>
      <c r="E49" s="426"/>
      <c r="F49" s="426"/>
      <c r="G49" s="426"/>
      <c r="H49" s="426"/>
      <c r="I49" s="426"/>
      <c r="J49" s="313" t="str">
        <f>VLOOKUP(A49,MATERIALES!A5:D641,2,FALSE)</f>
        <v>u</v>
      </c>
      <c r="K49" s="398">
        <v>0.5</v>
      </c>
      <c r="L49" s="422"/>
      <c r="M49" s="403">
        <f>VLOOKUP(A49,MATERIALES!A6:D397,4,FALSE)</f>
        <v>12776.870662990159</v>
      </c>
      <c r="N49" s="273">
        <f>K49*M49</f>
        <v>6388.4353314950795</v>
      </c>
    </row>
    <row r="50" spans="1:14">
      <c r="A50" s="161" t="s">
        <v>396</v>
      </c>
      <c r="B50" s="43" t="str">
        <f>VLOOKUP(A50,MATERIALES!A6:D373,3,FALSE)</f>
        <v>Botella de oxígeno (1800 lb)</v>
      </c>
      <c r="C50" s="426"/>
      <c r="D50" s="426"/>
      <c r="E50" s="426"/>
      <c r="F50" s="426"/>
      <c r="G50" s="426"/>
      <c r="H50" s="426"/>
      <c r="I50" s="426"/>
      <c r="J50" s="313" t="str">
        <f>VLOOKUP(A50,MATERIALES!A6:D642,2,FALSE)</f>
        <v>u</v>
      </c>
      <c r="K50" s="398">
        <v>0.08</v>
      </c>
      <c r="L50" s="422"/>
      <c r="M50" s="403">
        <f>VLOOKUP(A50,MATERIALES!A6:D398,4,FALSE)</f>
        <v>91006.857429645999</v>
      </c>
      <c r="N50" s="273">
        <f>K50*M50</f>
        <v>7280.5485943716803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14575.134760028774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6</v>
      </c>
      <c r="N71" s="396">
        <f>K71/M71</f>
        <v>9021.8333333333339</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6</v>
      </c>
      <c r="N72" s="396">
        <f>K72/M72</f>
        <v>17781.040602401332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26802.873935734664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56884.874942461283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11376.974988492257</v>
      </c>
      <c r="M84" s="856"/>
      <c r="N84" s="51"/>
    </row>
    <row r="85" spans="1:14">
      <c r="B85" s="89" t="s">
        <v>973</v>
      </c>
      <c r="C85" s="90"/>
      <c r="D85" s="90"/>
      <c r="E85" s="90"/>
      <c r="F85" s="90"/>
      <c r="G85" s="90"/>
      <c r="H85" s="90"/>
      <c r="I85" s="87"/>
      <c r="J85" s="88"/>
      <c r="K85" s="305">
        <v>0.05</v>
      </c>
      <c r="L85" s="855">
        <f>N79*K85</f>
        <v>2844.2437471230642</v>
      </c>
      <c r="M85" s="856"/>
      <c r="N85" s="51"/>
    </row>
    <row r="86" spans="1:14" ht="15.75" thickBot="1">
      <c r="B86" s="91" t="s">
        <v>974</v>
      </c>
      <c r="C86" s="92"/>
      <c r="D86" s="92"/>
      <c r="E86" s="92"/>
      <c r="F86" s="92"/>
      <c r="G86" s="92"/>
      <c r="H86" s="92"/>
      <c r="I86" s="93"/>
      <c r="J86" s="94"/>
      <c r="K86" s="306">
        <v>0.05</v>
      </c>
      <c r="L86" s="857">
        <f>N79*K86</f>
        <v>2844.2437471230642</v>
      </c>
      <c r="M86" s="858"/>
      <c r="N86" s="51"/>
    </row>
    <row r="87" spans="1:14" ht="15.75" thickBot="1">
      <c r="B87" s="820" t="s">
        <v>953</v>
      </c>
      <c r="C87" s="821"/>
      <c r="D87" s="821"/>
      <c r="E87" s="821"/>
      <c r="F87" s="821"/>
      <c r="G87" s="821"/>
      <c r="H87" s="821"/>
      <c r="I87" s="821"/>
      <c r="J87" s="821"/>
      <c r="K87" s="821"/>
      <c r="L87" s="821"/>
      <c r="M87" s="822"/>
      <c r="N87" s="52">
        <f>L84+L85+L86</f>
        <v>17065.462482738385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73950.337425199672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6.5" customHeight="1" thickBot="1">
      <c r="A31" t="s">
        <v>1845</v>
      </c>
      <c r="B31" s="80" t="s">
        <v>1110</v>
      </c>
      <c r="C31" s="81" t="s">
        <v>1658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123</v>
      </c>
      <c r="B36" s="869" t="str">
        <f>VLOOKUP(A36,EQUIPOS!A6:D154,3,FALSE)</f>
        <v>Bomba de inyección de lechada</v>
      </c>
      <c r="C36" s="870"/>
      <c r="D36" s="870"/>
      <c r="E36" s="870"/>
      <c r="F36" s="870"/>
      <c r="G36" s="870"/>
      <c r="H36" s="871"/>
      <c r="I36" s="268"/>
      <c r="J36" s="269"/>
      <c r="K36" s="270">
        <f>VLOOKUP(A36,EQUIPOS!A6:D163,4,FALSE)</f>
        <v>15744.640292534898</v>
      </c>
      <c r="L36" s="271"/>
      <c r="M36" s="337">
        <v>12</v>
      </c>
      <c r="N36" s="273">
        <f t="shared" ref="N36:N42" si="0">K36/M36</f>
        <v>1312.0533577112415</v>
      </c>
    </row>
    <row r="37" spans="1:14">
      <c r="A37" s="113" t="s">
        <v>288</v>
      </c>
      <c r="B37" s="869" t="str">
        <f>VLOOKUP(A37,EQUIPOS!A7:D154,3,FALSE)</f>
        <v xml:space="preserve">Planta eléctrica </v>
      </c>
      <c r="C37" s="870"/>
      <c r="D37" s="870"/>
      <c r="E37" s="870"/>
      <c r="F37" s="870"/>
      <c r="G37" s="870"/>
      <c r="H37" s="871"/>
      <c r="I37" s="268"/>
      <c r="J37" s="269"/>
      <c r="K37" s="270">
        <f>VLOOKUP(A37,EQUIPOS!A7:D164,4,FALSE)</f>
        <v>7984.9334659877668</v>
      </c>
      <c r="L37" s="271"/>
      <c r="M37" s="337">
        <v>1.3</v>
      </c>
      <c r="N37" s="273">
        <f t="shared" si="0"/>
        <v>6142.2565122982824</v>
      </c>
    </row>
    <row r="38" spans="1:14">
      <c r="A38" s="113" t="s">
        <v>125</v>
      </c>
      <c r="B38" s="869" t="str">
        <f>VLOOKUP(A38,EQUIPOS!A8:D154,3,FALSE)</f>
        <v>Bomba para gato de tensionamiento</v>
      </c>
      <c r="C38" s="870"/>
      <c r="D38" s="870"/>
      <c r="E38" s="870"/>
      <c r="F38" s="870"/>
      <c r="G38" s="870"/>
      <c r="H38" s="871"/>
      <c r="I38" s="268"/>
      <c r="J38" s="269"/>
      <c r="K38" s="270">
        <f>VLOOKUP(A38,EQUIPOS!A8:D165,4,FALSE)</f>
        <v>35354.544752165508</v>
      </c>
      <c r="L38" s="271"/>
      <c r="M38" s="337">
        <v>12</v>
      </c>
      <c r="N38" s="273">
        <f t="shared" si="0"/>
        <v>2946.212062680459</v>
      </c>
    </row>
    <row r="39" spans="1:14">
      <c r="A39" s="113" t="s">
        <v>180</v>
      </c>
      <c r="B39" s="869" t="str">
        <f>VLOOKUP(A39,EQUIPOS!A9:D154,3,FALSE)</f>
        <v>Compresor 120 HP, con martillo.</v>
      </c>
      <c r="C39" s="870"/>
      <c r="D39" s="870"/>
      <c r="E39" s="870"/>
      <c r="F39" s="870"/>
      <c r="G39" s="870"/>
      <c r="H39" s="871"/>
      <c r="I39" s="268"/>
      <c r="J39" s="269"/>
      <c r="K39" s="270">
        <f>VLOOKUP(A39,EQUIPOS!A9:D166,4,FALSE)</f>
        <v>88509.572257013016</v>
      </c>
      <c r="L39" s="271"/>
      <c r="M39" s="337">
        <v>1.3</v>
      </c>
      <c r="N39" s="273">
        <f t="shared" si="0"/>
        <v>68084.286351548479</v>
      </c>
    </row>
    <row r="40" spans="1:14">
      <c r="A40" s="113" t="s">
        <v>197</v>
      </c>
      <c r="B40" s="869" t="str">
        <f>VLOOKUP(A40,EQUIPOS!A10:D154,3,FALSE)</f>
        <v>Equipo de perforación (TRACKDRILL), potencia 40 HP, 2100 golpes / minuto</v>
      </c>
      <c r="C40" s="870"/>
      <c r="D40" s="870"/>
      <c r="E40" s="870"/>
      <c r="F40" s="870"/>
      <c r="G40" s="870"/>
      <c r="H40" s="871"/>
      <c r="I40" s="268"/>
      <c r="J40" s="269"/>
      <c r="K40" s="270">
        <f>VLOOKUP(A40,EQUIPOS!A10:D167,4,FALSE)</f>
        <v>96624.97925840097</v>
      </c>
      <c r="L40" s="271"/>
      <c r="M40" s="337">
        <v>1.3</v>
      </c>
      <c r="N40" s="273">
        <f t="shared" si="0"/>
        <v>74326.907121846903</v>
      </c>
    </row>
    <row r="41" spans="1:14">
      <c r="A41" s="113" t="s">
        <v>195</v>
      </c>
      <c r="B41" s="869" t="str">
        <f>VLOOKUP(A41,EQUIPOS!A11:D155,3,FALSE)</f>
        <v xml:space="preserve">Equipo de oxicorte, Capacidad de corte: hasta 6´´ (152mm) </v>
      </c>
      <c r="C41" s="870"/>
      <c r="D41" s="870"/>
      <c r="E41" s="870"/>
      <c r="F41" s="870"/>
      <c r="G41" s="870"/>
      <c r="H41" s="871"/>
      <c r="I41" s="268"/>
      <c r="J41" s="269"/>
      <c r="K41" s="270">
        <f>VLOOKUP(A41,EQUIPOS!A11:D168,4,FALSE)</f>
        <v>11047.222420603792</v>
      </c>
      <c r="L41" s="271"/>
      <c r="M41" s="337">
        <v>15</v>
      </c>
      <c r="N41" s="273">
        <f t="shared" si="0"/>
        <v>736.48149470691942</v>
      </c>
    </row>
    <row r="42" spans="1:14">
      <c r="A42" s="113" t="s">
        <v>240</v>
      </c>
      <c r="B42" s="869" t="str">
        <f>VLOOKUP(A42,EQUIPOS!A12:D156,3,FALSE)</f>
        <v>Gato para tensionamiento, fuerza Max 200 ton, área de tensión 314 cm2.</v>
      </c>
      <c r="C42" s="870"/>
      <c r="D42" s="870"/>
      <c r="E42" s="870"/>
      <c r="F42" s="870"/>
      <c r="G42" s="870"/>
      <c r="H42" s="871"/>
      <c r="I42" s="268"/>
      <c r="J42" s="269"/>
      <c r="K42" s="270">
        <f>VLOOKUP(A42,EQUIPOS!A12:D169,4,FALSE)</f>
        <v>108290.49310777111</v>
      </c>
      <c r="L42" s="271"/>
      <c r="M42" s="337">
        <v>12</v>
      </c>
      <c r="N42" s="273">
        <f t="shared" si="0"/>
        <v>9024.2077589809251</v>
      </c>
    </row>
    <row r="43" spans="1:14">
      <c r="A43" s="113"/>
      <c r="B43" s="869"/>
      <c r="C43" s="870"/>
      <c r="D43" s="870"/>
      <c r="E43" s="870"/>
      <c r="F43" s="870"/>
      <c r="G43" s="870"/>
      <c r="H43" s="871"/>
      <c r="I43" s="422"/>
      <c r="J43" s="423"/>
      <c r="K43" s="270"/>
      <c r="L43" s="336"/>
      <c r="M43" s="337"/>
      <c r="N43" s="273"/>
    </row>
    <row r="44" spans="1:14">
      <c r="A44" s="113"/>
      <c r="B44" s="869"/>
      <c r="C44" s="870"/>
      <c r="D44" s="870"/>
      <c r="E44" s="870"/>
      <c r="F44" s="870"/>
      <c r="G44" s="870"/>
      <c r="H44" s="871"/>
      <c r="I44" s="329"/>
      <c r="J44" s="331"/>
      <c r="K44" s="270"/>
      <c r="L44" s="424"/>
      <c r="M44" s="425"/>
      <c r="N44" s="273"/>
    </row>
    <row r="45" spans="1:14">
      <c r="B45" s="869"/>
      <c r="C45" s="870"/>
      <c r="D45" s="870"/>
      <c r="E45" s="870"/>
      <c r="F45" s="870"/>
      <c r="G45" s="870"/>
      <c r="H45" s="871"/>
      <c r="I45" s="36"/>
      <c r="J45" s="37"/>
      <c r="K45" s="270"/>
      <c r="L45" s="277"/>
      <c r="M45" s="337"/>
      <c r="N45" s="273"/>
    </row>
    <row r="46" spans="1:14">
      <c r="B46" s="321"/>
      <c r="C46" s="322"/>
      <c r="D46" s="322"/>
      <c r="E46" s="322"/>
      <c r="F46" s="324"/>
      <c r="G46" s="324"/>
      <c r="H46" s="125"/>
      <c r="I46" s="36"/>
      <c r="J46" s="37"/>
      <c r="K46" s="270"/>
      <c r="L46" s="277"/>
      <c r="M46" s="278"/>
      <c r="N46" s="274"/>
    </row>
    <row r="47" spans="1:14">
      <c r="B47" s="338" t="s">
        <v>952</v>
      </c>
      <c r="C47" s="339"/>
      <c r="D47" s="339"/>
      <c r="E47" s="38"/>
      <c r="F47" s="39"/>
      <c r="G47" s="39"/>
      <c r="H47" s="40"/>
      <c r="I47" s="36"/>
      <c r="J47" s="37"/>
      <c r="K47" s="280"/>
      <c r="L47" s="277"/>
      <c r="M47" s="402">
        <v>0.1</v>
      </c>
      <c r="N47" s="345">
        <f>N91*M47</f>
        <v>4133.620069507846</v>
      </c>
    </row>
    <row r="48" spans="1:14" ht="15.75" thickBot="1">
      <c r="B48" s="869"/>
      <c r="C48" s="870"/>
      <c r="D48" s="870"/>
      <c r="E48" s="870"/>
      <c r="F48" s="870"/>
      <c r="G48" s="870"/>
      <c r="H48" s="871"/>
      <c r="I48" s="879"/>
      <c r="J48" s="880"/>
      <c r="K48" s="41"/>
      <c r="L48" s="881"/>
      <c r="M48" s="882"/>
      <c r="N48" s="105"/>
    </row>
    <row r="49" spans="1:14" ht="15.75" thickBot="1">
      <c r="B49" s="820" t="s">
        <v>953</v>
      </c>
      <c r="C49" s="821"/>
      <c r="D49" s="821"/>
      <c r="E49" s="821"/>
      <c r="F49" s="821"/>
      <c r="G49" s="821"/>
      <c r="H49" s="821"/>
      <c r="I49" s="821"/>
      <c r="J49" s="821"/>
      <c r="K49" s="821"/>
      <c r="L49" s="821"/>
      <c r="M49" s="822"/>
      <c r="N49" s="395">
        <f>SUM(N36:N48)</f>
        <v>166706.02472928105</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5" t="s">
        <v>944</v>
      </c>
      <c r="C53" s="866"/>
      <c r="D53" s="866"/>
      <c r="E53" s="866"/>
      <c r="F53" s="866"/>
      <c r="G53" s="866"/>
      <c r="H53" s="866"/>
      <c r="I53" s="900"/>
      <c r="J53" s="316" t="s">
        <v>945</v>
      </c>
      <c r="K53" s="85" t="s">
        <v>946</v>
      </c>
      <c r="L53" s="901" t="s">
        <v>955</v>
      </c>
      <c r="M53" s="900"/>
      <c r="N53" s="86" t="s">
        <v>951</v>
      </c>
    </row>
    <row r="54" spans="1:14">
      <c r="A54" s="161" t="s">
        <v>788</v>
      </c>
      <c r="B54" s="43" t="str">
        <f>VLOOKUP(A54,MATERIALES!A5:D373,3,FALSE)</f>
        <v>Alambre negro para amarre calibre 18</v>
      </c>
      <c r="C54" s="282"/>
      <c r="D54" s="282"/>
      <c r="E54" s="282"/>
      <c r="F54" s="282"/>
      <c r="G54" s="282"/>
      <c r="H54" s="282"/>
      <c r="I54" s="282"/>
      <c r="J54" s="312" t="str">
        <f>VLOOKUP(A54,MATERIALES!A8:D646,2,FALSE)</f>
        <v>kg</v>
      </c>
      <c r="K54" s="283">
        <v>0.2</v>
      </c>
      <c r="L54" s="268"/>
      <c r="M54" s="403">
        <f>VLOOKUP(A54,MATERIALES!A5:D396,4,FALSE)</f>
        <v>4341.1214139150788</v>
      </c>
      <c r="N54" s="273">
        <f>K54*M54</f>
        <v>868.22428278301584</v>
      </c>
    </row>
    <row r="55" spans="1:14">
      <c r="A55" s="161" t="s">
        <v>691</v>
      </c>
      <c r="B55" s="43" t="str">
        <f>VLOOKUP(A55,MATERIALES!A6:D373,3,FALSE)</f>
        <v>Torón de tensionmiento 1/2´´ o 5/8´´</v>
      </c>
      <c r="C55" s="426"/>
      <c r="D55" s="426"/>
      <c r="E55" s="426"/>
      <c r="F55" s="426"/>
      <c r="G55" s="426"/>
      <c r="H55" s="426"/>
      <c r="I55" s="426"/>
      <c r="J55" s="313" t="str">
        <f>VLOOKUP(A55,MATERIALES!A9:D647,2,FALSE)</f>
        <v>kg</v>
      </c>
      <c r="K55" s="398">
        <v>5.53</v>
      </c>
      <c r="L55" s="422"/>
      <c r="M55" s="403">
        <f>VLOOKUP(A55,MATERIALES!A6:D397,4,FALSE)</f>
        <v>6065.6576388222038</v>
      </c>
      <c r="N55" s="273">
        <f t="shared" ref="N55:N67" si="1">K55*M55</f>
        <v>33543.086742686792</v>
      </c>
    </row>
    <row r="56" spans="1:14">
      <c r="A56" s="161" t="s">
        <v>484</v>
      </c>
      <c r="B56" s="43" t="str">
        <f>VLOOKUP(A56,MATERIALES!A6:D373,3,FALSE)</f>
        <v>Limpiador 1/4 de galón (anclajes)</v>
      </c>
      <c r="C56" s="426"/>
      <c r="D56" s="426"/>
      <c r="E56" s="426"/>
      <c r="F56" s="426"/>
      <c r="G56" s="426"/>
      <c r="H56" s="426"/>
      <c r="I56" s="426"/>
      <c r="J56" s="313" t="str">
        <f>VLOOKUP(A56,MATERIALES!A10:D648,2,FALSE)</f>
        <v>u</v>
      </c>
      <c r="K56" s="398">
        <v>8.0000000000000002E-3</v>
      </c>
      <c r="L56" s="422"/>
      <c r="M56" s="403">
        <f>VLOOKUP(A56,MATERIALES!A6:D398,4,FALSE)</f>
        <v>24189.259641803692</v>
      </c>
      <c r="N56" s="273">
        <f t="shared" si="1"/>
        <v>193.51407713442953</v>
      </c>
    </row>
    <row r="57" spans="1:14">
      <c r="A57" s="161" t="s">
        <v>664</v>
      </c>
      <c r="B57" s="43" t="str">
        <f>VLOOKUP(A57,MATERIALES!A6:D373,3,FALSE)</f>
        <v>Soldadura en PVC 1/8 de galón (anclajes)</v>
      </c>
      <c r="C57" s="426"/>
      <c r="D57" s="426"/>
      <c r="E57" s="426"/>
      <c r="F57" s="426"/>
      <c r="G57" s="426"/>
      <c r="H57" s="426"/>
      <c r="I57" s="426"/>
      <c r="J57" s="313" t="str">
        <f>VLOOKUP(A57,MATERIALES!A11:D649,2,FALSE)</f>
        <v>u</v>
      </c>
      <c r="K57" s="398">
        <v>2.1999999999999999E-2</v>
      </c>
      <c r="L57" s="422"/>
      <c r="M57" s="403">
        <f>VLOOKUP(A57,MATERIALES!A6:D399,4,FALSE)</f>
        <v>28682.477529580032</v>
      </c>
      <c r="N57" s="273">
        <f t="shared" si="1"/>
        <v>631.01450565076061</v>
      </c>
    </row>
    <row r="58" spans="1:14">
      <c r="A58" s="161" t="s">
        <v>731</v>
      </c>
      <c r="B58" s="43" t="str">
        <f>VLOOKUP(A58,MATERIALES!A7:D373,3,FALSE)</f>
        <v>Unión en PVC RD21 de 1´´ (para anclajes)</v>
      </c>
      <c r="C58" s="426"/>
      <c r="D58" s="426"/>
      <c r="E58" s="426"/>
      <c r="F58" s="426"/>
      <c r="G58" s="426"/>
      <c r="H58" s="426"/>
      <c r="I58" s="426"/>
      <c r="J58" s="313" t="str">
        <f>VLOOKUP(A58,MATERIALES!A11:D650,2,FALSE)</f>
        <v>u</v>
      </c>
      <c r="K58" s="398">
        <v>0.3</v>
      </c>
      <c r="L58" s="422"/>
      <c r="M58" s="403">
        <f>VLOOKUP(A58,MATERIALES!A7:D400,4,FALSE)</f>
        <v>1064.7392219158464</v>
      </c>
      <c r="N58" s="273">
        <f t="shared" si="1"/>
        <v>319.42176657475392</v>
      </c>
    </row>
    <row r="59" spans="1:14">
      <c r="A59" s="161" t="s">
        <v>684</v>
      </c>
      <c r="B59" s="43" t="str">
        <f>VLOOKUP(A59,MATERIALES!A8:D373,3,FALSE)</f>
        <v>Tapón en PVC RD21 de 1´´ (para anclaje)</v>
      </c>
      <c r="C59" s="426"/>
      <c r="D59" s="426"/>
      <c r="E59" s="426"/>
      <c r="F59" s="426"/>
      <c r="G59" s="426"/>
      <c r="H59" s="426"/>
      <c r="I59" s="426"/>
      <c r="J59" s="313" t="str">
        <f>VLOOKUP(A59,MATERIALES!A12:D651,2,FALSE)</f>
        <v>u</v>
      </c>
      <c r="K59" s="398">
        <v>0.1</v>
      </c>
      <c r="L59" s="422"/>
      <c r="M59" s="403">
        <f>VLOOKUP(A59,MATERIALES!A8:D401,4,FALSE)</f>
        <v>2980.7949783436875</v>
      </c>
      <c r="N59" s="273">
        <f t="shared" si="1"/>
        <v>298.07949783436874</v>
      </c>
    </row>
    <row r="60" spans="1:14">
      <c r="A60" s="161" t="s">
        <v>432</v>
      </c>
      <c r="B60" s="43" t="str">
        <f>VLOOKUP(A60,MATERIALES!A9:D373,3,FALSE)</f>
        <v>Anclajes o Cuñas para el tensionamiento</v>
      </c>
      <c r="C60" s="426"/>
      <c r="D60" s="426"/>
      <c r="E60" s="426"/>
      <c r="F60" s="426"/>
      <c r="G60" s="426"/>
      <c r="H60" s="426"/>
      <c r="I60" s="426"/>
      <c r="J60" s="313" t="str">
        <f>VLOOKUP(A60,MATERIALES!A13:D652,2,FALSE)</f>
        <v>u</v>
      </c>
      <c r="K60" s="398">
        <v>0.5</v>
      </c>
      <c r="L60" s="422"/>
      <c r="M60" s="403">
        <f>VLOOKUP(A60,MATERIALES!A9:D402,4,FALSE)</f>
        <v>13167.049398955873</v>
      </c>
      <c r="N60" s="273">
        <f t="shared" si="1"/>
        <v>6583.5246994779363</v>
      </c>
    </row>
    <row r="61" spans="1:14">
      <c r="A61" s="161" t="s">
        <v>702</v>
      </c>
      <c r="B61" s="43" t="str">
        <f>VLOOKUP(A61,MATERIALES!A10:D373,3,FALSE)</f>
        <v>Trompetas de 12 torones (tensionamiento)</v>
      </c>
      <c r="C61" s="426"/>
      <c r="D61" s="426"/>
      <c r="E61" s="426"/>
      <c r="F61" s="426"/>
      <c r="G61" s="426"/>
      <c r="H61" s="426"/>
      <c r="I61" s="426"/>
      <c r="J61" s="313" t="s">
        <v>92</v>
      </c>
      <c r="K61" s="398">
        <v>0.1</v>
      </c>
      <c r="L61" s="422"/>
      <c r="M61" s="403">
        <f>VLOOKUP(A61,MATERIALES!A10:D403,4,FALSE)</f>
        <v>60884.97031908996</v>
      </c>
      <c r="N61" s="273">
        <f t="shared" si="1"/>
        <v>6088.4970319089962</v>
      </c>
    </row>
    <row r="62" spans="1:14">
      <c r="A62" s="161" t="s">
        <v>492</v>
      </c>
      <c r="B62" s="43" t="str">
        <f>VLOOKUP(A62,MATERIALES!A11:D373,3,FALSE)</f>
        <v>Lechada Para Ductos (Acero De Preesfuerzo)</v>
      </c>
      <c r="C62" s="426"/>
      <c r="D62" s="426"/>
      <c r="E62" s="426"/>
      <c r="F62" s="426"/>
      <c r="G62" s="426"/>
      <c r="H62" s="426"/>
      <c r="I62" s="426"/>
      <c r="J62" s="313" t="s">
        <v>422</v>
      </c>
      <c r="K62" s="398">
        <v>10</v>
      </c>
      <c r="L62" s="422"/>
      <c r="M62" s="403">
        <f>VLOOKUP(A62,MATERIALES!A11:D404,4,FALSE)</f>
        <v>788.1763885464045</v>
      </c>
      <c r="N62" s="273">
        <f t="shared" si="1"/>
        <v>7881.7638854640445</v>
      </c>
    </row>
    <row r="63" spans="1:14">
      <c r="A63" s="161" t="s">
        <v>445</v>
      </c>
      <c r="B63" s="43" t="str">
        <f>VLOOKUP(A63,MATERIALES!A11:D373,3,FALSE)</f>
        <v>Ductos para tensionimiento</v>
      </c>
      <c r="C63" s="426"/>
      <c r="D63" s="426"/>
      <c r="E63" s="426"/>
      <c r="F63" s="426"/>
      <c r="G63" s="426"/>
      <c r="H63" s="426"/>
      <c r="I63" s="426"/>
      <c r="J63" s="313" t="str">
        <f>VLOOKUP(A63,MATERIALES!A14:D655,2,FALSE)</f>
        <v>m</v>
      </c>
      <c r="K63" s="398">
        <v>1</v>
      </c>
      <c r="L63" s="422"/>
      <c r="M63" s="403">
        <f>VLOOKUP(A63,MATERIALES!A11:D405,4,FALSE)</f>
        <v>11838.254354628121</v>
      </c>
      <c r="N63" s="273">
        <f t="shared" si="1"/>
        <v>11838.254354628121</v>
      </c>
    </row>
    <row r="64" spans="1:14">
      <c r="A64" s="161" t="s">
        <v>591</v>
      </c>
      <c r="B64" s="43" t="str">
        <f>VLOOKUP(A64,MATERIALES!A12:D373,3,FALSE)</f>
        <v>Oxigeno industrial</v>
      </c>
      <c r="C64" s="426"/>
      <c r="D64" s="426"/>
      <c r="E64" s="426"/>
      <c r="F64" s="426"/>
      <c r="G64" s="426"/>
      <c r="H64" s="426"/>
      <c r="I64" s="426"/>
      <c r="J64" s="313" t="str">
        <f>VLOOKUP(A64,MATERIALES!A15:D656,2,FALSE)</f>
        <v>kg</v>
      </c>
      <c r="K64" s="398">
        <v>0.5</v>
      </c>
      <c r="L64" s="422"/>
      <c r="M64" s="403">
        <f>VLOOKUP(A64,MATERIALES!A12:D406,4,FALSE)</f>
        <v>11535.557334390936</v>
      </c>
      <c r="N64" s="273">
        <f t="shared" si="1"/>
        <v>5767.7786671954682</v>
      </c>
    </row>
    <row r="65" spans="1:14">
      <c r="A65" s="161" t="s">
        <v>507</v>
      </c>
      <c r="B65" s="43" t="str">
        <f>VLOOKUP(A65,MATERIALES!A13:D374,3,FALSE)</f>
        <v>Manguera de polietileno de 3´´</v>
      </c>
      <c r="C65" s="426"/>
      <c r="D65" s="426"/>
      <c r="E65" s="426"/>
      <c r="F65" s="426"/>
      <c r="G65" s="426"/>
      <c r="H65" s="426"/>
      <c r="I65" s="426"/>
      <c r="J65" s="313" t="str">
        <f>VLOOKUP(A65,MATERIALES!A16:D657,2,FALSE)</f>
        <v>m</v>
      </c>
      <c r="K65" s="398">
        <v>0.55000000000000004</v>
      </c>
      <c r="L65" s="422"/>
      <c r="M65" s="403">
        <f>VLOOKUP(A65,MATERIALES!A13:D407,4,FALSE)</f>
        <v>5078.2991101956404</v>
      </c>
      <c r="N65" s="273">
        <f t="shared" si="1"/>
        <v>2793.0645106076026</v>
      </c>
    </row>
    <row r="66" spans="1:14">
      <c r="A66" s="161" t="s">
        <v>898</v>
      </c>
      <c r="B66" s="43" t="str">
        <f>VLOOKUP(A66,MATERIALES!A13:D375,3,FALSE)</f>
        <v>Alambre Negro Para Amarre</v>
      </c>
      <c r="C66" s="426"/>
      <c r="D66" s="426"/>
      <c r="E66" s="426"/>
      <c r="F66" s="426"/>
      <c r="G66" s="426"/>
      <c r="H66" s="426"/>
      <c r="I66" s="426"/>
      <c r="J66" s="313" t="str">
        <f>VLOOKUP(A66,MATERIALES!A17:D658,2,FALSE)</f>
        <v>kg</v>
      </c>
      <c r="K66" s="398">
        <v>0.05</v>
      </c>
      <c r="L66" s="422"/>
      <c r="M66" s="403">
        <f>VLOOKUP(A66,MATERIALES!A13:D408,4,FALSE)</f>
        <v>5856.0657205371554</v>
      </c>
      <c r="N66" s="273">
        <f t="shared" si="1"/>
        <v>292.80328602685779</v>
      </c>
    </row>
    <row r="67" spans="1:14">
      <c r="A67" s="161" t="s">
        <v>706</v>
      </c>
      <c r="B67" s="43" t="str">
        <f>VLOOKUP(A67,MATERIALES!A13:D376,3,FALSE)</f>
        <v>Tubería PVC RD21 de 1´´ (para anclajes)</v>
      </c>
      <c r="C67" s="426"/>
      <c r="D67" s="426"/>
      <c r="E67" s="426"/>
      <c r="F67" s="426"/>
      <c r="G67" s="426"/>
      <c r="H67" s="426"/>
      <c r="I67" s="426"/>
      <c r="J67" s="313" t="str">
        <f>VLOOKUP(A67,MATERIALES!A18:D659,2,FALSE)</f>
        <v>m</v>
      </c>
      <c r="K67" s="398">
        <v>1</v>
      </c>
      <c r="L67" s="422"/>
      <c r="M67" s="403">
        <f>VLOOKUP(A67,MATERIALES!A13:D409,4,FALSE)</f>
        <v>4516.8040503114225</v>
      </c>
      <c r="N67" s="273">
        <f t="shared" si="1"/>
        <v>4516.8040503114225</v>
      </c>
    </row>
    <row r="68" spans="1:14" ht="15.75" thickBot="1">
      <c r="B68" s="43"/>
      <c r="C68" s="311"/>
      <c r="D68" s="311"/>
      <c r="E68" s="311"/>
      <c r="F68" s="311"/>
      <c r="G68" s="311"/>
      <c r="H68" s="311"/>
      <c r="I68" s="311"/>
      <c r="J68" s="436"/>
      <c r="K68" s="126"/>
      <c r="L68" s="326"/>
      <c r="M68" s="403"/>
      <c r="N68" s="273"/>
    </row>
    <row r="69" spans="1:14" ht="15.75" thickBot="1">
      <c r="B69" s="820" t="s">
        <v>953</v>
      </c>
      <c r="C69" s="821"/>
      <c r="D69" s="821"/>
      <c r="E69" s="821"/>
      <c r="F69" s="821"/>
      <c r="G69" s="821"/>
      <c r="H69" s="821"/>
      <c r="I69" s="821"/>
      <c r="J69" s="821"/>
      <c r="K69" s="821"/>
      <c r="L69" s="821"/>
      <c r="M69" s="822"/>
      <c r="N69" s="395">
        <f>SUM(N54:N68)</f>
        <v>81615.831358284559</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4" t="s">
        <v>957</v>
      </c>
      <c r="C73" s="315"/>
      <c r="D73" s="315"/>
      <c r="E73" s="315"/>
      <c r="F73" s="315"/>
      <c r="G73" s="315"/>
      <c r="H73" s="73" t="s">
        <v>945</v>
      </c>
      <c r="I73" s="74" t="s">
        <v>958</v>
      </c>
      <c r="J73" s="75" t="s">
        <v>959</v>
      </c>
      <c r="K73" s="73" t="s">
        <v>960</v>
      </c>
      <c r="L73" s="906" t="s">
        <v>961</v>
      </c>
      <c r="M73" s="885"/>
      <c r="N73" s="76" t="s">
        <v>951</v>
      </c>
    </row>
    <row r="74" spans="1:14">
      <c r="B74" s="46"/>
      <c r="C74" s="318"/>
      <c r="D74" s="318"/>
      <c r="E74" s="318"/>
      <c r="F74" s="318"/>
      <c r="G74" s="318"/>
      <c r="H74" s="312"/>
      <c r="I74" s="280"/>
      <c r="J74" s="287"/>
      <c r="K74" s="280"/>
      <c r="L74" s="907"/>
      <c r="M74" s="908"/>
      <c r="N74" s="288"/>
    </row>
    <row r="75" spans="1:14">
      <c r="B75" s="46"/>
      <c r="C75" s="47"/>
      <c r="D75" s="47"/>
      <c r="E75" s="47"/>
      <c r="F75" s="47"/>
      <c r="G75" s="47"/>
      <c r="H75" s="312"/>
      <c r="I75" s="280"/>
      <c r="J75" s="287"/>
      <c r="K75" s="280"/>
      <c r="L75" s="907"/>
      <c r="M75" s="908"/>
      <c r="N75" s="288"/>
    </row>
    <row r="76" spans="1:14">
      <c r="B76" s="46"/>
      <c r="C76" s="47"/>
      <c r="D76" s="47"/>
      <c r="E76" s="47"/>
      <c r="F76" s="47"/>
      <c r="G76" s="47"/>
      <c r="H76" s="312"/>
      <c r="I76" s="280"/>
      <c r="J76" s="287"/>
      <c r="K76" s="280"/>
      <c r="L76" s="907"/>
      <c r="M76" s="908"/>
      <c r="N76" s="288"/>
    </row>
    <row r="77" spans="1:14">
      <c r="B77" s="46"/>
      <c r="C77" s="47"/>
      <c r="D77" s="47"/>
      <c r="E77" s="47"/>
      <c r="F77" s="47"/>
      <c r="G77" s="47"/>
      <c r="H77" s="312"/>
      <c r="I77" s="280"/>
      <c r="J77" s="287"/>
      <c r="K77" s="280"/>
      <c r="L77" s="907"/>
      <c r="M77" s="908"/>
      <c r="N77" s="288"/>
    </row>
    <row r="78" spans="1:14">
      <c r="B78" s="46"/>
      <c r="C78" s="47"/>
      <c r="D78" s="47"/>
      <c r="E78" s="47"/>
      <c r="F78" s="47"/>
      <c r="G78" s="47"/>
      <c r="H78" s="289"/>
      <c r="I78" s="280"/>
      <c r="J78" s="280"/>
      <c r="K78" s="280"/>
      <c r="L78" s="290"/>
      <c r="M78" s="291"/>
      <c r="N78" s="292"/>
    </row>
    <row r="79" spans="1:14" ht="15.75" thickBot="1">
      <c r="B79" s="448"/>
      <c r="C79" s="449"/>
      <c r="D79" s="449"/>
      <c r="E79" s="449"/>
      <c r="F79" s="449"/>
      <c r="G79" s="449"/>
      <c r="H79" s="48"/>
      <c r="I79" s="126"/>
      <c r="J79" s="126"/>
      <c r="K79" s="126"/>
      <c r="L79" s="898"/>
      <c r="M79" s="899"/>
      <c r="N79" s="127"/>
    </row>
    <row r="80" spans="1:14" ht="15.75" thickBot="1">
      <c r="B80" s="909" t="s">
        <v>953</v>
      </c>
      <c r="C80" s="863"/>
      <c r="D80" s="863"/>
      <c r="E80" s="863"/>
      <c r="F80" s="863"/>
      <c r="G80" s="863"/>
      <c r="H80" s="863"/>
      <c r="I80" s="863"/>
      <c r="J80" s="863"/>
      <c r="K80" s="863"/>
      <c r="L80" s="863"/>
      <c r="M80" s="864"/>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9" t="s">
        <v>963</v>
      </c>
      <c r="C84" s="860"/>
      <c r="D84" s="860"/>
      <c r="E84" s="860"/>
      <c r="F84" s="860"/>
      <c r="G84" s="860"/>
      <c r="H84" s="860"/>
      <c r="I84" s="73" t="s">
        <v>964</v>
      </c>
      <c r="J84" s="75" t="s">
        <v>1410</v>
      </c>
      <c r="K84" s="74" t="s">
        <v>966</v>
      </c>
      <c r="L84" s="861" t="s">
        <v>950</v>
      </c>
      <c r="M84" s="862"/>
      <c r="N84" s="98" t="s">
        <v>951</v>
      </c>
    </row>
    <row r="85" spans="1:15">
      <c r="A85" s="162" t="s">
        <v>11</v>
      </c>
      <c r="B85" s="49" t="str">
        <f>VLOOKUP(A85,'MANO DE OBRA'!A8:D68,3,FALSE)</f>
        <v>Obrero (4)</v>
      </c>
      <c r="C85" s="47"/>
      <c r="D85" s="47"/>
      <c r="E85" s="47"/>
      <c r="F85" s="47"/>
      <c r="G85" s="47"/>
      <c r="H85" s="47"/>
      <c r="I85" s="293">
        <f>K85/J85*100</f>
        <v>117040.00000000001</v>
      </c>
      <c r="J85" s="294">
        <v>185</v>
      </c>
      <c r="K85" s="295">
        <f>VLOOKUP(A85,'MANO DE OBRA'!A8:D99,4,FALSE)</f>
        <v>216524</v>
      </c>
      <c r="L85" s="50"/>
      <c r="M85" s="435">
        <v>10.4</v>
      </c>
      <c r="N85" s="396">
        <f>K85/M85</f>
        <v>20819.615384615383</v>
      </c>
      <c r="O85" s="106"/>
    </row>
    <row r="86" spans="1:15">
      <c r="A86" s="162" t="s">
        <v>32</v>
      </c>
      <c r="B86" s="49" t="str">
        <f>VLOOKUP(A86,'MANO DE OBRA'!A8:D69,3,FALSE)</f>
        <v>Oficial (2)</v>
      </c>
      <c r="C86" s="47"/>
      <c r="D86" s="47"/>
      <c r="E86" s="47"/>
      <c r="F86" s="47"/>
      <c r="G86" s="47"/>
      <c r="H86" s="47"/>
      <c r="I86" s="293">
        <f>K86/J86*100</f>
        <v>115336.47958314378</v>
      </c>
      <c r="J86" s="294">
        <v>185</v>
      </c>
      <c r="K86" s="295">
        <f>VLOOKUP(A86,'MANO DE OBRA'!A8:D100,4,FALSE)</f>
        <v>213372.48722881597</v>
      </c>
      <c r="L86" s="50"/>
      <c r="M86" s="432">
        <v>10.4</v>
      </c>
      <c r="N86" s="396">
        <f>K86/M86</f>
        <v>20516.585310463073</v>
      </c>
    </row>
    <row r="87" spans="1:15">
      <c r="B87" s="49"/>
      <c r="C87" s="47"/>
      <c r="D87" s="47"/>
      <c r="E87" s="47"/>
      <c r="F87" s="47"/>
      <c r="G87" s="47"/>
      <c r="H87" s="47"/>
      <c r="I87" s="293"/>
      <c r="J87" s="294"/>
      <c r="K87" s="295"/>
      <c r="L87" s="50"/>
      <c r="M87" s="433"/>
      <c r="N87" s="396"/>
    </row>
    <row r="88" spans="1:15">
      <c r="B88" s="49"/>
      <c r="C88" s="47"/>
      <c r="D88" s="47"/>
      <c r="E88" s="47"/>
      <c r="F88" s="47"/>
      <c r="G88" s="47"/>
      <c r="H88" s="47"/>
      <c r="I88" s="280"/>
      <c r="J88" s="298"/>
      <c r="K88" s="299"/>
      <c r="L88" s="319"/>
      <c r="M88" s="301"/>
      <c r="N88" s="297"/>
    </row>
    <row r="89" spans="1:15">
      <c r="B89" s="49"/>
      <c r="C89" s="47"/>
      <c r="D89" s="47"/>
      <c r="E89" s="47"/>
      <c r="F89" s="47"/>
      <c r="G89" s="47"/>
      <c r="H89" s="47"/>
      <c r="I89" s="280"/>
      <c r="J89" s="298"/>
      <c r="K89" s="299"/>
      <c r="L89" s="319"/>
      <c r="M89" s="301"/>
      <c r="N89" s="297"/>
    </row>
    <row r="90" spans="1:15" ht="15.75" thickBot="1">
      <c r="B90" s="896"/>
      <c r="C90" s="897"/>
      <c r="D90" s="897"/>
      <c r="E90" s="897"/>
      <c r="F90" s="897"/>
      <c r="G90" s="897"/>
      <c r="H90" s="897"/>
      <c r="I90" s="126"/>
      <c r="J90" s="126"/>
      <c r="K90" s="126"/>
      <c r="L90" s="910"/>
      <c r="M90" s="910"/>
      <c r="N90" s="45"/>
    </row>
    <row r="91" spans="1:15" ht="15.75" thickBot="1">
      <c r="B91" s="909" t="s">
        <v>953</v>
      </c>
      <c r="C91" s="863"/>
      <c r="D91" s="863"/>
      <c r="E91" s="863"/>
      <c r="F91" s="863"/>
      <c r="G91" s="863"/>
      <c r="H91" s="863"/>
      <c r="I91" s="863"/>
      <c r="J91" s="863"/>
      <c r="K91" s="863"/>
      <c r="L91" s="863"/>
      <c r="M91" s="864"/>
      <c r="N91" s="302">
        <f>SUM(N85:N90)</f>
        <v>41336.200695078456</v>
      </c>
    </row>
    <row r="92" spans="1:15" ht="15.75" thickBot="1">
      <c r="B92" s="33"/>
      <c r="C92" s="34"/>
      <c r="D92" s="34"/>
      <c r="E92" s="34"/>
      <c r="F92" s="34"/>
      <c r="G92" s="34"/>
      <c r="H92" s="34"/>
      <c r="I92" s="34"/>
      <c r="J92" s="34"/>
      <c r="K92" s="34"/>
      <c r="L92" s="34"/>
      <c r="M92" s="34"/>
      <c r="N92" s="35"/>
    </row>
    <row r="93" spans="1:15" ht="15.75" thickBot="1">
      <c r="B93" s="820" t="s">
        <v>967</v>
      </c>
      <c r="C93" s="821"/>
      <c r="D93" s="821"/>
      <c r="E93" s="821"/>
      <c r="F93" s="821"/>
      <c r="G93" s="821"/>
      <c r="H93" s="821"/>
      <c r="I93" s="821"/>
      <c r="J93" s="821"/>
      <c r="K93" s="821"/>
      <c r="L93" s="821"/>
      <c r="M93" s="822"/>
      <c r="N93" s="99">
        <f>N49+N69+N80+N91</f>
        <v>289658.05678264407</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5" t="s">
        <v>969</v>
      </c>
      <c r="C97" s="866"/>
      <c r="D97" s="866"/>
      <c r="E97" s="866"/>
      <c r="F97" s="866"/>
      <c r="G97" s="866"/>
      <c r="H97" s="866"/>
      <c r="I97" s="315"/>
      <c r="J97" s="335"/>
      <c r="K97" s="303" t="s">
        <v>970</v>
      </c>
      <c r="L97" s="867" t="s">
        <v>971</v>
      </c>
      <c r="M97" s="868"/>
      <c r="N97" s="304"/>
    </row>
    <row r="98" spans="1:14">
      <c r="B98" s="853" t="s">
        <v>972</v>
      </c>
      <c r="C98" s="854"/>
      <c r="D98" s="854"/>
      <c r="E98" s="854"/>
      <c r="F98" s="854"/>
      <c r="G98" s="854"/>
      <c r="H98" s="854"/>
      <c r="I98" s="87"/>
      <c r="J98" s="88"/>
      <c r="K98" s="305">
        <v>0.2</v>
      </c>
      <c r="L98" s="855">
        <f>N93*K98</f>
        <v>57931.611356528818</v>
      </c>
      <c r="M98" s="856"/>
      <c r="N98" s="51"/>
    </row>
    <row r="99" spans="1:14">
      <c r="B99" s="89" t="s">
        <v>973</v>
      </c>
      <c r="C99" s="90"/>
      <c r="D99" s="90"/>
      <c r="E99" s="90"/>
      <c r="F99" s="90"/>
      <c r="G99" s="90"/>
      <c r="H99" s="90"/>
      <c r="I99" s="87"/>
      <c r="J99" s="88"/>
      <c r="K99" s="305">
        <v>0.05</v>
      </c>
      <c r="L99" s="855">
        <f>N93*K99</f>
        <v>14482.902839132204</v>
      </c>
      <c r="M99" s="856"/>
      <c r="N99" s="51"/>
    </row>
    <row r="100" spans="1:14" ht="15.75" thickBot="1">
      <c r="B100" s="91" t="s">
        <v>974</v>
      </c>
      <c r="C100" s="92"/>
      <c r="D100" s="92"/>
      <c r="E100" s="92"/>
      <c r="F100" s="92"/>
      <c r="G100" s="92"/>
      <c r="H100" s="92"/>
      <c r="I100" s="93"/>
      <c r="J100" s="94"/>
      <c r="K100" s="306">
        <v>0.05</v>
      </c>
      <c r="L100" s="857">
        <f>N93*K100</f>
        <v>14482.902839132204</v>
      </c>
      <c r="M100" s="858"/>
      <c r="N100" s="51"/>
    </row>
    <row r="101" spans="1:14" ht="15.75" thickBot="1">
      <c r="B101" s="820" t="s">
        <v>953</v>
      </c>
      <c r="C101" s="821"/>
      <c r="D101" s="821"/>
      <c r="E101" s="821"/>
      <c r="F101" s="821"/>
      <c r="G101" s="821"/>
      <c r="H101" s="821"/>
      <c r="I101" s="821"/>
      <c r="J101" s="821"/>
      <c r="K101" s="821"/>
      <c r="L101" s="821"/>
      <c r="M101" s="822"/>
      <c r="N101" s="52">
        <f>L98+L99+L100</f>
        <v>86897.417034793223</v>
      </c>
    </row>
    <row r="102" spans="1:14" ht="15.75" thickBot="1">
      <c r="B102" s="33"/>
      <c r="C102" s="34"/>
      <c r="D102" s="34"/>
      <c r="E102" s="34"/>
      <c r="F102" s="34"/>
      <c r="G102" s="34"/>
      <c r="H102" s="34"/>
      <c r="I102" s="34"/>
      <c r="J102" s="34"/>
      <c r="K102" s="34"/>
      <c r="L102" s="34"/>
      <c r="M102" s="34"/>
      <c r="N102" s="35"/>
    </row>
    <row r="103" spans="1:14" ht="15.75" thickBot="1">
      <c r="A103" t="s">
        <v>2016</v>
      </c>
      <c r="B103" s="820" t="s">
        <v>975</v>
      </c>
      <c r="C103" s="821"/>
      <c r="D103" s="821"/>
      <c r="E103" s="821"/>
      <c r="F103" s="821"/>
      <c r="G103" s="821"/>
      <c r="H103" s="821"/>
      <c r="I103" s="821"/>
      <c r="J103" s="821"/>
      <c r="K103" s="821"/>
      <c r="L103" s="821"/>
      <c r="M103" s="822"/>
      <c r="N103" s="189">
        <f>N93+N101</f>
        <v>376555.47381743731</v>
      </c>
    </row>
    <row r="104" spans="1:14">
      <c r="B104" s="240"/>
      <c r="C104" s="241"/>
      <c r="D104" s="241"/>
      <c r="E104" s="241"/>
      <c r="F104" s="241"/>
      <c r="G104" s="241"/>
      <c r="H104" s="241"/>
      <c r="I104" s="241"/>
      <c r="J104" s="241"/>
      <c r="K104" s="241"/>
      <c r="L104" s="241"/>
      <c r="M104" s="241"/>
      <c r="N104" s="242"/>
    </row>
    <row r="105" spans="1:14">
      <c r="B105" s="243"/>
      <c r="C105" s="244"/>
      <c r="D105" s="244"/>
      <c r="E105" s="244"/>
      <c r="F105" s="244"/>
      <c r="G105" s="244"/>
      <c r="H105" s="244"/>
      <c r="I105" s="244"/>
      <c r="J105" s="244"/>
      <c r="K105" s="244"/>
      <c r="L105" s="244"/>
      <c r="M105" s="244"/>
      <c r="N105" s="245"/>
    </row>
    <row r="106" spans="1:14">
      <c r="B106" s="243"/>
      <c r="C106" s="244"/>
      <c r="D106" s="244"/>
      <c r="E106" s="244"/>
      <c r="F106" s="244"/>
      <c r="G106" s="244"/>
      <c r="H106" s="244"/>
      <c r="I106" s="244"/>
      <c r="J106" s="244"/>
      <c r="K106" s="244"/>
      <c r="L106" s="244"/>
      <c r="M106" s="244"/>
      <c r="N106" s="245"/>
    </row>
    <row r="107" spans="1:14">
      <c r="B107" s="243"/>
      <c r="C107" s="244"/>
      <c r="D107" s="244"/>
      <c r="E107" s="244"/>
      <c r="F107" s="244"/>
      <c r="G107" s="244"/>
      <c r="H107" s="244"/>
      <c r="I107" s="244"/>
      <c r="J107" s="244"/>
      <c r="K107" s="244"/>
      <c r="L107" s="244"/>
      <c r="M107" s="244"/>
      <c r="N107" s="245"/>
    </row>
    <row r="108" spans="1:14">
      <c r="B108" s="243"/>
      <c r="C108" s="244"/>
      <c r="D108" s="244"/>
      <c r="E108" s="418" t="s">
        <v>976</v>
      </c>
      <c r="F108" s="418"/>
      <c r="G108" s="418"/>
      <c r="H108" s="418"/>
      <c r="I108" s="418"/>
      <c r="J108" s="418"/>
      <c r="K108" s="244"/>
      <c r="L108" s="244"/>
      <c r="M108" s="244"/>
      <c r="N108" s="245"/>
    </row>
    <row r="109" spans="1:14">
      <c r="B109" s="243"/>
      <c r="C109" s="244"/>
      <c r="D109" s="244"/>
      <c r="E109" s="244" t="s">
        <v>977</v>
      </c>
      <c r="F109" s="244"/>
      <c r="G109" s="244"/>
      <c r="H109" s="244"/>
      <c r="I109" s="244"/>
      <c r="J109" s="244"/>
      <c r="K109" s="244"/>
      <c r="L109" s="244"/>
      <c r="M109" s="244"/>
      <c r="N109" s="245"/>
    </row>
    <row r="110" spans="1:14">
      <c r="B110" s="243"/>
      <c r="C110" s="244"/>
      <c r="D110" s="244"/>
      <c r="E110" s="244" t="s">
        <v>978</v>
      </c>
      <c r="F110" s="244"/>
      <c r="G110" s="244"/>
      <c r="H110" s="244"/>
      <c r="I110" s="244"/>
      <c r="J110" s="244"/>
      <c r="K110" s="244"/>
      <c r="L110" s="244"/>
      <c r="M110" s="244"/>
      <c r="N110" s="245"/>
    </row>
    <row r="111" spans="1:14">
      <c r="B111" s="243"/>
      <c r="C111" s="244"/>
      <c r="D111" s="244"/>
      <c r="E111" s="244" t="s">
        <v>979</v>
      </c>
      <c r="F111" s="244"/>
      <c r="G111" s="244"/>
      <c r="H111" s="244"/>
      <c r="I111" s="244"/>
      <c r="J111" s="244"/>
      <c r="K111" s="244"/>
      <c r="L111" s="244"/>
      <c r="M111" s="244"/>
      <c r="N111" s="245"/>
    </row>
    <row r="112" spans="1:14" ht="15.75" thickBot="1">
      <c r="B112" s="243"/>
      <c r="C112" s="244"/>
      <c r="D112" s="244"/>
      <c r="E112" s="244"/>
      <c r="F112" s="244" t="s">
        <v>980</v>
      </c>
      <c r="G112" s="244"/>
      <c r="H112" s="244"/>
      <c r="I112" s="244"/>
      <c r="J112" s="244"/>
      <c r="K112" s="244"/>
      <c r="L112" s="244"/>
      <c r="M112" s="244"/>
      <c r="N112" s="245"/>
    </row>
    <row r="113" spans="2:14">
      <c r="B113" s="228" t="s">
        <v>2216</v>
      </c>
      <c r="C113" s="229"/>
      <c r="D113" s="229"/>
      <c r="E113" s="229"/>
      <c r="F113" s="229"/>
      <c r="G113" s="229"/>
      <c r="H113" s="229"/>
      <c r="I113" s="229"/>
      <c r="J113" s="229"/>
      <c r="K113" s="229"/>
      <c r="L113" s="229"/>
      <c r="M113" s="229"/>
      <c r="N113" s="230"/>
    </row>
    <row r="114" spans="2:14">
      <c r="B114" s="246"/>
      <c r="C114" s="247"/>
      <c r="D114" s="247"/>
      <c r="E114" s="247"/>
      <c r="F114" s="247"/>
      <c r="G114" s="247"/>
      <c r="H114" s="247"/>
      <c r="I114" s="247"/>
      <c r="J114" s="247"/>
      <c r="K114" s="247"/>
      <c r="L114" s="247"/>
      <c r="M114" s="247"/>
      <c r="N114" s="248"/>
    </row>
    <row r="115" spans="2:14">
      <c r="B115" s="246"/>
      <c r="C115" s="247"/>
      <c r="D115" s="247"/>
      <c r="E115" s="247"/>
      <c r="F115" s="247"/>
      <c r="G115" s="247"/>
      <c r="H115" s="247"/>
      <c r="I115" s="247"/>
      <c r="J115" s="247"/>
      <c r="K115" s="247"/>
      <c r="L115" s="247"/>
      <c r="M115" s="247"/>
      <c r="N115" s="248"/>
    </row>
    <row r="116" spans="2:14">
      <c r="B116" s="246"/>
      <c r="C116" s="247"/>
      <c r="D116" s="247"/>
      <c r="E116" s="247"/>
      <c r="F116" s="247"/>
      <c r="G116" s="247"/>
      <c r="H116" s="247"/>
      <c r="I116" s="247"/>
      <c r="J116" s="247"/>
      <c r="K116" s="247"/>
      <c r="L116" s="247"/>
      <c r="M116" s="247"/>
      <c r="N116" s="248"/>
    </row>
    <row r="117" spans="2:14" ht="15.75" thickBot="1">
      <c r="B117" s="249"/>
      <c r="C117" s="250"/>
      <c r="D117" s="250"/>
      <c r="E117" s="250"/>
      <c r="F117" s="250"/>
      <c r="G117" s="250"/>
      <c r="H117" s="250"/>
      <c r="I117" s="250"/>
      <c r="J117" s="250"/>
      <c r="K117" s="250"/>
      <c r="L117" s="250"/>
      <c r="M117" s="250"/>
      <c r="N117" s="251"/>
    </row>
    <row r="118" spans="2:14">
      <c r="B118" s="252"/>
      <c r="C118" s="253"/>
      <c r="D118" s="253"/>
      <c r="E118" s="253"/>
      <c r="F118" s="253"/>
      <c r="G118" s="253"/>
      <c r="H118" s="253"/>
      <c r="I118" s="253"/>
      <c r="J118" s="253"/>
      <c r="K118" s="253"/>
      <c r="L118" s="253"/>
      <c r="M118" s="253"/>
      <c r="N118" s="254"/>
    </row>
    <row r="119" spans="2:14">
      <c r="B119" s="255" t="s">
        <v>2217</v>
      </c>
      <c r="C119" s="256"/>
      <c r="D119" s="256"/>
      <c r="E119" s="256"/>
      <c r="F119" s="256"/>
      <c r="G119" s="256"/>
      <c r="H119" s="256"/>
      <c r="I119" s="256"/>
      <c r="J119" s="256"/>
      <c r="K119" s="256"/>
      <c r="L119" s="256"/>
      <c r="M119" s="256"/>
      <c r="N119" s="257"/>
    </row>
    <row r="120" spans="2:14" ht="15" customHeight="1">
      <c r="B120" s="964" t="s">
        <v>2218</v>
      </c>
      <c r="C120" s="965"/>
      <c r="D120" s="965"/>
      <c r="E120" s="965"/>
      <c r="F120" s="965"/>
      <c r="G120" s="965"/>
      <c r="H120" s="965"/>
      <c r="I120" s="965"/>
      <c r="J120" s="965"/>
      <c r="K120" s="965"/>
      <c r="L120" s="965"/>
      <c r="M120" s="965"/>
      <c r="N120" s="966"/>
    </row>
    <row r="121" spans="2:14" ht="15" customHeight="1">
      <c r="B121" s="964"/>
      <c r="C121" s="965"/>
      <c r="D121" s="965"/>
      <c r="E121" s="965"/>
      <c r="F121" s="965"/>
      <c r="G121" s="965"/>
      <c r="H121" s="965"/>
      <c r="I121" s="965"/>
      <c r="J121" s="965"/>
      <c r="K121" s="965"/>
      <c r="L121" s="965"/>
      <c r="M121" s="965"/>
      <c r="N121" s="966"/>
    </row>
    <row r="122" spans="2:14" ht="30" customHeight="1">
      <c r="B122" s="967" t="s">
        <v>2219</v>
      </c>
      <c r="C122" s="968"/>
      <c r="D122" s="968"/>
      <c r="E122" s="968"/>
      <c r="F122" s="968"/>
      <c r="G122" s="968"/>
      <c r="H122" s="968"/>
      <c r="I122" s="968"/>
      <c r="J122" s="968"/>
      <c r="K122" s="968"/>
      <c r="L122" s="968"/>
      <c r="M122" s="968"/>
      <c r="N122" s="969"/>
    </row>
    <row r="123" spans="2:14">
      <c r="B123" s="967"/>
      <c r="C123" s="968"/>
      <c r="D123" s="968"/>
      <c r="E123" s="968"/>
      <c r="F123" s="968"/>
      <c r="G123" s="968"/>
      <c r="H123" s="968"/>
      <c r="I123" s="968"/>
      <c r="J123" s="968"/>
      <c r="K123" s="968"/>
      <c r="L123" s="968"/>
      <c r="M123" s="968"/>
      <c r="N123" s="969"/>
    </row>
    <row r="124" spans="2:14">
      <c r="B124" s="340"/>
      <c r="C124" s="341"/>
      <c r="D124" s="341"/>
      <c r="E124" s="341"/>
      <c r="F124" s="341"/>
      <c r="G124" s="341"/>
      <c r="H124" s="341"/>
      <c r="I124" s="341"/>
      <c r="J124" s="341"/>
      <c r="K124" s="341"/>
      <c r="L124" s="341"/>
      <c r="M124" s="341"/>
      <c r="N124" s="342"/>
    </row>
    <row r="125" spans="2:14">
      <c r="B125" s="340"/>
      <c r="C125" s="341"/>
      <c r="D125" s="341"/>
      <c r="E125" s="341"/>
      <c r="F125" s="341"/>
      <c r="G125" s="341"/>
      <c r="H125" s="341"/>
      <c r="I125" s="341"/>
      <c r="J125" s="341"/>
      <c r="K125" s="341"/>
      <c r="L125" s="341"/>
      <c r="M125" s="341"/>
      <c r="N125" s="342"/>
    </row>
    <row r="126" spans="2:14">
      <c r="B126" s="340"/>
      <c r="C126" s="341"/>
      <c r="D126" s="341"/>
      <c r="E126" s="341"/>
      <c r="F126" s="341"/>
      <c r="G126" s="341"/>
      <c r="H126" s="341"/>
      <c r="I126" s="341"/>
      <c r="J126" s="341"/>
      <c r="K126" s="341"/>
      <c r="L126" s="341"/>
      <c r="M126" s="341"/>
      <c r="N126" s="342"/>
    </row>
    <row r="127" spans="2:14">
      <c r="B127" s="255"/>
      <c r="C127" s="256"/>
      <c r="D127" s="256"/>
      <c r="E127" s="256"/>
      <c r="F127" s="256"/>
      <c r="G127" s="256"/>
      <c r="H127" s="256"/>
      <c r="I127" s="256"/>
      <c r="J127" s="256"/>
      <c r="K127" s="256"/>
      <c r="L127" s="256"/>
      <c r="M127" s="256"/>
      <c r="N127" s="257"/>
    </row>
    <row r="128" spans="2:14">
      <c r="B128" s="243"/>
      <c r="C128" s="244"/>
      <c r="D128" s="244"/>
      <c r="E128" s="244" t="s">
        <v>976</v>
      </c>
      <c r="F128" s="418"/>
      <c r="G128" s="418"/>
      <c r="H128" s="244"/>
      <c r="I128" s="244"/>
      <c r="J128" s="244"/>
      <c r="K128" s="244"/>
      <c r="L128" s="244"/>
      <c r="M128" s="244"/>
      <c r="N128" s="245"/>
    </row>
    <row r="129" spans="2:14">
      <c r="B129" s="243"/>
      <c r="C129" s="244"/>
      <c r="D129" s="244"/>
      <c r="E129" s="419" t="s">
        <v>977</v>
      </c>
      <c r="F129" s="244"/>
      <c r="G129" s="244"/>
      <c r="H129" s="419"/>
      <c r="I129" s="419"/>
      <c r="J129" s="419"/>
      <c r="K129" s="244"/>
      <c r="L129" s="244"/>
      <c r="M129" s="244"/>
      <c r="N129" s="245"/>
    </row>
    <row r="130" spans="2:14">
      <c r="B130" s="243"/>
      <c r="C130" s="244"/>
      <c r="D130" s="244"/>
      <c r="E130" s="258" t="s">
        <v>981</v>
      </c>
      <c r="F130" s="244"/>
      <c r="G130" s="244"/>
      <c r="H130" s="258"/>
      <c r="I130" s="258"/>
      <c r="J130" s="258"/>
      <c r="K130" s="244"/>
      <c r="L130" s="244"/>
      <c r="M130" s="244"/>
      <c r="N130" s="245"/>
    </row>
    <row r="131" spans="2:14">
      <c r="B131" s="259"/>
      <c r="C131" s="256"/>
      <c r="D131" s="256"/>
      <c r="E131" s="244" t="s">
        <v>979</v>
      </c>
      <c r="F131" s="244"/>
      <c r="G131" s="244"/>
      <c r="H131" s="244"/>
      <c r="I131" s="244"/>
      <c r="J131" s="244"/>
      <c r="K131" s="256"/>
      <c r="L131" s="256"/>
      <c r="M131" s="256"/>
      <c r="N131" s="257"/>
    </row>
    <row r="132" spans="2:14">
      <c r="B132" s="259"/>
      <c r="C132" s="256"/>
      <c r="D132" s="256"/>
      <c r="E132" s="256"/>
      <c r="F132" s="244"/>
      <c r="G132" s="244"/>
      <c r="H132" s="244"/>
      <c r="I132" s="244"/>
      <c r="J132" s="244"/>
      <c r="K132" s="256"/>
      <c r="L132" s="256"/>
      <c r="M132" s="256"/>
      <c r="N132" s="257"/>
    </row>
    <row r="133" spans="2:14">
      <c r="B133" s="259" t="s">
        <v>2220</v>
      </c>
      <c r="C133" s="258"/>
      <c r="D133" s="258"/>
      <c r="E133" s="244"/>
      <c r="F133" s="244"/>
      <c r="G133" s="244"/>
      <c r="H133" s="244"/>
      <c r="I133" s="244"/>
      <c r="J133" s="970"/>
      <c r="K133" s="970"/>
      <c r="L133" s="970"/>
      <c r="M133" s="970"/>
      <c r="N133" s="971"/>
    </row>
    <row r="134" spans="2:14" ht="15.75" thickBot="1">
      <c r="B134" s="420" t="s">
        <v>2221</v>
      </c>
      <c r="C134" s="421"/>
      <c r="D134" s="421"/>
      <c r="E134" s="260"/>
      <c r="F134" s="260"/>
      <c r="G134" s="260"/>
      <c r="H134" s="260"/>
      <c r="I134" s="260"/>
      <c r="J134" s="972"/>
      <c r="K134" s="972"/>
      <c r="L134" s="972"/>
      <c r="M134" s="972"/>
      <c r="N134" s="973"/>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7.25" customHeight="1" thickBot="1">
      <c r="A31" t="s">
        <v>1845</v>
      </c>
      <c r="B31" s="80" t="s">
        <v>1111</v>
      </c>
      <c r="C31" s="81" t="s">
        <v>2106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224</v>
      </c>
      <c r="B36" s="869" t="str">
        <f>VLOOKUP(A36,EQUIPOS!A6:D154,3,FALSE)</f>
        <v>Equipo de Medición (Deformimetros Eléctricos, Mecánicos, Celdas de Carga,  Etc.)</v>
      </c>
      <c r="C36" s="870"/>
      <c r="D36" s="870"/>
      <c r="E36" s="870"/>
      <c r="F36" s="870"/>
      <c r="G36" s="870"/>
      <c r="H36" s="871"/>
      <c r="I36" s="268"/>
      <c r="J36" s="269"/>
      <c r="K36" s="270">
        <f>VLOOKUP(A36,EQUIPOS!A6:D163,4,FALSE)</f>
        <v>156376.16426240772</v>
      </c>
      <c r="L36" s="271"/>
      <c r="M36" s="337">
        <v>3.3333333330000001</v>
      </c>
      <c r="N36" s="273">
        <f>K36/M36</f>
        <v>46912.849283413598</v>
      </c>
    </row>
    <row r="37" spans="1:14">
      <c r="A37" s="113" t="s">
        <v>125</v>
      </c>
      <c r="B37" s="869" t="str">
        <f>VLOOKUP(A37,EQUIPOS!A7:D154,3,FALSE)</f>
        <v>Bomba para gato de tensionamiento</v>
      </c>
      <c r="C37" s="870"/>
      <c r="D37" s="870"/>
      <c r="E37" s="870"/>
      <c r="F37" s="870"/>
      <c r="G37" s="870"/>
      <c r="H37" s="871"/>
      <c r="I37" s="422"/>
      <c r="J37" s="423"/>
      <c r="K37" s="270">
        <f>VLOOKUP(A37,EQUIPOS!A7:D164,4,FALSE)</f>
        <v>35354.544752165508</v>
      </c>
      <c r="L37" s="336"/>
      <c r="M37" s="337">
        <v>0.1</v>
      </c>
      <c r="N37" s="273">
        <f>K37/M37</f>
        <v>353545.44752165506</v>
      </c>
    </row>
    <row r="38" spans="1:14">
      <c r="A38" s="113" t="s">
        <v>240</v>
      </c>
      <c r="B38" s="869" t="str">
        <f>VLOOKUP(A38,EQUIPOS!A8:D154,3,FALSE)</f>
        <v>Gato para tensionamiento, fuerza Max 200 ton, área de tensión 314 cm2.</v>
      </c>
      <c r="C38" s="870"/>
      <c r="D38" s="870"/>
      <c r="E38" s="870"/>
      <c r="F38" s="870"/>
      <c r="G38" s="870"/>
      <c r="H38" s="871"/>
      <c r="I38" s="329"/>
      <c r="J38" s="331"/>
      <c r="K38" s="270">
        <f>VLOOKUP(A38,EQUIPOS!A8:D165,4,FALSE)</f>
        <v>108290.49310777111</v>
      </c>
      <c r="L38" s="424"/>
      <c r="M38" s="425">
        <v>0.1</v>
      </c>
      <c r="N38" s="273">
        <f>K38/M38</f>
        <v>1082904.9310777111</v>
      </c>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1483363.2278827797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1393</v>
      </c>
      <c r="B60" s="46" t="str">
        <f>VLOOKUP(A60,TRANSPORTE!A2:D117,3,FALSE)</f>
        <v>Transporte de equipos</v>
      </c>
      <c r="C60" s="318"/>
      <c r="D60" s="318"/>
      <c r="E60" s="318"/>
      <c r="F60" s="318"/>
      <c r="G60" s="318"/>
      <c r="H60" s="312" t="s">
        <v>339</v>
      </c>
      <c r="I60" s="280">
        <v>15</v>
      </c>
      <c r="J60" s="287">
        <v>1</v>
      </c>
      <c r="K60" s="280">
        <f>I60*J60</f>
        <v>15</v>
      </c>
      <c r="L60" s="907">
        <f>VLOOKUP(A60,TRANSPORTE!A2:D117,4,FALSE)</f>
        <v>5330.0935345676207</v>
      </c>
      <c r="M60" s="908"/>
      <c r="N60" s="288">
        <f>K60*L60</f>
        <v>79951.403018514306</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79951.403018514306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4</v>
      </c>
      <c r="B71" s="49" t="str">
        <f>VLOOKUP(A71,'MANO DE OBRA'!A8:D68,3,FALSE)</f>
        <v>Inspector de fabricación y montaje</v>
      </c>
      <c r="C71" s="47"/>
      <c r="D71" s="47"/>
      <c r="E71" s="47"/>
      <c r="F71" s="47"/>
      <c r="G71" s="47"/>
      <c r="H71" s="47"/>
      <c r="I71" s="293">
        <f>K71/J71*100</f>
        <v>87942.625377371514</v>
      </c>
      <c r="J71" s="294">
        <v>185</v>
      </c>
      <c r="K71" s="295">
        <f>VLOOKUP(A71,'MANO DE OBRA'!A8:D99,4,FALSE)</f>
        <v>162693.85694813728</v>
      </c>
      <c r="L71" s="50"/>
      <c r="M71" s="435">
        <v>26.666666664000001</v>
      </c>
      <c r="N71" s="396">
        <f>K71/M71</f>
        <v>6101.0196361652497</v>
      </c>
      <c r="O71" s="106"/>
    </row>
    <row r="72" spans="1:15">
      <c r="A72" s="162"/>
      <c r="B72" s="49"/>
      <c r="C72" s="47"/>
      <c r="D72" s="47"/>
      <c r="E72" s="47"/>
      <c r="F72" s="47"/>
      <c r="G72" s="47"/>
      <c r="H72" s="47"/>
      <c r="I72" s="293"/>
      <c r="J72" s="294"/>
      <c r="K72" s="295"/>
      <c r="L72" s="50"/>
      <c r="M72" s="432"/>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6101.0196361652497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1569415.6505374594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313883.13010749192</v>
      </c>
      <c r="M84" s="856"/>
      <c r="N84" s="51"/>
    </row>
    <row r="85" spans="1:14">
      <c r="B85" s="89" t="s">
        <v>973</v>
      </c>
      <c r="C85" s="90"/>
      <c r="D85" s="90"/>
      <c r="E85" s="90"/>
      <c r="F85" s="90"/>
      <c r="G85" s="90"/>
      <c r="H85" s="90"/>
      <c r="I85" s="87"/>
      <c r="J85" s="88"/>
      <c r="K85" s="305">
        <v>0.05</v>
      </c>
      <c r="L85" s="855">
        <f>N79*K85</f>
        <v>78470.782526872979</v>
      </c>
      <c r="M85" s="856"/>
      <c r="N85" s="51"/>
    </row>
    <row r="86" spans="1:14" ht="15.75" thickBot="1">
      <c r="B86" s="91" t="s">
        <v>974</v>
      </c>
      <c r="C86" s="92"/>
      <c r="D86" s="92"/>
      <c r="E86" s="92"/>
      <c r="F86" s="92"/>
      <c r="G86" s="92"/>
      <c r="H86" s="92"/>
      <c r="I86" s="93"/>
      <c r="J86" s="94"/>
      <c r="K86" s="306">
        <v>0.05</v>
      </c>
      <c r="L86" s="857">
        <f>N79*K86</f>
        <v>78470.782526872979</v>
      </c>
      <c r="M86" s="858"/>
      <c r="N86" s="51"/>
    </row>
    <row r="87" spans="1:14" ht="15.75" thickBot="1">
      <c r="B87" s="820" t="s">
        <v>953</v>
      </c>
      <c r="C87" s="821"/>
      <c r="D87" s="821"/>
      <c r="E87" s="821"/>
      <c r="F87" s="821"/>
      <c r="G87" s="821"/>
      <c r="H87" s="821"/>
      <c r="I87" s="821"/>
      <c r="J87" s="821"/>
      <c r="K87" s="821"/>
      <c r="L87" s="821"/>
      <c r="M87" s="822"/>
      <c r="N87" s="52">
        <f>L84+L85+L86</f>
        <v>470824.69516123791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2040240.3456986973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8.75" customHeight="1" thickBot="1">
      <c r="A31" t="s">
        <v>1845</v>
      </c>
      <c r="B31" s="80" t="s">
        <v>1112</v>
      </c>
      <c r="C31" s="81" t="s">
        <v>2107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3205.7086628051193</v>
      </c>
      <c r="L36" s="271"/>
      <c r="M36" s="337">
        <v>2</v>
      </c>
      <c r="N36" s="273">
        <f>K36/M36</f>
        <v>1602.8543314025596</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5465.8157467180781</v>
      </c>
      <c r="L37" s="336"/>
      <c r="M37" s="337">
        <v>2</v>
      </c>
      <c r="N37" s="273">
        <f>K37/M37</f>
        <v>2732.9078733590391</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1681.7452725900498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6017.507477351648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43067.837396900068</v>
      </c>
      <c r="N48" s="273">
        <f>K48*M48</f>
        <v>198112.0520257403</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5556.8739991788025</v>
      </c>
      <c r="N49" s="273">
        <f>K49*M49</f>
        <v>5556.8739991788025</v>
      </c>
    </row>
    <row r="50" spans="1:14">
      <c r="A50" s="161" t="s">
        <v>830</v>
      </c>
      <c r="B50" s="43" t="str">
        <f>VLOOKUP(A50,MATERIALES!A6:D373,3,FALSE)</f>
        <v>Concreto Resistencia  35 (Mpa)</v>
      </c>
      <c r="C50" s="426"/>
      <c r="D50" s="426"/>
      <c r="E50" s="426"/>
      <c r="F50" s="426"/>
      <c r="G50" s="426"/>
      <c r="H50" s="426"/>
      <c r="I50" s="426"/>
      <c r="J50" s="313" t="str">
        <f>VLOOKUP(A50,MATERIALES!A6:D642,2,FALSE)</f>
        <v>m3</v>
      </c>
      <c r="K50" s="398">
        <v>1</v>
      </c>
      <c r="L50" s="422"/>
      <c r="M50" s="403">
        <f>VLOOKUP(A50,MATERIALES!A6:D398,4,FALSE)</f>
        <v>423620.77759218536</v>
      </c>
      <c r="N50" s="273">
        <f>K50*M50</f>
        <v>423620.77759218536</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15703.911871361217</v>
      </c>
      <c r="N51" s="273">
        <f>K51*M51</f>
        <v>72237.994608261593</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699527.69822536607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07">
        <f>VLOOKUP(A60,TRANSPORTE!A2:D117,4,FALSE)</f>
        <v>1010.5980903546691</v>
      </c>
      <c r="M60" s="908"/>
      <c r="N60" s="288">
        <f>K60*L60</f>
        <v>1010.5980903546691</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1010.5980903546691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5">
        <v>16</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33634.905451800994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740190.70924487349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148038.14184897472</v>
      </c>
      <c r="M84" s="856"/>
      <c r="N84" s="51"/>
    </row>
    <row r="85" spans="1:14">
      <c r="B85" s="89" t="s">
        <v>973</v>
      </c>
      <c r="C85" s="90"/>
      <c r="D85" s="90"/>
      <c r="E85" s="90"/>
      <c r="F85" s="90"/>
      <c r="G85" s="90"/>
      <c r="H85" s="90"/>
      <c r="I85" s="87"/>
      <c r="J85" s="88"/>
      <c r="K85" s="305">
        <v>0.05</v>
      </c>
      <c r="L85" s="855">
        <f>N79*K85</f>
        <v>37009.535462243679</v>
      </c>
      <c r="M85" s="856"/>
      <c r="N85" s="51"/>
    </row>
    <row r="86" spans="1:14" ht="15.75" thickBot="1">
      <c r="B86" s="91" t="s">
        <v>974</v>
      </c>
      <c r="C86" s="92"/>
      <c r="D86" s="92"/>
      <c r="E86" s="92"/>
      <c r="F86" s="92"/>
      <c r="G86" s="92"/>
      <c r="H86" s="92"/>
      <c r="I86" s="93"/>
      <c r="J86" s="94"/>
      <c r="K86" s="306">
        <v>0.05</v>
      </c>
      <c r="L86" s="857">
        <f>N79*K86</f>
        <v>37009.535462243679</v>
      </c>
      <c r="M86" s="858"/>
      <c r="N86" s="51"/>
    </row>
    <row r="87" spans="1:14" ht="15.75" thickBot="1">
      <c r="B87" s="820" t="s">
        <v>953</v>
      </c>
      <c r="C87" s="821"/>
      <c r="D87" s="821"/>
      <c r="E87" s="821"/>
      <c r="F87" s="821"/>
      <c r="G87" s="821"/>
      <c r="H87" s="821"/>
      <c r="I87" s="821"/>
      <c r="J87" s="821"/>
      <c r="K87" s="821"/>
      <c r="L87" s="821"/>
      <c r="M87" s="822"/>
      <c r="N87" s="52">
        <f>L84+L85+L86</f>
        <v>222057.21277346209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962247.92201833555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2.5" customHeight="1" thickBot="1">
      <c r="A31" t="s">
        <v>1845</v>
      </c>
      <c r="B31" s="80" t="s">
        <v>1113</v>
      </c>
      <c r="C31" s="81" t="s">
        <v>2108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3205.7086628051193</v>
      </c>
      <c r="L36" s="271"/>
      <c r="M36" s="337">
        <v>2</v>
      </c>
      <c r="N36" s="273">
        <f>K36/M36</f>
        <v>1602.8543314025596</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5465.8157467180781</v>
      </c>
      <c r="L37" s="336"/>
      <c r="M37" s="337">
        <v>2</v>
      </c>
      <c r="N37" s="273">
        <f>K37/M37</f>
        <v>2732.9078733590391</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1348.350761295025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5684.1129660566239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43067.837396900068</v>
      </c>
      <c r="N48" s="273">
        <f>K48*M48</f>
        <v>198112.0520257403</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5556.8739991788025</v>
      </c>
      <c r="N49" s="273">
        <f>K49*M49</f>
        <v>5556.8739991788025</v>
      </c>
    </row>
    <row r="50" spans="1:14">
      <c r="A50" s="161" t="s">
        <v>831</v>
      </c>
      <c r="B50" s="43" t="str">
        <f>VLOOKUP(A50,MATERIALES!A6:D373,3,FALSE)</f>
        <v>Concreto Resistencia  32 (Mpa)</v>
      </c>
      <c r="C50" s="426"/>
      <c r="D50" s="426"/>
      <c r="E50" s="426"/>
      <c r="F50" s="426"/>
      <c r="G50" s="426"/>
      <c r="H50" s="426"/>
      <c r="I50" s="426"/>
      <c r="J50" s="313" t="str">
        <f>VLOOKUP(A50,MATERIALES!A6:D642,2,FALSE)</f>
        <v>m3</v>
      </c>
      <c r="K50" s="398">
        <v>1</v>
      </c>
      <c r="L50" s="422"/>
      <c r="M50" s="403">
        <f>VLOOKUP(A50,MATERIALES!A6:D398,4,FALSE)</f>
        <v>410124.27098388673</v>
      </c>
      <c r="N50" s="273">
        <f>K50*M50</f>
        <v>410124.27098388673</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15703.911871361217</v>
      </c>
      <c r="N51" s="273">
        <f>K51*M51</f>
        <v>72237.994608261593</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686031.19161706744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07">
        <f>VLOOKUP(A60,TRANSPORTE!A2:D117,4,FALSE)</f>
        <v>1010.5980903546691</v>
      </c>
      <c r="M60" s="908"/>
      <c r="N60" s="288">
        <f>K60*L60</f>
        <v>1010.5980903546691</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1010.5980903546691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26967.015225900497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719692.91789937927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143938.58357987585</v>
      </c>
      <c r="M84" s="856"/>
      <c r="N84" s="51"/>
    </row>
    <row r="85" spans="1:14">
      <c r="B85" s="89" t="s">
        <v>973</v>
      </c>
      <c r="C85" s="90"/>
      <c r="D85" s="90"/>
      <c r="E85" s="90"/>
      <c r="F85" s="90"/>
      <c r="G85" s="90"/>
      <c r="H85" s="90"/>
      <c r="I85" s="87"/>
      <c r="J85" s="88"/>
      <c r="K85" s="305">
        <v>0.05</v>
      </c>
      <c r="L85" s="855">
        <f>N79*K85</f>
        <v>35984.645894968962</v>
      </c>
      <c r="M85" s="856"/>
      <c r="N85" s="51"/>
    </row>
    <row r="86" spans="1:14" ht="15.75" thickBot="1">
      <c r="B86" s="91" t="s">
        <v>974</v>
      </c>
      <c r="C86" s="92"/>
      <c r="D86" s="92"/>
      <c r="E86" s="92"/>
      <c r="F86" s="92"/>
      <c r="G86" s="92"/>
      <c r="H86" s="92"/>
      <c r="I86" s="93"/>
      <c r="J86" s="94"/>
      <c r="K86" s="306">
        <v>0.05</v>
      </c>
      <c r="L86" s="857">
        <f>N79*K86</f>
        <v>35984.645894968962</v>
      </c>
      <c r="M86" s="858"/>
      <c r="N86" s="51"/>
    </row>
    <row r="87" spans="1:14" ht="15.75" thickBot="1">
      <c r="B87" s="820" t="s">
        <v>953</v>
      </c>
      <c r="C87" s="821"/>
      <c r="D87" s="821"/>
      <c r="E87" s="821"/>
      <c r="F87" s="821"/>
      <c r="G87" s="821"/>
      <c r="H87" s="821"/>
      <c r="I87" s="821"/>
      <c r="J87" s="821"/>
      <c r="K87" s="821"/>
      <c r="L87" s="821"/>
      <c r="M87" s="822"/>
      <c r="N87" s="52">
        <f>L84+L85+L86</f>
        <v>215907.87536981379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935600.79326919303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0.25" customHeight="1" thickBot="1">
      <c r="A31" t="s">
        <v>1845</v>
      </c>
      <c r="B31" s="80" t="s">
        <v>1114</v>
      </c>
      <c r="C31" s="81" t="s">
        <v>2109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3205.7086628051193</v>
      </c>
      <c r="L36" s="271"/>
      <c r="M36" s="337">
        <v>2</v>
      </c>
      <c r="N36" s="273">
        <f>K36/M36</f>
        <v>1602.8543314025596</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5465.8157467180781</v>
      </c>
      <c r="L37" s="336"/>
      <c r="M37" s="337">
        <v>2</v>
      </c>
      <c r="N37" s="273">
        <f>K37/M37</f>
        <v>2732.9078733590391</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1348.350761295025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5684.1129660566239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829</v>
      </c>
      <c r="B48" s="43" t="str">
        <f>VLOOKUP(A48,MATERIALES!A5:D373,3,FALSE)</f>
        <v>Concreto Resistencia  28 (Mpa)</v>
      </c>
      <c r="C48" s="282"/>
      <c r="D48" s="282"/>
      <c r="E48" s="282"/>
      <c r="F48" s="282"/>
      <c r="G48" s="282"/>
      <c r="H48" s="282"/>
      <c r="I48" s="282"/>
      <c r="J48" s="312" t="str">
        <f>VLOOKUP(A48,MATERIALES!A4:D640,2,FALSE)</f>
        <v>m3</v>
      </c>
      <c r="K48" s="283">
        <v>1</v>
      </c>
      <c r="L48" s="268"/>
      <c r="M48" s="403">
        <f>VLOOKUP(A48,MATERIALES!A5:D396,4,FALSE)</f>
        <v>396627.7643755881</v>
      </c>
      <c r="N48" s="273">
        <f>K48*M48</f>
        <v>396627.7643755881</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5556.8739991788025</v>
      </c>
      <c r="N49" s="273">
        <f>K49*M49</f>
        <v>5556.8739991788025</v>
      </c>
    </row>
    <row r="50" spans="1:14">
      <c r="A50" s="161" t="s">
        <v>873</v>
      </c>
      <c r="B50" s="43" t="str">
        <f>VLOOKUP(A50,MATERIALES!A6:D373,3,FALSE)</f>
        <v>FORMALETA (Depende para que sea el Concreto)</v>
      </c>
      <c r="C50" s="426"/>
      <c r="D50" s="426"/>
      <c r="E50" s="426"/>
      <c r="F50" s="426"/>
      <c r="G50" s="426"/>
      <c r="H50" s="426"/>
      <c r="I50" s="426"/>
      <c r="J50" s="313" t="str">
        <f>VLOOKUP(A50,MATERIALES!A6:D642,2,FALSE)</f>
        <v>m2</v>
      </c>
      <c r="K50" s="398">
        <v>4.5999999999999996</v>
      </c>
      <c r="L50" s="422"/>
      <c r="M50" s="403">
        <f>VLOOKUP(A50,MATERIALES!A6:D398,4,FALSE)</f>
        <v>15703.911871361217</v>
      </c>
      <c r="N50" s="273">
        <f>K50*M50</f>
        <v>72237.994608261593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474422.63298302854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07">
        <f>VLOOKUP(A60,TRANSPORTE!A2:D117,4,FALSE)</f>
        <v>1010.5980903546691</v>
      </c>
      <c r="M60" s="908"/>
      <c r="N60" s="288">
        <f>K60*L60</f>
        <v>1010.5980903546691</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1010.5980903546691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26967.015225900497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508084.35926534032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101616.87185306806</v>
      </c>
      <c r="M84" s="856"/>
      <c r="N84" s="51"/>
    </row>
    <row r="85" spans="1:14">
      <c r="B85" s="89" t="s">
        <v>973</v>
      </c>
      <c r="C85" s="90"/>
      <c r="D85" s="90"/>
      <c r="E85" s="90"/>
      <c r="F85" s="90"/>
      <c r="G85" s="90"/>
      <c r="H85" s="90"/>
      <c r="I85" s="87"/>
      <c r="J85" s="88"/>
      <c r="K85" s="305">
        <v>0.05</v>
      </c>
      <c r="L85" s="855">
        <f>N79*K85</f>
        <v>25404.217963267016</v>
      </c>
      <c r="M85" s="856"/>
      <c r="N85" s="51"/>
    </row>
    <row r="86" spans="1:14" ht="15.75" thickBot="1">
      <c r="B86" s="91" t="s">
        <v>974</v>
      </c>
      <c r="C86" s="92"/>
      <c r="D86" s="92"/>
      <c r="E86" s="92"/>
      <c r="F86" s="92"/>
      <c r="G86" s="92"/>
      <c r="H86" s="92"/>
      <c r="I86" s="93"/>
      <c r="J86" s="94"/>
      <c r="K86" s="306">
        <v>0.05</v>
      </c>
      <c r="L86" s="857">
        <f>N79*K86</f>
        <v>25404.217963267016</v>
      </c>
      <c r="M86" s="858"/>
      <c r="N86" s="51"/>
    </row>
    <row r="87" spans="1:14" ht="15.75" thickBot="1">
      <c r="B87" s="820" t="s">
        <v>953</v>
      </c>
      <c r="C87" s="821"/>
      <c r="D87" s="821"/>
      <c r="E87" s="821"/>
      <c r="F87" s="821"/>
      <c r="G87" s="821"/>
      <c r="H87" s="821"/>
      <c r="I87" s="821"/>
      <c r="J87" s="821"/>
      <c r="K87" s="821"/>
      <c r="L87" s="821"/>
      <c r="M87" s="822"/>
      <c r="N87" s="52">
        <f>L84+L85+L86</f>
        <v>152425.3077796021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660509.66704494238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1115</v>
      </c>
      <c r="C31" s="81" t="s">
        <v>2110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112</v>
      </c>
      <c r="B36" s="869" t="str">
        <f>VLOOKUP(A36,EQUIPOS!A6:D154,3,FALSE)</f>
        <v xml:space="preserve">Aspersor manual
</v>
      </c>
      <c r="C36" s="870"/>
      <c r="D36" s="870"/>
      <c r="E36" s="870"/>
      <c r="F36" s="870"/>
      <c r="G36" s="870"/>
      <c r="H36" s="871"/>
      <c r="I36" s="268"/>
      <c r="J36" s="269"/>
      <c r="K36" s="270">
        <f>VLOOKUP(A36,EQUIPOS!A6:D163,4,FALSE)</f>
        <v>3205.7086628051193</v>
      </c>
      <c r="L36" s="271"/>
      <c r="M36" s="337">
        <v>2</v>
      </c>
      <c r="N36" s="273">
        <f>K36/M36</f>
        <v>1602.8543314025596</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5465.8157467180781</v>
      </c>
      <c r="L37" s="336"/>
      <c r="M37" s="337">
        <v>2</v>
      </c>
      <c r="N37" s="273">
        <f>K37/M37</f>
        <v>2732.9078733590391</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1348.350761295025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5684.1129660566239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832</v>
      </c>
      <c r="B48" s="43" t="str">
        <f>VLOOKUP(A48,MATERIALES!A5:D373,3,FALSE)</f>
        <v>Concreto Resistencia  21 (Mpa)</v>
      </c>
      <c r="C48" s="282"/>
      <c r="D48" s="282"/>
      <c r="E48" s="282"/>
      <c r="F48" s="282"/>
      <c r="G48" s="282"/>
      <c r="H48" s="282"/>
      <c r="I48" s="282"/>
      <c r="J48" s="312" t="str">
        <f>VLOOKUP(A48,MATERIALES!A4:D640,2,FALSE)</f>
        <v>m3</v>
      </c>
      <c r="K48" s="283">
        <v>1</v>
      </c>
      <c r="L48" s="268"/>
      <c r="M48" s="403">
        <f>VLOOKUP(A48,MATERIALES!A5:D396,4,FALSE)</f>
        <v>368595.77862624533</v>
      </c>
      <c r="N48" s="273">
        <f>K48*M48</f>
        <v>368595.77862624533</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5556.8739991788025</v>
      </c>
      <c r="N49" s="273">
        <f>K49*M49</f>
        <v>5556.8739991788025</v>
      </c>
    </row>
    <row r="50" spans="1:14">
      <c r="A50" s="161"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4.5999999999999996</v>
      </c>
      <c r="L50" s="422"/>
      <c r="M50" s="403">
        <f>VLOOKUP(A50,MATERIALES!A6:D398,4,FALSE)</f>
        <v>6730.3749189928467</v>
      </c>
      <c r="N50" s="273">
        <f>K50*M50</f>
        <v>30959.724627367093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0" t="s">
        <v>953</v>
      </c>
      <c r="C55" s="821"/>
      <c r="D55" s="821"/>
      <c r="E55" s="821"/>
      <c r="F55" s="821"/>
      <c r="G55" s="821"/>
      <c r="H55" s="821"/>
      <c r="I55" s="821"/>
      <c r="J55" s="821"/>
      <c r="K55" s="821"/>
      <c r="L55" s="821"/>
      <c r="M55" s="822"/>
      <c r="N55" s="395">
        <f>SUM(N48:N54)</f>
        <v>405112.37725279125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07">
        <f>VLOOKUP(A60,TRANSPORTE!A2:D117,4,FALSE)</f>
        <v>1010.5980903546691</v>
      </c>
      <c r="M60" s="908"/>
      <c r="N60" s="288">
        <f>K60*L60</f>
        <v>1010.5980903546691</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1010.5980903546691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26967.015225900497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438774.10353510303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87754.820707020612</v>
      </c>
      <c r="M84" s="856"/>
      <c r="N84" s="51"/>
    </row>
    <row r="85" spans="1:14">
      <c r="B85" s="89" t="s">
        <v>973</v>
      </c>
      <c r="C85" s="90"/>
      <c r="D85" s="90"/>
      <c r="E85" s="90"/>
      <c r="F85" s="90"/>
      <c r="G85" s="90"/>
      <c r="H85" s="90"/>
      <c r="I85" s="87"/>
      <c r="J85" s="88"/>
      <c r="K85" s="305">
        <v>0.05</v>
      </c>
      <c r="L85" s="855">
        <f>N79*K85</f>
        <v>21938.705176755153</v>
      </c>
      <c r="M85" s="856"/>
      <c r="N85" s="51"/>
    </row>
    <row r="86" spans="1:14" ht="15.75" thickBot="1">
      <c r="B86" s="91" t="s">
        <v>974</v>
      </c>
      <c r="C86" s="92"/>
      <c r="D86" s="92"/>
      <c r="E86" s="92"/>
      <c r="F86" s="92"/>
      <c r="G86" s="92"/>
      <c r="H86" s="92"/>
      <c r="I86" s="93"/>
      <c r="J86" s="94"/>
      <c r="K86" s="306">
        <v>0.05</v>
      </c>
      <c r="L86" s="857">
        <f>N79*K86</f>
        <v>21938.705176755153</v>
      </c>
      <c r="M86" s="858"/>
      <c r="N86" s="51"/>
    </row>
    <row r="87" spans="1:14" ht="15.75" thickBot="1">
      <c r="B87" s="820" t="s">
        <v>953</v>
      </c>
      <c r="C87" s="821"/>
      <c r="D87" s="821"/>
      <c r="E87" s="821"/>
      <c r="F87" s="821"/>
      <c r="G87" s="821"/>
      <c r="H87" s="821"/>
      <c r="I87" s="821"/>
      <c r="J87" s="821"/>
      <c r="K87" s="821"/>
      <c r="L87" s="821"/>
      <c r="M87" s="822"/>
      <c r="N87" s="52">
        <f>L84+L85+L86</f>
        <v>131632.2310605309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570406.3345956339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1116</v>
      </c>
      <c r="C31" s="81" t="s">
        <v>2111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8"/>
      <c r="J36" s="269"/>
      <c r="K36" s="270">
        <f>VLOOKUP(A36,EQUIPOS!A6:D163,4,FALSE)</f>
        <v>9185.0327634989007</v>
      </c>
      <c r="L36" s="271"/>
      <c r="M36" s="337">
        <v>1</v>
      </c>
      <c r="N36" s="273">
        <f>K36/M36</f>
        <v>9185.0327634989007</v>
      </c>
    </row>
    <row r="37" spans="1:14">
      <c r="A37" s="113" t="s">
        <v>363</v>
      </c>
      <c r="B37" s="869" t="str">
        <f>VLOOKUP(A37,EQUIPOS!A7:D154,3,FALSE)</f>
        <v>Vibrador de concreto, Motor de 3 hp a 18.000 rpm Mangueras de 4 mt</v>
      </c>
      <c r="C37" s="870"/>
      <c r="D37" s="870"/>
      <c r="E37" s="870"/>
      <c r="F37" s="870"/>
      <c r="G37" s="870"/>
      <c r="H37" s="871"/>
      <c r="I37" s="422"/>
      <c r="J37" s="423"/>
      <c r="K37" s="270">
        <f>VLOOKUP(A37,EQUIPOS!A7:D164,4,FALSE)</f>
        <v>5465.8157467180781</v>
      </c>
      <c r="L37" s="336"/>
      <c r="M37" s="337">
        <v>1</v>
      </c>
      <c r="N37" s="273">
        <f>K37/M37</f>
        <v>5465.8157467180781</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N81*M41</f>
        <v>3373.3390225900498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18024.187532807031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0.95</v>
      </c>
      <c r="L48" s="268"/>
      <c r="M48" s="403">
        <f>VLOOKUP(A48,MATERIALES!A5:D396,4,FALSE)</f>
        <v>45312.93965682514</v>
      </c>
      <c r="N48" s="273">
        <f>K48*M48</f>
        <v>43047.29267398388</v>
      </c>
    </row>
    <row r="49" spans="1:14">
      <c r="A49" s="161" t="s">
        <v>774</v>
      </c>
      <c r="B49" s="43" t="str">
        <f>VLOOKUP(A49,MATERIALES!A6:D373,3,FALSE)</f>
        <v>Agua</v>
      </c>
      <c r="C49" s="426"/>
      <c r="D49" s="426"/>
      <c r="E49" s="426"/>
      <c r="F49" s="426"/>
      <c r="G49" s="426"/>
      <c r="H49" s="426"/>
      <c r="I49" s="426"/>
      <c r="J49" s="313" t="str">
        <f>VLOOKUP(A49,MATERIALES!A5:D641,2,FALSE)</f>
        <v>lt</v>
      </c>
      <c r="K49" s="398">
        <v>170</v>
      </c>
      <c r="L49" s="422"/>
      <c r="M49" s="403">
        <f>VLOOKUP(A49,MATERIALES!A6:D397,4,FALSE)</f>
        <v>59.258204169472513</v>
      </c>
      <c r="N49" s="273">
        <f>K49*M49</f>
        <v>10073.894708810327</v>
      </c>
    </row>
    <row r="50" spans="1:14">
      <c r="A50" s="161" t="s">
        <v>802</v>
      </c>
      <c r="B50" s="43" t="str">
        <f>VLOOKUP(A50,MATERIALES!A6:D373,3,FALSE)</f>
        <v>Arena lavada</v>
      </c>
      <c r="C50" s="426"/>
      <c r="D50" s="426"/>
      <c r="E50" s="426"/>
      <c r="F50" s="426"/>
      <c r="G50" s="426"/>
      <c r="H50" s="426"/>
      <c r="I50" s="426"/>
      <c r="J50" s="313" t="str">
        <f>VLOOKUP(A50,MATERIALES!A6:D642,2,FALSE)</f>
        <v>m3</v>
      </c>
      <c r="K50" s="398">
        <v>0.55000000000000004</v>
      </c>
      <c r="L50" s="422"/>
      <c r="M50" s="403">
        <f>VLOOKUP(A50,MATERIALES!A6:D398,4,FALSE)</f>
        <v>52582.146474314075</v>
      </c>
      <c r="N50" s="273">
        <f>K50*M50</f>
        <v>28920.180560872745</v>
      </c>
    </row>
    <row r="51" spans="1:14">
      <c r="A51" s="161" t="s">
        <v>804</v>
      </c>
      <c r="B51" s="43" t="str">
        <f>VLOOKUP(A51,MATERIALES!A6:D373,3,FALSE)</f>
        <v>Cemento gris</v>
      </c>
      <c r="C51" s="426"/>
      <c r="D51" s="426"/>
      <c r="E51" s="426"/>
      <c r="F51" s="426"/>
      <c r="G51" s="426"/>
      <c r="H51" s="426"/>
      <c r="I51" s="426"/>
      <c r="J51" s="313" t="str">
        <f>VLOOKUP(A51,MATERIALES!A6:D643,2,FALSE)</f>
        <v>kg</v>
      </c>
      <c r="K51" s="398">
        <v>300</v>
      </c>
      <c r="L51" s="422"/>
      <c r="M51" s="403">
        <f>VLOOKUP(A51,MATERIALES!A6:D399,4,FALSE)</f>
        <v>467.77543149502856</v>
      </c>
      <c r="N51" s="273">
        <f>K51*M51</f>
        <v>140332.62944850855</v>
      </c>
    </row>
    <row r="52" spans="1:14">
      <c r="A52" s="161" t="s">
        <v>867</v>
      </c>
      <c r="B52" s="43" t="str">
        <f>VLOOKUP(A52,MATERIALES!A7:D373,3,FALSE)</f>
        <v>Formaleta (gaviones, juntas de bordillos, juntas de cunetas, muros, concretos clase D,E, F y G)</v>
      </c>
      <c r="C52" s="426"/>
      <c r="D52" s="426"/>
      <c r="E52" s="426"/>
      <c r="F52" s="426"/>
      <c r="G52" s="426"/>
      <c r="H52" s="426"/>
      <c r="I52" s="426"/>
      <c r="J52" s="313" t="str">
        <f>VLOOKUP(A52,MATERIALES!A6:D644,2,FALSE)</f>
        <v>m2</v>
      </c>
      <c r="K52" s="398">
        <v>3.1</v>
      </c>
      <c r="L52" s="422"/>
      <c r="M52" s="403">
        <f>VLOOKUP(A52,MATERIALES!A7:D400,4,FALSE)</f>
        <v>6730.3749189928467</v>
      </c>
      <c r="N52" s="273">
        <f>K52*M52</f>
        <v>20864.162248877827</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SUM(N48:N58)</f>
        <v>243238.15964105332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1229</v>
      </c>
      <c r="B64" s="46" t="str">
        <f>VLOOKUP(A64,TRANSPORTE!A2:D117,3,FALSE)</f>
        <v>Transporte de arena</v>
      </c>
      <c r="C64" s="318"/>
      <c r="D64" s="318"/>
      <c r="E64" s="318"/>
      <c r="F64" s="318"/>
      <c r="G64" s="318"/>
      <c r="H64" s="312" t="s">
        <v>339</v>
      </c>
      <c r="I64" s="280">
        <v>0.55000000000000004</v>
      </c>
      <c r="J64" s="287">
        <v>1</v>
      </c>
      <c r="K64" s="280">
        <f>I64*J64</f>
        <v>0.55000000000000004</v>
      </c>
      <c r="L64" s="907">
        <f>VLOOKUP(A64,TRANSPORTE!A2:D117,4,FALSE)</f>
        <v>960.74550811354766</v>
      </c>
      <c r="M64" s="908"/>
      <c r="N64" s="288">
        <f>K64*L64</f>
        <v>528.41002946245123</v>
      </c>
    </row>
    <row r="65" spans="1:15">
      <c r="A65" t="s">
        <v>1281</v>
      </c>
      <c r="B65" s="46" t="str">
        <f>VLOOKUP(A65,TRANSPORTE!A3:D117,3,FALSE)</f>
        <v>Transporte de material triturado</v>
      </c>
      <c r="C65" s="47"/>
      <c r="D65" s="47"/>
      <c r="E65" s="47"/>
      <c r="F65" s="47"/>
      <c r="G65" s="47"/>
      <c r="H65" s="312" t="s">
        <v>339</v>
      </c>
      <c r="I65" s="280">
        <v>0.95</v>
      </c>
      <c r="J65" s="287">
        <v>1</v>
      </c>
      <c r="K65" s="280">
        <f>I65*J65</f>
        <v>0.95</v>
      </c>
      <c r="L65" s="907">
        <f>VLOOKUP(A65,TRANSPORTE!A3:D117,4,FALSE)</f>
        <v>1010.5980903546691</v>
      </c>
      <c r="M65" s="908"/>
      <c r="N65" s="288">
        <f>K65*L65</f>
        <v>960.06818583693564</v>
      </c>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1488.4782152993869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8</v>
      </c>
      <c r="N75" s="396">
        <f>K75/M75</f>
        <v>54131</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67466.780451800994</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N43+N59+N70+N81</f>
        <v>330217.60584096075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66043.52116819215</v>
      </c>
      <c r="M88" s="856"/>
      <c r="N88" s="51"/>
    </row>
    <row r="89" spans="1:14">
      <c r="B89" s="89" t="s">
        <v>973</v>
      </c>
      <c r="C89" s="90"/>
      <c r="D89" s="90"/>
      <c r="E89" s="90"/>
      <c r="F89" s="90"/>
      <c r="G89" s="90"/>
      <c r="H89" s="90"/>
      <c r="I89" s="87"/>
      <c r="J89" s="88"/>
      <c r="K89" s="305">
        <v>0.05</v>
      </c>
      <c r="L89" s="855">
        <f>N83*K89</f>
        <v>16510.880292048038</v>
      </c>
      <c r="M89" s="856"/>
      <c r="N89" s="51"/>
    </row>
    <row r="90" spans="1:14" ht="15.75" thickBot="1">
      <c r="B90" s="91" t="s">
        <v>974</v>
      </c>
      <c r="C90" s="92"/>
      <c r="D90" s="92"/>
      <c r="E90" s="92"/>
      <c r="F90" s="92"/>
      <c r="G90" s="92"/>
      <c r="H90" s="92"/>
      <c r="I90" s="93"/>
      <c r="J90" s="94"/>
      <c r="K90" s="306">
        <v>0.05</v>
      </c>
      <c r="L90" s="857">
        <f>N83*K90</f>
        <v>16510.880292048038</v>
      </c>
      <c r="M90" s="858"/>
      <c r="N90" s="51"/>
    </row>
    <row r="91" spans="1:14" ht="15.75" thickBot="1">
      <c r="B91" s="820" t="s">
        <v>953</v>
      </c>
      <c r="C91" s="821"/>
      <c r="D91" s="821"/>
      <c r="E91" s="821"/>
      <c r="F91" s="821"/>
      <c r="G91" s="821"/>
      <c r="H91" s="821"/>
      <c r="I91" s="821"/>
      <c r="J91" s="821"/>
      <c r="K91" s="821"/>
      <c r="L91" s="821"/>
      <c r="M91" s="822"/>
      <c r="N91" s="52">
        <f>L88+L89+L90</f>
        <v>99065.281752288225</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429282.88759324898</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1117</v>
      </c>
      <c r="C31" s="81" t="s">
        <v>2112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8"/>
      <c r="J36" s="269"/>
      <c r="K36" s="270">
        <f>VLOOKUP(A36,EQUIPOS!A6:D163,4,FALSE)</f>
        <v>9185.0327634989007</v>
      </c>
      <c r="L36" s="271"/>
      <c r="M36" s="337">
        <v>1</v>
      </c>
      <c r="N36" s="273">
        <f>K36/M36</f>
        <v>9185.0327634989007</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N81*M41</f>
        <v>3373.3390225900498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12558.37178608895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0.84</v>
      </c>
      <c r="L48" s="268"/>
      <c r="M48" s="403">
        <f>VLOOKUP(A48,MATERIALES!A5:D396,4,FALSE)</f>
        <v>45312.93965682514</v>
      </c>
      <c r="N48" s="273">
        <f>K48*M48</f>
        <v>38062.869311733113</v>
      </c>
    </row>
    <row r="49" spans="1:14">
      <c r="A49" s="161" t="s">
        <v>774</v>
      </c>
      <c r="B49" s="43" t="str">
        <f>VLOOKUP(A49,MATERIALES!A6:D373,3,FALSE)</f>
        <v>Agua</v>
      </c>
      <c r="C49" s="426"/>
      <c r="D49" s="426"/>
      <c r="E49" s="426"/>
      <c r="F49" s="426"/>
      <c r="G49" s="426"/>
      <c r="H49" s="426"/>
      <c r="I49" s="426"/>
      <c r="J49" s="313" t="str">
        <f>VLOOKUP(A49,MATERIALES!A5:D641,2,FALSE)</f>
        <v>lt</v>
      </c>
      <c r="K49" s="398">
        <v>185</v>
      </c>
      <c r="L49" s="422"/>
      <c r="M49" s="403">
        <f>VLOOKUP(A49,MATERIALES!A6:D397,4,FALSE)</f>
        <v>59.258204169472513</v>
      </c>
      <c r="N49" s="273">
        <f>K49*M49</f>
        <v>10962.767771352415</v>
      </c>
    </row>
    <row r="50" spans="1:14">
      <c r="A50" s="161" t="s">
        <v>802</v>
      </c>
      <c r="B50" s="43" t="str">
        <f>VLOOKUP(A50,MATERIALES!A6:D373,3,FALSE)</f>
        <v>Arena lavada</v>
      </c>
      <c r="C50" s="426"/>
      <c r="D50" s="426"/>
      <c r="E50" s="426"/>
      <c r="F50" s="426"/>
      <c r="G50" s="426"/>
      <c r="H50" s="426"/>
      <c r="I50" s="426"/>
      <c r="J50" s="313" t="str">
        <f>VLOOKUP(A50,MATERIALES!A6:D642,2,FALSE)</f>
        <v>m3</v>
      </c>
      <c r="K50" s="398">
        <v>0.63</v>
      </c>
      <c r="L50" s="422"/>
      <c r="M50" s="403">
        <f>VLOOKUP(A50,MATERIALES!A6:D398,4,FALSE)</f>
        <v>52582.146474314075</v>
      </c>
      <c r="N50" s="273">
        <f>K50*M50</f>
        <v>33126.752278817869</v>
      </c>
    </row>
    <row r="51" spans="1:14">
      <c r="A51" s="161" t="s">
        <v>804</v>
      </c>
      <c r="B51" s="43" t="str">
        <f>VLOOKUP(A51,MATERIALES!A6:D373,3,FALSE)</f>
        <v>Cemento gris</v>
      </c>
      <c r="C51" s="426"/>
      <c r="D51" s="426"/>
      <c r="E51" s="426"/>
      <c r="F51" s="426"/>
      <c r="G51" s="426"/>
      <c r="H51" s="426"/>
      <c r="I51" s="426"/>
      <c r="J51" s="313" t="str">
        <f>VLOOKUP(A51,MATERIALES!A6:D643,2,FALSE)</f>
        <v>kg</v>
      </c>
      <c r="K51" s="398">
        <v>260</v>
      </c>
      <c r="L51" s="422"/>
      <c r="M51" s="403">
        <f>VLOOKUP(A51,MATERIALES!A6:D399,4,FALSE)</f>
        <v>467.77543149502856</v>
      </c>
      <c r="N51" s="273">
        <f>K51*M51</f>
        <v>121621.61218870743</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SUM(N48:N58)</f>
        <v>203774.00155061082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1229</v>
      </c>
      <c r="B64" s="46" t="str">
        <f>VLOOKUP(A64,TRANSPORTE!A2:D117,3,FALSE)</f>
        <v>Transporte de arena</v>
      </c>
      <c r="C64" s="318"/>
      <c r="D64" s="318"/>
      <c r="E64" s="318"/>
      <c r="F64" s="318"/>
      <c r="G64" s="318"/>
      <c r="H64" s="312" t="s">
        <v>339</v>
      </c>
      <c r="I64" s="280">
        <v>0.63</v>
      </c>
      <c r="J64" s="287">
        <v>1</v>
      </c>
      <c r="K64" s="280">
        <f>I64*J64</f>
        <v>0.63</v>
      </c>
      <c r="L64" s="907">
        <f>VLOOKUP(A64,TRANSPORTE!A2:D117,4,FALSE)</f>
        <v>960.74550811354766</v>
      </c>
      <c r="M64" s="908"/>
      <c r="N64" s="288">
        <f>K64*L64</f>
        <v>605.26967011153499</v>
      </c>
    </row>
    <row r="65" spans="1:15">
      <c r="A65" t="s">
        <v>1281</v>
      </c>
      <c r="B65" s="46" t="str">
        <f>VLOOKUP(A65,TRANSPORTE!A3:D117,3,FALSE)</f>
        <v>Transporte de material triturado</v>
      </c>
      <c r="C65" s="47"/>
      <c r="D65" s="47"/>
      <c r="E65" s="47"/>
      <c r="F65" s="47"/>
      <c r="G65" s="47"/>
      <c r="H65" s="312" t="s">
        <v>339</v>
      </c>
      <c r="I65" s="280">
        <v>0.84</v>
      </c>
      <c r="J65" s="287">
        <v>1</v>
      </c>
      <c r="K65" s="280">
        <f>I65*J65</f>
        <v>0.84</v>
      </c>
      <c r="L65" s="907">
        <f>VLOOKUP(A65,TRANSPORTE!A3:D117,4,FALSE)</f>
        <v>1010.5980903546691</v>
      </c>
      <c r="M65" s="908"/>
      <c r="N65" s="288">
        <f>K65*L65</f>
        <v>848.90239589792202</v>
      </c>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1454.172066009457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8</v>
      </c>
      <c r="N75" s="396">
        <f>K75/M75</f>
        <v>54131</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67466.780451800994</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N43+N59+N70+N81</f>
        <v>285253.32585451019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57050.665170902037</v>
      </c>
      <c r="M88" s="856"/>
      <c r="N88" s="51"/>
    </row>
    <row r="89" spans="1:14">
      <c r="B89" s="89" t="s">
        <v>973</v>
      </c>
      <c r="C89" s="90"/>
      <c r="D89" s="90"/>
      <c r="E89" s="90"/>
      <c r="F89" s="90"/>
      <c r="G89" s="90"/>
      <c r="H89" s="90"/>
      <c r="I89" s="87"/>
      <c r="J89" s="88"/>
      <c r="K89" s="305">
        <v>0.05</v>
      </c>
      <c r="L89" s="855">
        <f>N83*K89</f>
        <v>14262.666292725509</v>
      </c>
      <c r="M89" s="856"/>
      <c r="N89" s="51"/>
    </row>
    <row r="90" spans="1:14" ht="15.75" thickBot="1">
      <c r="B90" s="91" t="s">
        <v>974</v>
      </c>
      <c r="C90" s="92"/>
      <c r="D90" s="92"/>
      <c r="E90" s="92"/>
      <c r="F90" s="92"/>
      <c r="G90" s="92"/>
      <c r="H90" s="92"/>
      <c r="I90" s="93"/>
      <c r="J90" s="94"/>
      <c r="K90" s="306">
        <v>0.05</v>
      </c>
      <c r="L90" s="857">
        <f>N83*K90</f>
        <v>14262.666292725509</v>
      </c>
      <c r="M90" s="858"/>
      <c r="N90" s="51"/>
    </row>
    <row r="91" spans="1:14" ht="15.75" thickBot="1">
      <c r="B91" s="820" t="s">
        <v>953</v>
      </c>
      <c r="C91" s="821"/>
      <c r="D91" s="821"/>
      <c r="E91" s="821"/>
      <c r="F91" s="821"/>
      <c r="G91" s="821"/>
      <c r="H91" s="821"/>
      <c r="I91" s="821"/>
      <c r="J91" s="821"/>
      <c r="K91" s="821"/>
      <c r="L91" s="821"/>
      <c r="M91" s="822"/>
      <c r="N91" s="52">
        <f>L88+L89+L90</f>
        <v>85575.997756353056</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370829.32361086324</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1118</v>
      </c>
      <c r="C31" s="81" t="s">
        <v>2113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8"/>
      <c r="J36" s="269"/>
      <c r="K36" s="270">
        <f>VLOOKUP(A36,EQUIPOS!A6:D163,4,FALSE)</f>
        <v>9185.0327634989007</v>
      </c>
      <c r="L36" s="271"/>
      <c r="M36" s="337">
        <v>1</v>
      </c>
      <c r="N36" s="273">
        <f>K36/M36</f>
        <v>9185.0327634989007</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N81*M41</f>
        <v>2698.6712180720406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11883.703981570941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45312.93965682514</v>
      </c>
      <c r="N48" s="273">
        <f>K48*M48</f>
        <v>22837.721587039872</v>
      </c>
    </row>
    <row r="49" spans="1:14">
      <c r="A49" s="161" t="s">
        <v>774</v>
      </c>
      <c r="B49" s="43" t="str">
        <f>VLOOKUP(A49,MATERIALES!A6:D373,3,FALSE)</f>
        <v>Agua</v>
      </c>
      <c r="C49" s="426"/>
      <c r="D49" s="426"/>
      <c r="E49" s="426"/>
      <c r="F49" s="426"/>
      <c r="G49" s="426"/>
      <c r="H49" s="426"/>
      <c r="I49" s="426"/>
      <c r="J49" s="313" t="str">
        <f>VLOOKUP(A49,MATERIALES!A5:D641,2,FALSE)</f>
        <v>lt</v>
      </c>
      <c r="K49" s="398">
        <v>111</v>
      </c>
      <c r="L49" s="422"/>
      <c r="M49" s="403">
        <f>VLOOKUP(A49,MATERIALES!A6:D397,4,FALSE)</f>
        <v>59.258204169472513</v>
      </c>
      <c r="N49" s="273">
        <f>K49*M49</f>
        <v>6577.6606628114487</v>
      </c>
    </row>
    <row r="50" spans="1:14">
      <c r="A50" s="161" t="s">
        <v>598</v>
      </c>
      <c r="B50" s="43" t="str">
        <f>VLOOKUP(A50,MATERIALES!A6:D373,3,FALSE)</f>
        <v>Piedra para concreto ciclópeo (rajón o canto rodado)</v>
      </c>
      <c r="C50" s="426"/>
      <c r="D50" s="426"/>
      <c r="E50" s="426"/>
      <c r="F50" s="426"/>
      <c r="G50" s="426"/>
      <c r="H50" s="426"/>
      <c r="I50" s="426"/>
      <c r="J50" s="313" t="str">
        <f>VLOOKUP(A50,MATERIALES!A6:D642,2,FALSE)</f>
        <v>m3</v>
      </c>
      <c r="K50" s="398">
        <v>0.4</v>
      </c>
      <c r="L50" s="422"/>
      <c r="M50" s="403">
        <f>VLOOKUP(A50,MATERIALES!A6:D398,4,FALSE)</f>
        <v>76022.38044479143</v>
      </c>
      <c r="N50" s="273">
        <f>K50*M50</f>
        <v>30408.952177916573</v>
      </c>
    </row>
    <row r="51" spans="1:14">
      <c r="A51" s="161" t="s">
        <v>802</v>
      </c>
      <c r="B51" s="43" t="str">
        <f>VLOOKUP(A51,MATERIALES!A6:D373,3,FALSE)</f>
        <v>Arena lavada</v>
      </c>
      <c r="C51" s="426"/>
      <c r="D51" s="426"/>
      <c r="E51" s="426"/>
      <c r="F51" s="426"/>
      <c r="G51" s="426"/>
      <c r="H51" s="426"/>
      <c r="I51" s="426"/>
      <c r="J51" s="313" t="str">
        <f>VLOOKUP(A51,MATERIALES!A6:D643,2,FALSE)</f>
        <v>m3</v>
      </c>
      <c r="K51" s="398">
        <v>0.378</v>
      </c>
      <c r="L51" s="422"/>
      <c r="M51" s="403">
        <f>VLOOKUP(A51,MATERIALES!A6:D399,4,FALSE)</f>
        <v>52582.146474314075</v>
      </c>
      <c r="N51" s="273">
        <f>K51*M51</f>
        <v>19876.051367290722</v>
      </c>
    </row>
    <row r="52" spans="1:14">
      <c r="A52" s="161" t="s">
        <v>804</v>
      </c>
      <c r="B52" s="43" t="str">
        <f>VLOOKUP(A52,MATERIALES!A7:D373,3,FALSE)</f>
        <v>Cemento gris</v>
      </c>
      <c r="C52" s="426"/>
      <c r="D52" s="426"/>
      <c r="E52" s="426"/>
      <c r="F52" s="426"/>
      <c r="G52" s="426"/>
      <c r="H52" s="426"/>
      <c r="I52" s="426"/>
      <c r="J52" s="313" t="str">
        <f>VLOOKUP(A52,MATERIALES!A6:D644,2,FALSE)</f>
        <v>kg</v>
      </c>
      <c r="K52" s="398">
        <v>156</v>
      </c>
      <c r="L52" s="422"/>
      <c r="M52" s="403">
        <f>VLOOKUP(A52,MATERIALES!A7:D400,4,FALSE)</f>
        <v>467.77543149502856</v>
      </c>
      <c r="N52" s="273">
        <f>K52*M52</f>
        <v>72972.96731322445</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SUM(N48:N58)</f>
        <v>152673.35310828307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A64" t="s">
        <v>1229</v>
      </c>
      <c r="B64" s="46" t="str">
        <f>VLOOKUP(A64,TRANSPORTE!A2:D117,3,FALSE)</f>
        <v>Transporte de arena</v>
      </c>
      <c r="C64" s="318"/>
      <c r="D64" s="318"/>
      <c r="E64" s="318"/>
      <c r="F64" s="318"/>
      <c r="G64" s="318"/>
      <c r="H64" s="312" t="s">
        <v>339</v>
      </c>
      <c r="I64" s="280">
        <v>0.378</v>
      </c>
      <c r="J64" s="287">
        <v>1</v>
      </c>
      <c r="K64" s="280">
        <f>I64*J64</f>
        <v>0.378</v>
      </c>
      <c r="L64" s="907">
        <f>VLOOKUP(A64,TRANSPORTE!A2:D117,4,FALSE)</f>
        <v>960.74550811354766</v>
      </c>
      <c r="M64" s="908"/>
      <c r="N64" s="288">
        <f>K64*L64</f>
        <v>363.16180206692104</v>
      </c>
    </row>
    <row r="65" spans="1:15">
      <c r="A65" t="s">
        <v>1281</v>
      </c>
      <c r="B65" s="46" t="str">
        <f>VLOOKUP(A65,TRANSPORTE!A3:D117,3,FALSE)</f>
        <v>Transporte de material triturado</v>
      </c>
      <c r="C65" s="47"/>
      <c r="D65" s="47"/>
      <c r="E65" s="47"/>
      <c r="F65" s="47"/>
      <c r="G65" s="47"/>
      <c r="H65" s="312" t="s">
        <v>339</v>
      </c>
      <c r="I65" s="280">
        <v>0.504</v>
      </c>
      <c r="J65" s="287">
        <v>1</v>
      </c>
      <c r="K65" s="280">
        <f>I65*J65</f>
        <v>0.504</v>
      </c>
      <c r="L65" s="907">
        <f>VLOOKUP(A65,TRANSPORTE!A3:D117,4,FALSE)</f>
        <v>1010.5980903546691</v>
      </c>
      <c r="M65" s="908"/>
      <c r="N65" s="288">
        <f>K65*L65</f>
        <v>509.34143753875327</v>
      </c>
    </row>
    <row r="66" spans="1:15">
      <c r="A66" t="s">
        <v>1308</v>
      </c>
      <c r="B66" s="46" t="str">
        <f>VLOOKUP(A66,TRANSPORTE!A3:D117,3,FALSE)</f>
        <v>Transporte de piedra para Ciclópeo</v>
      </c>
      <c r="C66" s="47"/>
      <c r="D66" s="47"/>
      <c r="E66" s="47"/>
      <c r="F66" s="47"/>
      <c r="G66" s="47"/>
      <c r="H66" s="312" t="s">
        <v>339</v>
      </c>
      <c r="I66" s="280">
        <v>0.4</v>
      </c>
      <c r="J66" s="287">
        <v>1</v>
      </c>
      <c r="K66" s="280">
        <f>I66*J66</f>
        <v>0.4</v>
      </c>
      <c r="L66" s="907">
        <f>VLOOKUP(A66,TRANSPORTE!A3:D117,4,FALSE)</f>
        <v>1010.5980903546691</v>
      </c>
      <c r="M66" s="908"/>
      <c r="N66" s="288">
        <f>K66*L66</f>
        <v>404.23923614186765</v>
      </c>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f>N64+N65+N66+N67+N68</f>
        <v>1276.7424757475419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10</v>
      </c>
      <c r="N75" s="396">
        <f>K75/M75</f>
        <v>43304.800000000003</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10</v>
      </c>
      <c r="N76" s="396">
        <f>K76/M76</f>
        <v>10668.624361440798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96"/>
      <c r="C80" s="897"/>
      <c r="D80" s="897"/>
      <c r="E80" s="897"/>
      <c r="F80" s="897"/>
      <c r="G80" s="897"/>
      <c r="H80" s="897"/>
      <c r="I80" s="126"/>
      <c r="J80" s="126"/>
      <c r="K80" s="126"/>
      <c r="L80" s="910"/>
      <c r="M80" s="910"/>
      <c r="N80" s="45"/>
    </row>
    <row r="81" spans="1:14" ht="15.75" thickBot="1">
      <c r="B81" s="909" t="s">
        <v>953</v>
      </c>
      <c r="C81" s="863"/>
      <c r="D81" s="863"/>
      <c r="E81" s="863"/>
      <c r="F81" s="863"/>
      <c r="G81" s="863"/>
      <c r="H81" s="863"/>
      <c r="I81" s="863"/>
      <c r="J81" s="863"/>
      <c r="K81" s="863"/>
      <c r="L81" s="863"/>
      <c r="M81" s="864"/>
      <c r="N81" s="302">
        <f>SUM(N75:N80)</f>
        <v>53973.424361440804</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N43+N59+N70+N81</f>
        <v>219807.22392704233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43961.444785408472</v>
      </c>
      <c r="M88" s="856"/>
      <c r="N88" s="51"/>
    </row>
    <row r="89" spans="1:14">
      <c r="B89" s="89" t="s">
        <v>973</v>
      </c>
      <c r="C89" s="90"/>
      <c r="D89" s="90"/>
      <c r="E89" s="90"/>
      <c r="F89" s="90"/>
      <c r="G89" s="90"/>
      <c r="H89" s="90"/>
      <c r="I89" s="87"/>
      <c r="J89" s="88"/>
      <c r="K89" s="305">
        <v>0.05</v>
      </c>
      <c r="L89" s="855">
        <f>N83*K89</f>
        <v>10990.361196352118</v>
      </c>
      <c r="M89" s="856"/>
      <c r="N89" s="51"/>
    </row>
    <row r="90" spans="1:14" ht="15.75" thickBot="1">
      <c r="B90" s="91" t="s">
        <v>974</v>
      </c>
      <c r="C90" s="92"/>
      <c r="D90" s="92"/>
      <c r="E90" s="92"/>
      <c r="F90" s="92"/>
      <c r="G90" s="92"/>
      <c r="H90" s="92"/>
      <c r="I90" s="93"/>
      <c r="J90" s="94"/>
      <c r="K90" s="306">
        <v>0.05</v>
      </c>
      <c r="L90" s="857">
        <f>N83*K90</f>
        <v>10990.361196352118</v>
      </c>
      <c r="M90" s="858"/>
      <c r="N90" s="51"/>
    </row>
    <row r="91" spans="1:14" ht="15.75" thickBot="1">
      <c r="B91" s="820" t="s">
        <v>953</v>
      </c>
      <c r="C91" s="821"/>
      <c r="D91" s="821"/>
      <c r="E91" s="821"/>
      <c r="F91" s="821"/>
      <c r="G91" s="821"/>
      <c r="H91" s="821"/>
      <c r="I91" s="821"/>
      <c r="J91" s="821"/>
      <c r="K91" s="821"/>
      <c r="L91" s="821"/>
      <c r="M91" s="822"/>
      <c r="N91" s="52">
        <f>L88+L89+L90</f>
        <v>65942.167178112708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285749.39110515505</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1119</v>
      </c>
      <c r="C31" s="81" t="s">
        <v>2232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363</v>
      </c>
      <c r="B36" s="869" t="str">
        <f>VLOOKUP(A36,EQUIPOS!A6:D154,3,FALSE)</f>
        <v>Vibrador de concreto, Motor de 3 hp a 18.000 rpm Mangueras de 4 mt</v>
      </c>
      <c r="C36" s="870"/>
      <c r="D36" s="870"/>
      <c r="E36" s="870"/>
      <c r="F36" s="870"/>
      <c r="G36" s="870"/>
      <c r="H36" s="871"/>
      <c r="I36" s="268"/>
      <c r="J36" s="269"/>
      <c r="K36" s="270">
        <f>VLOOKUP(A36,EQUIPOS!A6:D163,4,FALSE)</f>
        <v>5465.8157467180781</v>
      </c>
      <c r="L36" s="271"/>
      <c r="M36" s="337">
        <v>1</v>
      </c>
      <c r="N36" s="273">
        <f>K36/M36</f>
        <v>5465.8157467180781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1582.8190800847531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7048.6348268028314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3726.9421897794346</v>
      </c>
      <c r="N48" s="273">
        <f>K48*M48</f>
        <v>127133.45197775608</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46251.916886950399</v>
      </c>
      <c r="N49" s="273">
        <f>K49*M49</f>
        <v>6937.7875330425595</v>
      </c>
    </row>
    <row r="50" spans="1:14">
      <c r="A50" s="161" t="s">
        <v>832</v>
      </c>
      <c r="B50" s="43" t="str">
        <f>VLOOKUP(A50,MATERIALES!A6:D373,3,FALSE)</f>
        <v>Concreto Resistencia  21 (Mpa)</v>
      </c>
      <c r="C50" s="426"/>
      <c r="D50" s="426"/>
      <c r="E50" s="426"/>
      <c r="F50" s="426"/>
      <c r="G50" s="426"/>
      <c r="H50" s="426"/>
      <c r="I50" s="426"/>
      <c r="J50" s="313" t="str">
        <f>VLOOKUP(A50,MATERIALES!A6:D642,2,FALSE)</f>
        <v>m3</v>
      </c>
      <c r="K50" s="398">
        <v>0.126</v>
      </c>
      <c r="L50" s="422"/>
      <c r="M50" s="403">
        <f>VLOOKUP(A50,MATERIALES!A6:D398,4,FALSE)</f>
        <v>368595.77862624533</v>
      </c>
      <c r="N50" s="273">
        <f>K50*M50</f>
        <v>46443.068106906911</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31531.087744517798</v>
      </c>
      <c r="N51" s="273">
        <f>K51*M51</f>
        <v>31531.087744517798</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212045.39536222335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1239</v>
      </c>
      <c r="B61" s="46" t="str">
        <f>VLOOKUP(A61,TRANSPORTE!A3:D117,3,FALSE)</f>
        <v>Transporte de concreto</v>
      </c>
      <c r="C61" s="318"/>
      <c r="D61" s="318"/>
      <c r="E61" s="318"/>
      <c r="F61" s="318"/>
      <c r="G61" s="318"/>
      <c r="H61" s="312" t="s">
        <v>339</v>
      </c>
      <c r="I61" s="280">
        <v>0.126</v>
      </c>
      <c r="J61" s="287">
        <v>1</v>
      </c>
      <c r="K61" s="280">
        <f>I61*J61</f>
        <v>0.126</v>
      </c>
      <c r="L61" s="907">
        <f>VLOOKUP(A61,TRANSPORTE!A3:D117,4,FALSE)</f>
        <v>1010.5980903546691</v>
      </c>
      <c r="M61" s="908"/>
      <c r="N61" s="288">
        <f>K61*L61</f>
        <v>127.33535938468832</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127.33535938468832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74"/>
      <c r="N71" s="98" t="s">
        <v>951</v>
      </c>
    </row>
    <row r="72" spans="1:15">
      <c r="A72" s="162" t="s">
        <v>9</v>
      </c>
      <c r="B72" s="49" t="str">
        <f>VLOOKUP(A72,'MANO DE OBRA'!A8:D68,3,FALSE)</f>
        <v>Obrero (3)</v>
      </c>
      <c r="C72" s="47"/>
      <c r="D72" s="47"/>
      <c r="E72" s="47"/>
      <c r="F72" s="47"/>
      <c r="G72" s="47"/>
      <c r="H72" s="47"/>
      <c r="I72" s="293">
        <f>K72/J72*100</f>
        <v>87780</v>
      </c>
      <c r="J72" s="294">
        <v>185</v>
      </c>
      <c r="K72" s="295">
        <f>VLOOKUP(A72,'MANO DE OBRA'!A8:D99,4,FALSE)</f>
        <v>162393</v>
      </c>
      <c r="L72" s="50"/>
      <c r="M72" s="432">
        <v>3.4</v>
      </c>
      <c r="N72" s="396">
        <f>K72/M72</f>
        <v>47762.647058823532</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79140.954004237647</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298362.31955264852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59672.46391052971</v>
      </c>
      <c r="M85" s="856"/>
      <c r="N85" s="51"/>
    </row>
    <row r="86" spans="1:14">
      <c r="B86" s="89" t="s">
        <v>973</v>
      </c>
      <c r="C86" s="90"/>
      <c r="D86" s="90"/>
      <c r="E86" s="90"/>
      <c r="F86" s="90"/>
      <c r="G86" s="90"/>
      <c r="H86" s="90"/>
      <c r="I86" s="87"/>
      <c r="J86" s="88"/>
      <c r="K86" s="305">
        <v>0.05</v>
      </c>
      <c r="L86" s="855">
        <f>N80*K86</f>
        <v>14918.115977632428</v>
      </c>
      <c r="M86" s="856"/>
      <c r="N86" s="51"/>
    </row>
    <row r="87" spans="1:14" ht="15.75" thickBot="1">
      <c r="B87" s="91" t="s">
        <v>974</v>
      </c>
      <c r="C87" s="92"/>
      <c r="D87" s="92"/>
      <c r="E87" s="92"/>
      <c r="F87" s="92"/>
      <c r="G87" s="92"/>
      <c r="H87" s="92"/>
      <c r="I87" s="93"/>
      <c r="J87" s="94"/>
      <c r="K87" s="306">
        <v>0.05</v>
      </c>
      <c r="L87" s="857">
        <f>N80*K87</f>
        <v>14918.115977632428</v>
      </c>
      <c r="M87" s="858"/>
      <c r="N87" s="51"/>
    </row>
    <row r="88" spans="1:14" ht="15.75" thickBot="1">
      <c r="B88" s="820" t="s">
        <v>953</v>
      </c>
      <c r="C88" s="821"/>
      <c r="D88" s="821"/>
      <c r="E88" s="821"/>
      <c r="F88" s="821"/>
      <c r="G88" s="821"/>
      <c r="H88" s="821"/>
      <c r="I88" s="821"/>
      <c r="J88" s="821"/>
      <c r="K88" s="821"/>
      <c r="L88" s="821"/>
      <c r="M88" s="822"/>
      <c r="N88" s="52">
        <f>L85+L86+L87</f>
        <v>89508.69586579458</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387871.01541844313</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1659</v>
      </c>
      <c r="C31" s="81" t="s">
        <v>1660</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363</v>
      </c>
      <c r="B36" s="869" t="str">
        <f>VLOOKUP(A36,EQUIPOS!A6:D154,3,FALSE)</f>
        <v>Vibrador de concreto, Motor de 3 hp a 18.000 rpm Mangueras de 4 mt</v>
      </c>
      <c r="C36" s="870"/>
      <c r="D36" s="870"/>
      <c r="E36" s="870"/>
      <c r="F36" s="870"/>
      <c r="G36" s="870"/>
      <c r="H36" s="871"/>
      <c r="I36" s="268"/>
      <c r="J36" s="269"/>
      <c r="K36" s="270">
        <f>VLOOKUP(A36,EQUIPOS!A6:D163,4,FALSE)</f>
        <v>5465.8157467180781</v>
      </c>
      <c r="L36" s="271"/>
      <c r="M36" s="337">
        <v>1</v>
      </c>
      <c r="N36" s="273">
        <f>K36/M36</f>
        <v>5465.8157467180781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1582.8190800847531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7048.6348268028314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3726.9421897794346</v>
      </c>
      <c r="N48" s="273">
        <f>K48*M48</f>
        <v>127133.45197775608</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46251.916886950399</v>
      </c>
      <c r="N49" s="273">
        <f>K49*M49</f>
        <v>6937.7875330425595</v>
      </c>
    </row>
    <row r="50" spans="1:14">
      <c r="A50" s="161" t="s">
        <v>1661</v>
      </c>
      <c r="B50" s="43" t="str">
        <f>VLOOKUP(A50,MATERIALES!A6:D373,3,FALSE)</f>
        <v>Concreto Resistencia  28 (Mpa)</v>
      </c>
      <c r="C50" s="426"/>
      <c r="D50" s="426"/>
      <c r="E50" s="426"/>
      <c r="F50" s="426"/>
      <c r="G50" s="426"/>
      <c r="H50" s="426"/>
      <c r="I50" s="426"/>
      <c r="J50" s="313" t="str">
        <f>VLOOKUP(A50,MATERIALES!A6:D642,2,FALSE)</f>
        <v>m3</v>
      </c>
      <c r="K50" s="398">
        <v>0.126</v>
      </c>
      <c r="L50" s="422"/>
      <c r="M50" s="403">
        <f>VLOOKUP(A50,MATERIALES!A6:D398,4,FALSE)</f>
        <v>396627.7643755881</v>
      </c>
      <c r="N50" s="273">
        <f>K50*M50</f>
        <v>49975.098311324102</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31531.087744517798</v>
      </c>
      <c r="N51" s="273">
        <f>K51*M51</f>
        <v>31531.087744517798</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215577.42556664057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1239</v>
      </c>
      <c r="B61" s="46" t="str">
        <f>VLOOKUP(A61,TRANSPORTE!A3:D117,3,FALSE)</f>
        <v>Transporte de concreto</v>
      </c>
      <c r="C61" s="318"/>
      <c r="D61" s="318"/>
      <c r="E61" s="318"/>
      <c r="F61" s="318"/>
      <c r="G61" s="318"/>
      <c r="H61" s="312" t="s">
        <v>339</v>
      </c>
      <c r="I61" s="414">
        <v>0.126</v>
      </c>
      <c r="J61" s="287">
        <v>1</v>
      </c>
      <c r="K61" s="414">
        <f>I61*J61</f>
        <v>0.126</v>
      </c>
      <c r="L61" s="907">
        <f>VLOOKUP(A61,TRANSPORTE!A3:D117,4,FALSE)</f>
        <v>1010.5980903546691</v>
      </c>
      <c r="M61" s="908"/>
      <c r="N61" s="288">
        <f>K61*L61</f>
        <v>127.33535938468832</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127.33535938468832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74"/>
      <c r="N71" s="98" t="s">
        <v>951</v>
      </c>
    </row>
    <row r="72" spans="1:15">
      <c r="A72" s="162" t="s">
        <v>9</v>
      </c>
      <c r="B72" s="49" t="str">
        <f>VLOOKUP(A72,'MANO DE OBRA'!A8:D68,3,FALSE)</f>
        <v>Obrero (3)</v>
      </c>
      <c r="C72" s="47"/>
      <c r="D72" s="47"/>
      <c r="E72" s="47"/>
      <c r="F72" s="47"/>
      <c r="G72" s="47"/>
      <c r="H72" s="47"/>
      <c r="I72" s="293">
        <f>K72/J72*100</f>
        <v>87780</v>
      </c>
      <c r="J72" s="294">
        <v>185</v>
      </c>
      <c r="K72" s="295">
        <f>VLOOKUP(A72,'MANO DE OBRA'!A8:D99,4,FALSE)</f>
        <v>162393</v>
      </c>
      <c r="L72" s="50"/>
      <c r="M72" s="432">
        <v>3.4</v>
      </c>
      <c r="N72" s="396">
        <f>K72/M72</f>
        <v>47762.647058823532</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127"/>
    </row>
    <row r="78" spans="1:15" ht="15.75" thickBot="1">
      <c r="B78" s="909" t="s">
        <v>953</v>
      </c>
      <c r="C78" s="863"/>
      <c r="D78" s="863"/>
      <c r="E78" s="863"/>
      <c r="F78" s="863"/>
      <c r="G78" s="863"/>
      <c r="H78" s="863"/>
      <c r="I78" s="863"/>
      <c r="J78" s="863"/>
      <c r="K78" s="863"/>
      <c r="L78" s="863"/>
      <c r="M78" s="864"/>
      <c r="N78" s="461">
        <f>SUM(N72:N77)</f>
        <v>79140.954004237647</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301894.34975706571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60378.869951413144</v>
      </c>
      <c r="M85" s="856"/>
      <c r="N85" s="51"/>
    </row>
    <row r="86" spans="1:14">
      <c r="B86" s="89" t="s">
        <v>973</v>
      </c>
      <c r="C86" s="90"/>
      <c r="D86" s="90"/>
      <c r="E86" s="90"/>
      <c r="F86" s="90"/>
      <c r="G86" s="90"/>
      <c r="H86" s="90"/>
      <c r="I86" s="87"/>
      <c r="J86" s="88"/>
      <c r="K86" s="305">
        <v>0.05</v>
      </c>
      <c r="L86" s="855">
        <f>N80*K86</f>
        <v>15094.717487853286</v>
      </c>
      <c r="M86" s="856"/>
      <c r="N86" s="51"/>
    </row>
    <row r="87" spans="1:14" ht="15.75" thickBot="1">
      <c r="B87" s="91" t="s">
        <v>974</v>
      </c>
      <c r="C87" s="92"/>
      <c r="D87" s="92"/>
      <c r="E87" s="92"/>
      <c r="F87" s="92"/>
      <c r="G87" s="92"/>
      <c r="H87" s="92"/>
      <c r="I87" s="93"/>
      <c r="J87" s="94"/>
      <c r="K87" s="306">
        <v>0.05</v>
      </c>
      <c r="L87" s="857">
        <f>N80*K87</f>
        <v>15094.717487853286</v>
      </c>
      <c r="M87" s="858"/>
      <c r="N87" s="51"/>
    </row>
    <row r="88" spans="1:14" ht="15.75" thickBot="1">
      <c r="B88" s="820" t="s">
        <v>953</v>
      </c>
      <c r="C88" s="821"/>
      <c r="D88" s="821"/>
      <c r="E88" s="821"/>
      <c r="F88" s="821"/>
      <c r="G88" s="821"/>
      <c r="H88" s="821"/>
      <c r="I88" s="821"/>
      <c r="J88" s="821"/>
      <c r="K88" s="821"/>
      <c r="L88" s="821"/>
      <c r="M88" s="822"/>
      <c r="N88" s="52">
        <f>L85+L86+L87</f>
        <v>90568.304927119709</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392462.6546841854</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1662</v>
      </c>
      <c r="C31" s="81" t="s">
        <v>2121</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156</v>
      </c>
      <c r="B36" s="869" t="str">
        <f>VLOOKUP(A36,EQUIPOS!A6:D154,3,FALSE)</f>
        <v>Cizalla manual de 90 cm.</v>
      </c>
      <c r="C36" s="870"/>
      <c r="D36" s="870"/>
      <c r="E36" s="870"/>
      <c r="F36" s="870"/>
      <c r="G36" s="870"/>
      <c r="H36" s="871"/>
      <c r="I36" s="268"/>
      <c r="J36" s="269"/>
      <c r="K36" s="270">
        <f>VLOOKUP(A36,EQUIPOS!A6:D163,4,FALSE)</f>
        <v>1027.2539630443591</v>
      </c>
      <c r="L36" s="271"/>
      <c r="M36" s="337">
        <v>37.5</v>
      </c>
      <c r="N36" s="273">
        <f>K36/M36</f>
        <v>27.393439014516243</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16.081724361440799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43.475163375957038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1.05</v>
      </c>
      <c r="L48" s="268"/>
      <c r="M48" s="403">
        <f>VLOOKUP(A48,MATERIALES!A5:D396,4,FALSE)</f>
        <v>3726.9421897794346</v>
      </c>
      <c r="N48" s="273">
        <f>K48*M48</f>
        <v>3913.2892992684065</v>
      </c>
    </row>
    <row r="49" spans="1:14">
      <c r="A49" s="161" t="s">
        <v>898</v>
      </c>
      <c r="B49" s="43" t="str">
        <f>VLOOKUP(A49,MATERIALES!A6:D373,3,FALSE)</f>
        <v>Alambre Negro Para Amarre</v>
      </c>
      <c r="C49" s="426"/>
      <c r="D49" s="426"/>
      <c r="E49" s="426"/>
      <c r="F49" s="426"/>
      <c r="G49" s="426"/>
      <c r="H49" s="426"/>
      <c r="I49" s="426"/>
      <c r="J49" s="312" t="str">
        <f>VLOOKUP(A49,MATERIALES!A5:D641,2,FALSE)</f>
        <v>kg</v>
      </c>
      <c r="K49" s="398">
        <v>0.03</v>
      </c>
      <c r="L49" s="422"/>
      <c r="M49" s="403">
        <f>VLOOKUP(A49,MATERIALES!A6:D397,4,FALSE)</f>
        <v>5856.0657205371554</v>
      </c>
      <c r="N49" s="273">
        <f>K49*M49</f>
        <v>175.68197161611465</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4088.9712708845209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07">
        <f>VLOOKUP(A61,TRANSPORTE!A3:D117,4,FALSE)</f>
        <v>0.31849969490835883</v>
      </c>
      <c r="M61" s="908"/>
      <c r="N61" s="288">
        <f>K61*L61</f>
        <v>0.33442467965377681</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0.33442467965377681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200</v>
      </c>
      <c r="N72" s="396">
        <f>K72/M72</f>
        <v>270.65499999999997</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804.08621807203986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4936.8670770121716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987.37341540243438</v>
      </c>
      <c r="M85" s="856"/>
      <c r="N85" s="51"/>
    </row>
    <row r="86" spans="1:14">
      <c r="B86" s="89" t="s">
        <v>973</v>
      </c>
      <c r="C86" s="90"/>
      <c r="D86" s="90"/>
      <c r="E86" s="90"/>
      <c r="F86" s="90"/>
      <c r="G86" s="90"/>
      <c r="H86" s="90"/>
      <c r="I86" s="87"/>
      <c r="J86" s="88"/>
      <c r="K86" s="305">
        <v>0.05</v>
      </c>
      <c r="L86" s="855">
        <f>N80*K86</f>
        <v>246.84335385060859</v>
      </c>
      <c r="M86" s="856"/>
      <c r="N86" s="51"/>
    </row>
    <row r="87" spans="1:14" ht="15.75" thickBot="1">
      <c r="B87" s="91" t="s">
        <v>974</v>
      </c>
      <c r="C87" s="92"/>
      <c r="D87" s="92"/>
      <c r="E87" s="92"/>
      <c r="F87" s="92"/>
      <c r="G87" s="92"/>
      <c r="H87" s="92"/>
      <c r="I87" s="93"/>
      <c r="J87" s="94"/>
      <c r="K87" s="306">
        <v>0.05</v>
      </c>
      <c r="L87" s="857">
        <f>N80*K87</f>
        <v>246.84335385060859</v>
      </c>
      <c r="M87" s="858"/>
      <c r="N87" s="51"/>
    </row>
    <row r="88" spans="1:14" ht="15.75" thickBot="1">
      <c r="B88" s="820" t="s">
        <v>953</v>
      </c>
      <c r="C88" s="821"/>
      <c r="D88" s="821"/>
      <c r="E88" s="821"/>
      <c r="F88" s="821"/>
      <c r="G88" s="821"/>
      <c r="H88" s="821"/>
      <c r="I88" s="821"/>
      <c r="J88" s="821"/>
      <c r="K88" s="821"/>
      <c r="L88" s="821"/>
      <c r="M88" s="822"/>
      <c r="N88" s="52">
        <f>L85+L86+L87</f>
        <v>1481.0601231036514</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6417.9272001158233</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1663</v>
      </c>
      <c r="C31" s="81" t="s">
        <v>2122</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156</v>
      </c>
      <c r="B36" s="869" t="str">
        <f>VLOOKUP(A36,EQUIPOS!A6:D154,3,FALSE)</f>
        <v>Cizalla manual de 90 cm.</v>
      </c>
      <c r="C36" s="870"/>
      <c r="D36" s="870"/>
      <c r="E36" s="870"/>
      <c r="F36" s="870"/>
      <c r="G36" s="870"/>
      <c r="H36" s="871"/>
      <c r="I36" s="268"/>
      <c r="J36" s="269"/>
      <c r="K36" s="270">
        <f>VLOOKUP(A36,EQUIPOS!A6:D163,4,FALSE)</f>
        <v>1027.2539630443591</v>
      </c>
      <c r="L36" s="271"/>
      <c r="M36" s="337">
        <v>37.5</v>
      </c>
      <c r="N36" s="273">
        <f>K36/M36</f>
        <v>27.393439014516243</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16.081724361440799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43.475163375957038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743</v>
      </c>
      <c r="B48" s="43" t="str">
        <f>VLOOKUP(A48,MATERIALES!A5:D373,3,FALSE)</f>
        <v>Acero A-40</v>
      </c>
      <c r="C48" s="282"/>
      <c r="D48" s="282"/>
      <c r="E48" s="282"/>
      <c r="F48" s="282"/>
      <c r="G48" s="282"/>
      <c r="H48" s="282"/>
      <c r="I48" s="282"/>
      <c r="J48" s="312" t="str">
        <f>VLOOKUP(A48,MATERIALES!A4:D640,2,FALSE)</f>
        <v>kg</v>
      </c>
      <c r="K48" s="283">
        <v>1.05</v>
      </c>
      <c r="L48" s="268"/>
      <c r="M48" s="403">
        <f>VLOOKUP(A48,MATERIALES!A5:D396,4,FALSE)</f>
        <v>3726.9421897794346</v>
      </c>
      <c r="N48" s="273">
        <f>K48*M48</f>
        <v>3913.2892992684065</v>
      </c>
    </row>
    <row r="49" spans="1:14">
      <c r="A49" s="161" t="s">
        <v>898</v>
      </c>
      <c r="B49" s="43" t="str">
        <f>VLOOKUP(A49,MATERIALES!A6:D373,3,FALSE)</f>
        <v>Alambre Negro Para Amarre</v>
      </c>
      <c r="C49" s="426"/>
      <c r="D49" s="426"/>
      <c r="E49" s="426"/>
      <c r="F49" s="426"/>
      <c r="G49" s="426"/>
      <c r="H49" s="426"/>
      <c r="I49" s="426"/>
      <c r="J49" s="313" t="str">
        <f>VLOOKUP(A49,MATERIALES!A5:D641,2,FALSE)</f>
        <v>kg</v>
      </c>
      <c r="K49" s="398">
        <v>0.03</v>
      </c>
      <c r="L49" s="422"/>
      <c r="M49" s="403">
        <f>VLOOKUP(A49,MATERIALES!A6:D397,4,FALSE)</f>
        <v>5856.0657205371554</v>
      </c>
      <c r="N49" s="273">
        <f>K49*M49</f>
        <v>175.68197161611465</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4088.9712708845209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07">
        <f>VLOOKUP(A61,TRANSPORTE!A3:D117,4,FALSE)</f>
        <v>0.31849969490835883</v>
      </c>
      <c r="M61" s="908"/>
      <c r="N61" s="288">
        <f>K61*L61</f>
        <v>0.33442467965377681</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0.33442467965377681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200</v>
      </c>
      <c r="N72" s="396">
        <f>K72/M72</f>
        <v>270.65499999999997</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804.08621807203986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4936.8670770121716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987.37341540243438</v>
      </c>
      <c r="M85" s="856"/>
      <c r="N85" s="51"/>
    </row>
    <row r="86" spans="1:14">
      <c r="B86" s="89" t="s">
        <v>973</v>
      </c>
      <c r="C86" s="90"/>
      <c r="D86" s="90"/>
      <c r="E86" s="90"/>
      <c r="F86" s="90"/>
      <c r="G86" s="90"/>
      <c r="H86" s="90"/>
      <c r="I86" s="87"/>
      <c r="J86" s="88"/>
      <c r="K86" s="305">
        <v>0.05</v>
      </c>
      <c r="L86" s="855">
        <f>N80*K86</f>
        <v>246.84335385060859</v>
      </c>
      <c r="M86" s="856"/>
      <c r="N86" s="51"/>
    </row>
    <row r="87" spans="1:14" ht="15.75" thickBot="1">
      <c r="B87" s="91" t="s">
        <v>974</v>
      </c>
      <c r="C87" s="92"/>
      <c r="D87" s="92"/>
      <c r="E87" s="92"/>
      <c r="F87" s="92"/>
      <c r="G87" s="92"/>
      <c r="H87" s="92"/>
      <c r="I87" s="93"/>
      <c r="J87" s="94"/>
      <c r="K87" s="306">
        <v>0.05</v>
      </c>
      <c r="L87" s="857">
        <f>N80*K87</f>
        <v>246.84335385060859</v>
      </c>
      <c r="M87" s="858"/>
      <c r="N87" s="51"/>
    </row>
    <row r="88" spans="1:14" ht="15.75" thickBot="1">
      <c r="B88" s="820" t="s">
        <v>953</v>
      </c>
      <c r="C88" s="821"/>
      <c r="D88" s="821"/>
      <c r="E88" s="821"/>
      <c r="F88" s="821"/>
      <c r="G88" s="821"/>
      <c r="H88" s="821"/>
      <c r="I88" s="821"/>
      <c r="J88" s="821"/>
      <c r="K88" s="821"/>
      <c r="L88" s="821"/>
      <c r="M88" s="822"/>
      <c r="N88" s="52">
        <f>L85+L86+L87</f>
        <v>1481.0601231036514</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6417.9272001158233</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1120</v>
      </c>
      <c r="C31" s="81" t="s">
        <v>2123</v>
      </c>
      <c r="D31" s="82"/>
      <c r="E31" s="82"/>
      <c r="F31" s="82"/>
      <c r="G31" s="82"/>
      <c r="H31" s="82"/>
      <c r="I31" s="82"/>
      <c r="J31" s="82"/>
      <c r="K31" s="454"/>
      <c r="L31" s="307" t="s">
        <v>1664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123</v>
      </c>
      <c r="B36" s="869" t="str">
        <f>VLOOKUP(A36,EQUIPOS!A6:D154,3,FALSE)</f>
        <v>Bomba de inyección de lechada</v>
      </c>
      <c r="C36" s="870"/>
      <c r="D36" s="870"/>
      <c r="E36" s="870"/>
      <c r="F36" s="870"/>
      <c r="G36" s="870"/>
      <c r="H36" s="871"/>
      <c r="I36" s="268"/>
      <c r="J36" s="269"/>
      <c r="K36" s="270">
        <f>VLOOKUP(A36,EQUIPOS!A6:D163,4,FALSE)</f>
        <v>15744.640292534898</v>
      </c>
      <c r="L36" s="271"/>
      <c r="M36" s="337">
        <v>670</v>
      </c>
      <c r="N36" s="273">
        <f>K36/M36</f>
        <v>23.499463123186413</v>
      </c>
    </row>
    <row r="37" spans="1:14">
      <c r="A37" s="113" t="s">
        <v>125</v>
      </c>
      <c r="B37" s="869" t="str">
        <f>VLOOKUP(A37,EQUIPOS!A7:D154,3,FALSE)</f>
        <v>Bomba para gato de tensionamiento</v>
      </c>
      <c r="C37" s="870"/>
      <c r="D37" s="870"/>
      <c r="E37" s="870"/>
      <c r="F37" s="870"/>
      <c r="G37" s="870"/>
      <c r="H37" s="871"/>
      <c r="I37" s="422"/>
      <c r="J37" s="423"/>
      <c r="K37" s="270">
        <f>VLOOKUP(A37,EQUIPOS!A7:D164,4,FALSE)</f>
        <v>35354.544752165508</v>
      </c>
      <c r="L37" s="336"/>
      <c r="M37" s="337">
        <v>670</v>
      </c>
      <c r="N37" s="273">
        <f>K37/M37</f>
        <v>52.767977242038071</v>
      </c>
    </row>
    <row r="38" spans="1:14">
      <c r="A38" s="113" t="s">
        <v>240</v>
      </c>
      <c r="B38" s="869" t="str">
        <f>VLOOKUP(A38,EQUIPOS!A8:D154,3,FALSE)</f>
        <v>Gato para tensionamiento, fuerza Max 200 ton, área de tensión 314 cm2.</v>
      </c>
      <c r="C38" s="870"/>
      <c r="D38" s="870"/>
      <c r="E38" s="870"/>
      <c r="F38" s="870"/>
      <c r="G38" s="870"/>
      <c r="H38" s="871"/>
      <c r="I38" s="329"/>
      <c r="J38" s="331"/>
      <c r="K38" s="270">
        <f>VLOOKUP(A38,EQUIPOS!A8:D165,4,FALSE)</f>
        <v>108290.49310777111</v>
      </c>
      <c r="L38" s="424"/>
      <c r="M38" s="425">
        <v>670</v>
      </c>
      <c r="N38" s="273">
        <f>K38/M38</f>
        <v>161.62760165338972</v>
      </c>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6.4163654810271034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244.31140749964132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13167.049398955873</v>
      </c>
      <c r="N48" s="273">
        <f t="shared" ref="N48:N53" si="0">K48*M48</f>
        <v>52.668197595823493</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11838.254354628121</v>
      </c>
      <c r="N49" s="273">
        <f t="shared" si="0"/>
        <v>47.353017418512486</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842.61112447819369</v>
      </c>
      <c r="N50" s="273">
        <f t="shared" si="0"/>
        <v>16.852222489563875</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8.5000000000000006E-2</v>
      </c>
      <c r="L51" s="422"/>
      <c r="M51" s="403">
        <f>VLOOKUP(A51,MATERIALES!A6:D399,4,FALSE)</f>
        <v>6065.6576388222038</v>
      </c>
      <c r="N51" s="273">
        <f t="shared" si="0"/>
        <v>515.58089929988739</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60884.97031908996</v>
      </c>
      <c r="N52" s="273">
        <f t="shared" si="0"/>
        <v>60.884970319089959</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5856.0657205371554</v>
      </c>
      <c r="N53" s="273">
        <f t="shared" si="0"/>
        <v>117.12131441074311</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810.46062153362027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5">
        <v>670</v>
      </c>
      <c r="N72" s="396">
        <f>K72/M72</f>
        <v>161.58507462686566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127"/>
    </row>
    <row r="78" spans="1:15" ht="15.75" thickBot="1">
      <c r="B78" s="909" t="s">
        <v>953</v>
      </c>
      <c r="C78" s="863"/>
      <c r="D78" s="863"/>
      <c r="E78" s="863"/>
      <c r="F78" s="863"/>
      <c r="G78" s="863"/>
      <c r="H78" s="863"/>
      <c r="I78" s="863"/>
      <c r="J78" s="863"/>
      <c r="K78" s="863"/>
      <c r="L78" s="863"/>
      <c r="M78" s="864"/>
      <c r="N78" s="461">
        <f>SUM(N72:N77)</f>
        <v>320.81827405135516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1375.5903030846166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275.11806061692334</v>
      </c>
      <c r="M85" s="856"/>
      <c r="N85" s="51"/>
    </row>
    <row r="86" spans="1:14">
      <c r="B86" s="89" t="s">
        <v>973</v>
      </c>
      <c r="C86" s="90"/>
      <c r="D86" s="90"/>
      <c r="E86" s="90"/>
      <c r="F86" s="90"/>
      <c r="G86" s="90"/>
      <c r="H86" s="90"/>
      <c r="I86" s="87"/>
      <c r="J86" s="88"/>
      <c r="K86" s="305">
        <v>0.05</v>
      </c>
      <c r="L86" s="855">
        <f>N80*K86</f>
        <v>68.779515154230836</v>
      </c>
      <c r="M86" s="856"/>
      <c r="N86" s="51"/>
    </row>
    <row r="87" spans="1:14" ht="15.75" thickBot="1">
      <c r="B87" s="91" t="s">
        <v>974</v>
      </c>
      <c r="C87" s="92"/>
      <c r="D87" s="92"/>
      <c r="E87" s="92"/>
      <c r="F87" s="92"/>
      <c r="G87" s="92"/>
      <c r="H87" s="92"/>
      <c r="I87" s="93"/>
      <c r="J87" s="94"/>
      <c r="K87" s="306">
        <v>0.05</v>
      </c>
      <c r="L87" s="857">
        <f>N80*K87</f>
        <v>68.779515154230836</v>
      </c>
      <c r="M87" s="858"/>
      <c r="N87" s="51"/>
    </row>
    <row r="88" spans="1:14" ht="15.75" thickBot="1">
      <c r="B88" s="820" t="s">
        <v>953</v>
      </c>
      <c r="C88" s="821"/>
      <c r="D88" s="821"/>
      <c r="E88" s="821"/>
      <c r="F88" s="821"/>
      <c r="G88" s="821"/>
      <c r="H88" s="821"/>
      <c r="I88" s="821"/>
      <c r="J88" s="821"/>
      <c r="K88" s="821"/>
      <c r="L88" s="821"/>
      <c r="M88" s="822"/>
      <c r="N88" s="52">
        <f>L85+L86+L87</f>
        <v>412.67709092538496</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1788.2673940100017</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1121</v>
      </c>
      <c r="C31" s="81" t="s">
        <v>2123</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123</v>
      </c>
      <c r="B36" s="869" t="str">
        <f>VLOOKUP(A36,EQUIPOS!A6:D154,3,FALSE)</f>
        <v>Bomba de inyección de lechada</v>
      </c>
      <c r="C36" s="870"/>
      <c r="D36" s="870"/>
      <c r="E36" s="870"/>
      <c r="F36" s="870"/>
      <c r="G36" s="870"/>
      <c r="H36" s="871"/>
      <c r="I36" s="268"/>
      <c r="J36" s="269"/>
      <c r="K36" s="270">
        <f>VLOOKUP(A36,EQUIPOS!A6:D163,4,FALSE)</f>
        <v>15744.640292534898</v>
      </c>
      <c r="L36" s="271"/>
      <c r="M36" s="337">
        <v>670</v>
      </c>
      <c r="N36" s="273">
        <f>K36/M36</f>
        <v>23.499463123186413</v>
      </c>
    </row>
    <row r="37" spans="1:14">
      <c r="A37" s="113" t="s">
        <v>125</v>
      </c>
      <c r="B37" s="869" t="str">
        <f>VLOOKUP(A37,EQUIPOS!A7:D154,3,FALSE)</f>
        <v>Bomba para gato de tensionamiento</v>
      </c>
      <c r="C37" s="870"/>
      <c r="D37" s="870"/>
      <c r="E37" s="870"/>
      <c r="F37" s="870"/>
      <c r="G37" s="870"/>
      <c r="H37" s="871"/>
      <c r="I37" s="422"/>
      <c r="J37" s="423"/>
      <c r="K37" s="270">
        <f>VLOOKUP(A37,EQUIPOS!A7:D164,4,FALSE)</f>
        <v>35354.544752165508</v>
      </c>
      <c r="L37" s="336"/>
      <c r="M37" s="337">
        <v>670</v>
      </c>
      <c r="N37" s="273">
        <f>K37/M37</f>
        <v>52.767977242038071</v>
      </c>
    </row>
    <row r="38" spans="1:14">
      <c r="A38" s="113" t="s">
        <v>240</v>
      </c>
      <c r="B38" s="869" t="str">
        <f>VLOOKUP(A38,EQUIPOS!A8:D154,3,FALSE)</f>
        <v>Gato para tensionamiento, fuerza Max 200 ton, área de tensión 314 cm2.</v>
      </c>
      <c r="C38" s="870"/>
      <c r="D38" s="870"/>
      <c r="E38" s="870"/>
      <c r="F38" s="870"/>
      <c r="G38" s="870"/>
      <c r="H38" s="871"/>
      <c r="I38" s="329"/>
      <c r="J38" s="331"/>
      <c r="K38" s="270">
        <f>VLOOKUP(A38,EQUIPOS!A8:D165,4,FALSE)</f>
        <v>108290.49310777111</v>
      </c>
      <c r="L38" s="424"/>
      <c r="M38" s="425">
        <v>670</v>
      </c>
      <c r="N38" s="273">
        <f>K38/M38</f>
        <v>161.62760165338972</v>
      </c>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N78*M41</f>
        <v>6.4163654810271034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244.31140749964132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13167.049398955873</v>
      </c>
      <c r="N48" s="273">
        <f t="shared" ref="N48:N53" si="0">K48*M48</f>
        <v>52.668197595823493</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11838.254354628121</v>
      </c>
      <c r="N49" s="273">
        <f t="shared" si="0"/>
        <v>47.353017418512486</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842.61112447819369</v>
      </c>
      <c r="N50" s="273">
        <f t="shared" si="0"/>
        <v>16.852222489563875</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5.53</v>
      </c>
      <c r="L51" s="422"/>
      <c r="M51" s="403">
        <f>VLOOKUP(A51,MATERIALES!A6:D399,4,FALSE)</f>
        <v>6065.6576388222038</v>
      </c>
      <c r="N51" s="273">
        <f t="shared" si="0"/>
        <v>33543.086742686792</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60884.97031908996</v>
      </c>
      <c r="N52" s="273">
        <f t="shared" si="0"/>
        <v>60.884970319089959</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5856.0657205371554</v>
      </c>
      <c r="N53" s="273">
        <f t="shared" si="0"/>
        <v>117.12131441074311</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33837.96646492053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5">
        <v>670</v>
      </c>
      <c r="N72" s="396">
        <f>K72/M72</f>
        <v>161.58507462686566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320.81827405135516</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34403.096146471529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6880.619229294306</v>
      </c>
      <c r="M85" s="856"/>
      <c r="N85" s="51"/>
    </row>
    <row r="86" spans="1:14">
      <c r="B86" s="89" t="s">
        <v>973</v>
      </c>
      <c r="C86" s="90"/>
      <c r="D86" s="90"/>
      <c r="E86" s="90"/>
      <c r="F86" s="90"/>
      <c r="G86" s="90"/>
      <c r="H86" s="90"/>
      <c r="I86" s="87"/>
      <c r="J86" s="88"/>
      <c r="K86" s="305">
        <v>0.05</v>
      </c>
      <c r="L86" s="855">
        <f>N80*K86</f>
        <v>1720.1548073235765</v>
      </c>
      <c r="M86" s="856"/>
      <c r="N86" s="51"/>
    </row>
    <row r="87" spans="1:14" ht="15.75" thickBot="1">
      <c r="B87" s="91" t="s">
        <v>974</v>
      </c>
      <c r="C87" s="92"/>
      <c r="D87" s="92"/>
      <c r="E87" s="92"/>
      <c r="F87" s="92"/>
      <c r="G87" s="92"/>
      <c r="H87" s="92"/>
      <c r="I87" s="93"/>
      <c r="J87" s="94"/>
      <c r="K87" s="306">
        <v>0.05</v>
      </c>
      <c r="L87" s="857">
        <f>N80*K87</f>
        <v>1720.1548073235765</v>
      </c>
      <c r="M87" s="858"/>
      <c r="N87" s="51"/>
    </row>
    <row r="88" spans="1:14" ht="15.75" thickBot="1">
      <c r="B88" s="820" t="s">
        <v>953</v>
      </c>
      <c r="C88" s="821"/>
      <c r="D88" s="821"/>
      <c r="E88" s="821"/>
      <c r="F88" s="821"/>
      <c r="G88" s="821"/>
      <c r="H88" s="821"/>
      <c r="I88" s="821"/>
      <c r="J88" s="821"/>
      <c r="K88" s="821"/>
      <c r="L88" s="821"/>
      <c r="M88" s="822"/>
      <c r="N88" s="52">
        <f>L85+L86+L87</f>
        <v>10320.928843941459</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44724.024990412989</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79" t="s">
        <v>933</v>
      </c>
      <c r="L1" s="931" t="s">
        <v>2198</v>
      </c>
      <c r="M1" s="932"/>
      <c r="N1" s="933"/>
    </row>
    <row r="2" spans="2:14">
      <c r="B2" s="915"/>
      <c r="C2" s="937" t="s">
        <v>934</v>
      </c>
      <c r="D2" s="938"/>
      <c r="E2" s="938"/>
      <c r="F2" s="938"/>
      <c r="G2" s="938"/>
      <c r="H2" s="938"/>
      <c r="I2" s="938"/>
      <c r="J2" s="939"/>
      <c r="K2" s="978"/>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78"/>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980" t="s">
        <v>945</v>
      </c>
      <c r="M30" s="797"/>
      <c r="N30" s="71" t="s">
        <v>946</v>
      </c>
    </row>
    <row r="31" spans="1:14" ht="15.75" customHeight="1" thickBot="1">
      <c r="A31" t="s">
        <v>1845</v>
      </c>
      <c r="B31" s="80" t="s">
        <v>1122</v>
      </c>
      <c r="C31" s="81" t="s">
        <v>2124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5" t="s">
        <v>948</v>
      </c>
      <c r="J35" s="892"/>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955"/>
      <c r="D41" s="955"/>
      <c r="E41" s="38"/>
      <c r="F41" s="39"/>
      <c r="G41" s="39"/>
      <c r="H41" s="40"/>
      <c r="I41" s="36"/>
      <c r="J41" s="37"/>
      <c r="K41" s="280"/>
      <c r="L41" s="277"/>
      <c r="M41" s="402">
        <v>0.01</v>
      </c>
      <c r="N41" s="345">
        <f>N78*M41</f>
        <v>16.915937500000002</v>
      </c>
    </row>
    <row r="42" spans="1:14" ht="15.75" thickBot="1">
      <c r="B42" s="956"/>
      <c r="C42" s="957"/>
      <c r="D42" s="957"/>
      <c r="E42" s="957"/>
      <c r="F42" s="957"/>
      <c r="G42" s="957"/>
      <c r="H42" s="958"/>
      <c r="I42" s="879"/>
      <c r="J42" s="880"/>
      <c r="K42" s="41"/>
      <c r="L42" s="881"/>
      <c r="M42" s="959"/>
      <c r="N42" s="105"/>
    </row>
    <row r="43" spans="1:14" ht="15.75" thickBot="1">
      <c r="B43" s="820" t="s">
        <v>953</v>
      </c>
      <c r="C43" s="821"/>
      <c r="D43" s="821"/>
      <c r="E43" s="821"/>
      <c r="F43" s="821"/>
      <c r="G43" s="821"/>
      <c r="H43" s="821"/>
      <c r="I43" s="821"/>
      <c r="J43" s="821"/>
      <c r="K43" s="821"/>
      <c r="L43" s="821"/>
      <c r="M43" s="822"/>
      <c r="N43" s="395">
        <f>SUM(N36:N42)</f>
        <v>16.915937500000002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917</v>
      </c>
      <c r="B48" s="43" t="str">
        <f>VLOOKUP(A48,MATERIALES!A5:D373,3,FALSE)</f>
        <v>Almohadillas de neopreno dureza 60 (35cm*45cm*5cm con 2 laminas de 3mm)</v>
      </c>
      <c r="C48" s="282"/>
      <c r="D48" s="282"/>
      <c r="E48" s="282"/>
      <c r="F48" s="282"/>
      <c r="G48" s="282"/>
      <c r="H48" s="282"/>
      <c r="I48" s="269"/>
      <c r="J48" s="225" t="str">
        <f>VLOOKUP(A48,MATERIALES!A4:D640,2,FALSE)</f>
        <v>u</v>
      </c>
      <c r="K48" s="283">
        <v>1</v>
      </c>
      <c r="L48" s="268"/>
      <c r="M48" s="403">
        <f>VLOOKUP(A48,MATERIALES!A5:D396,4,FALSE)</f>
        <v>521488.48809082154</v>
      </c>
      <c r="N48" s="273">
        <f>K48*M48</f>
        <v>521488.48809082154</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521488.48809082154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981"/>
      <c r="I71" s="73" t="s">
        <v>964</v>
      </c>
      <c r="J71" s="75" t="s">
        <v>1410</v>
      </c>
      <c r="K71" s="74" t="s">
        <v>966</v>
      </c>
      <c r="L71" s="861" t="s">
        <v>950</v>
      </c>
      <c r="M71" s="974"/>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32</v>
      </c>
      <c r="N72" s="396">
        <f>K72/M72</f>
        <v>1691.59375</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80"/>
      <c r="I77" s="126"/>
      <c r="J77" s="126"/>
      <c r="K77" s="126"/>
      <c r="L77" s="982"/>
      <c r="M77" s="882"/>
      <c r="N77" s="127"/>
    </row>
    <row r="78" spans="1:15" ht="15.75" thickBot="1">
      <c r="B78" s="909" t="s">
        <v>953</v>
      </c>
      <c r="C78" s="863"/>
      <c r="D78" s="863"/>
      <c r="E78" s="863"/>
      <c r="F78" s="863"/>
      <c r="G78" s="863"/>
      <c r="H78" s="863"/>
      <c r="I78" s="863"/>
      <c r="J78" s="863"/>
      <c r="K78" s="863"/>
      <c r="L78" s="863"/>
      <c r="M78" s="864"/>
      <c r="N78" s="461">
        <f>SUM(N72:N77)</f>
        <v>1691.59375</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523196.99777832156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104639.39955566432</v>
      </c>
      <c r="M85" s="856"/>
      <c r="N85" s="51"/>
    </row>
    <row r="86" spans="1:14">
      <c r="B86" s="89" t="s">
        <v>973</v>
      </c>
      <c r="C86" s="90"/>
      <c r="D86" s="90"/>
      <c r="E86" s="90"/>
      <c r="F86" s="90"/>
      <c r="G86" s="90"/>
      <c r="H86" s="90"/>
      <c r="I86" s="87"/>
      <c r="J86" s="88"/>
      <c r="K86" s="305">
        <v>0.05</v>
      </c>
      <c r="L86" s="855">
        <f>N80*K86</f>
        <v>26159.84988891608</v>
      </c>
      <c r="M86" s="856"/>
      <c r="N86" s="51"/>
    </row>
    <row r="87" spans="1:14" ht="15.75" thickBot="1">
      <c r="B87" s="91" t="s">
        <v>974</v>
      </c>
      <c r="C87" s="92"/>
      <c r="D87" s="92"/>
      <c r="E87" s="92"/>
      <c r="F87" s="92"/>
      <c r="G87" s="92"/>
      <c r="H87" s="92"/>
      <c r="I87" s="93"/>
      <c r="J87" s="94"/>
      <c r="K87" s="306">
        <v>0.05</v>
      </c>
      <c r="L87" s="857">
        <f>N80*K87</f>
        <v>26159.84988891608</v>
      </c>
      <c r="M87" s="858"/>
      <c r="N87" s="51"/>
    </row>
    <row r="88" spans="1:14" ht="15.75" thickBot="1">
      <c r="B88" s="820" t="s">
        <v>953</v>
      </c>
      <c r="C88" s="821"/>
      <c r="D88" s="821"/>
      <c r="E88" s="821"/>
      <c r="F88" s="821"/>
      <c r="G88" s="821"/>
      <c r="H88" s="821"/>
      <c r="I88" s="821"/>
      <c r="J88" s="821"/>
      <c r="K88" s="821"/>
      <c r="L88" s="821"/>
      <c r="M88" s="822"/>
      <c r="N88" s="52">
        <f>L85+L86+L87</f>
        <v>156959.09933349647</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680156.09711181803</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ht="15" customHeight="1">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1123</v>
      </c>
      <c r="C31" s="81" t="s">
        <v>2125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N78*M41</f>
        <v>54.131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54.131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1" t="s">
        <v>413</v>
      </c>
      <c r="B48" s="43" t="str">
        <f>VLOOKUP(A48,MATERIALES!A5:D373,3,FALSE)</f>
        <v>Cinta Sika PVC 0,22</v>
      </c>
      <c r="C48" s="282"/>
      <c r="D48" s="282"/>
      <c r="E48" s="282"/>
      <c r="F48" s="282"/>
      <c r="G48" s="282"/>
      <c r="H48" s="282"/>
      <c r="I48" s="269"/>
      <c r="J48" s="225" t="str">
        <f>VLOOKUP(A48,MATERIALES!A4:D640,2,FALSE)</f>
        <v>m</v>
      </c>
      <c r="K48" s="283">
        <v>1.05</v>
      </c>
      <c r="L48" s="268"/>
      <c r="M48" s="403">
        <f>VLOOKUP(A48,MATERIALES!A5:D396,4,FALSE)</f>
        <v>21051.317152201722</v>
      </c>
      <c r="N48" s="273">
        <f>K48*M48</f>
        <v>22103.883009811809</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f>SUM(N48:N55)</f>
        <v>22103.883009811809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B61" s="46"/>
      <c r="C61" s="318"/>
      <c r="D61" s="318"/>
      <c r="E61" s="318"/>
      <c r="F61" s="318"/>
      <c r="G61" s="318"/>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974"/>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2">
        <v>100</v>
      </c>
      <c r="N72" s="396">
        <f>K72/M72</f>
        <v>1082.6199999999999</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45"/>
    </row>
    <row r="78" spans="1:15" ht="15.75" thickBot="1">
      <c r="B78" s="909" t="s">
        <v>953</v>
      </c>
      <c r="C78" s="863"/>
      <c r="D78" s="863"/>
      <c r="E78" s="863"/>
      <c r="F78" s="863"/>
      <c r="G78" s="863"/>
      <c r="H78" s="863"/>
      <c r="I78" s="863"/>
      <c r="J78" s="863"/>
      <c r="K78" s="863"/>
      <c r="L78" s="863"/>
      <c r="M78" s="864"/>
      <c r="N78" s="302">
        <f>SUM(N72:N77)</f>
        <v>1082.6199999999999</v>
      </c>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23240.634009811809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4648.1268019623622</v>
      </c>
      <c r="M85" s="856"/>
      <c r="N85" s="51"/>
    </row>
    <row r="86" spans="1:14">
      <c r="B86" s="89" t="s">
        <v>973</v>
      </c>
      <c r="C86" s="90"/>
      <c r="D86" s="90"/>
      <c r="E86" s="90"/>
      <c r="F86" s="90"/>
      <c r="G86" s="90"/>
      <c r="H86" s="90"/>
      <c r="I86" s="87"/>
      <c r="J86" s="88"/>
      <c r="K86" s="305">
        <v>0.05</v>
      </c>
      <c r="L86" s="855">
        <f>N80*K86</f>
        <v>1162.0317004905905</v>
      </c>
      <c r="M86" s="856"/>
      <c r="N86" s="51"/>
    </row>
    <row r="87" spans="1:14" ht="15.75" thickBot="1">
      <c r="B87" s="91" t="s">
        <v>974</v>
      </c>
      <c r="C87" s="92"/>
      <c r="D87" s="92"/>
      <c r="E87" s="92"/>
      <c r="F87" s="92"/>
      <c r="G87" s="92"/>
      <c r="H87" s="92"/>
      <c r="I87" s="93"/>
      <c r="J87" s="94"/>
      <c r="K87" s="306">
        <v>0.05</v>
      </c>
      <c r="L87" s="857">
        <f>N80*K87</f>
        <v>1162.0317004905905</v>
      </c>
      <c r="M87" s="858"/>
      <c r="N87" s="51"/>
    </row>
    <row r="88" spans="1:14" ht="15.75" thickBot="1">
      <c r="B88" s="820" t="s">
        <v>953</v>
      </c>
      <c r="C88" s="821"/>
      <c r="D88" s="821"/>
      <c r="E88" s="821"/>
      <c r="F88" s="821"/>
      <c r="G88" s="821"/>
      <c r="H88" s="821"/>
      <c r="I88" s="821"/>
      <c r="J88" s="821"/>
      <c r="K88" s="821"/>
      <c r="L88" s="821"/>
      <c r="M88" s="822"/>
      <c r="N88" s="52">
        <f>L85+L86+L87</f>
        <v>6972.1902029435423</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189">
        <f>N80+N88</f>
        <v>30212.824212755353</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5.42578125"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1124</v>
      </c>
      <c r="C31" s="81" t="s">
        <v>2126</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190</v>
      </c>
      <c r="B36" s="869" t="str">
        <f>VLOOKUP(A36,EQUIPOS!A6:D154,3,FALSE)</f>
        <v>Diferencial de 3 ton</v>
      </c>
      <c r="C36" s="870"/>
      <c r="D36" s="870"/>
      <c r="E36" s="870"/>
      <c r="F36" s="870"/>
      <c r="G36" s="870"/>
      <c r="H36" s="871"/>
      <c r="I36" s="268"/>
      <c r="J36" s="269"/>
      <c r="K36" s="270">
        <f>VLOOKUP(A36,EQUIPOS!A6:D163,4,FALSE)</f>
        <v>1803.0494923198185</v>
      </c>
      <c r="L36" s="271"/>
      <c r="M36" s="337">
        <v>40</v>
      </c>
      <c r="N36" s="273">
        <f>K36/M36</f>
        <v>45.076237307995463</v>
      </c>
    </row>
    <row r="37" spans="1:14">
      <c r="A37" s="113" t="s">
        <v>195</v>
      </c>
      <c r="B37" s="869" t="str">
        <f>VLOOKUP(A37,EQUIPOS!A7:D154,3,FALSE)</f>
        <v xml:space="preserve">Equipo de oxicorte, Capacidad de corte: hasta 6´´ (152mm) </v>
      </c>
      <c r="C37" s="870"/>
      <c r="D37" s="870"/>
      <c r="E37" s="870"/>
      <c r="F37" s="870"/>
      <c r="G37" s="870"/>
      <c r="H37" s="871"/>
      <c r="I37" s="422"/>
      <c r="J37" s="423"/>
      <c r="K37" s="270">
        <f>VLOOKUP(A37,EQUIPOS!A7:D164,4,FALSE)</f>
        <v>11047.222420603792</v>
      </c>
      <c r="L37" s="336"/>
      <c r="M37" s="337">
        <v>40</v>
      </c>
      <c r="N37" s="273">
        <f t="shared" ref="N37:N43" si="0">K37/M37</f>
        <v>276.18056051509478</v>
      </c>
    </row>
    <row r="38" spans="1:14">
      <c r="A38" s="113" t="s">
        <v>204</v>
      </c>
      <c r="B38" s="869" t="str">
        <f>VLOOKUP(A38,EQUIPOS!A8:D154,3,FALSE)</f>
        <v xml:space="preserve">Equipo de soldadura 250 AMP
</v>
      </c>
      <c r="C38" s="870"/>
      <c r="D38" s="870"/>
      <c r="E38" s="870"/>
      <c r="F38" s="870"/>
      <c r="G38" s="870"/>
      <c r="H38" s="871"/>
      <c r="I38" s="422"/>
      <c r="J38" s="423"/>
      <c r="K38" s="270">
        <f>VLOOKUP(A38,EQUIPOS!A8:D165,4,FALSE)</f>
        <v>16028.543314025597</v>
      </c>
      <c r="L38" s="336"/>
      <c r="M38" s="337">
        <v>40</v>
      </c>
      <c r="N38" s="273">
        <f t="shared" si="0"/>
        <v>400.71358285063991</v>
      </c>
    </row>
    <row r="39" spans="1:14">
      <c r="A39" s="113" t="s">
        <v>208</v>
      </c>
      <c r="B39" s="869" t="str">
        <f>VLOOKUP(A39,EQUIPOS!A9:D154,3,FALSE)</f>
        <v>Equipo de soldadura 400</v>
      </c>
      <c r="C39" s="870"/>
      <c r="D39" s="870"/>
      <c r="E39" s="870"/>
      <c r="F39" s="870"/>
      <c r="G39" s="870"/>
      <c r="H39" s="871"/>
      <c r="I39" s="422"/>
      <c r="J39" s="423"/>
      <c r="K39" s="270">
        <f>VLOOKUP(A39,EQUIPOS!A9:D166,4,FALSE)</f>
        <v>16028.543314025597</v>
      </c>
      <c r="L39" s="336"/>
      <c r="M39" s="337">
        <v>40</v>
      </c>
      <c r="N39" s="273">
        <f t="shared" si="0"/>
        <v>400.71358285063991</v>
      </c>
    </row>
    <row r="40" spans="1:14">
      <c r="A40" s="113" t="s">
        <v>210</v>
      </c>
      <c r="B40" s="869" t="str">
        <f>VLOOKUP(A40,EQUIPOS!A10:D154,3,FALSE)</f>
        <v>Equipo de soldadura 600</v>
      </c>
      <c r="C40" s="870"/>
      <c r="D40" s="870"/>
      <c r="E40" s="870"/>
      <c r="F40" s="870"/>
      <c r="G40" s="870"/>
      <c r="H40" s="871"/>
      <c r="I40" s="422"/>
      <c r="J40" s="423"/>
      <c r="K40" s="270">
        <f>VLOOKUP(A40,EQUIPOS!A10:D167,4,FALSE)</f>
        <v>16028.543314025597</v>
      </c>
      <c r="L40" s="336"/>
      <c r="M40" s="337">
        <v>40</v>
      </c>
      <c r="N40" s="273">
        <f t="shared" si="0"/>
        <v>400.71358285063991</v>
      </c>
    </row>
    <row r="41" spans="1:14">
      <c r="A41" s="113" t="s">
        <v>202</v>
      </c>
      <c r="B41" s="869" t="str">
        <f>VLOOKUP(A41,EQUIPOS!A11:D155,3,FALSE)</f>
        <v xml:space="preserve">Equipo de rayos X y/o ultrasonido
</v>
      </c>
      <c r="C41" s="870"/>
      <c r="D41" s="870"/>
      <c r="E41" s="870"/>
      <c r="F41" s="870"/>
      <c r="G41" s="870"/>
      <c r="H41" s="871"/>
      <c r="I41" s="422"/>
      <c r="J41" s="423"/>
      <c r="K41" s="270">
        <f>VLOOKUP(A41,EQUIPOS!A11:D168,4,FALSE)</f>
        <v>66779.781019268106</v>
      </c>
      <c r="L41" s="336"/>
      <c r="M41" s="337">
        <v>4000</v>
      </c>
      <c r="N41" s="273">
        <f t="shared" si="0"/>
        <v>16.694945254817025</v>
      </c>
    </row>
    <row r="42" spans="1:14">
      <c r="A42" s="113" t="s">
        <v>294</v>
      </c>
      <c r="B42" s="869" t="str">
        <f>VLOOKUP(A42,EQUIPOS!A12:D156,3,FALSE)</f>
        <v>Puente grúa</v>
      </c>
      <c r="C42" s="870"/>
      <c r="D42" s="870"/>
      <c r="E42" s="870"/>
      <c r="F42" s="870"/>
      <c r="G42" s="870"/>
      <c r="H42" s="871"/>
      <c r="I42" s="422"/>
      <c r="J42" s="423"/>
      <c r="K42" s="270">
        <f>VLOOKUP(A42,EQUIPOS!A12:D169,4,FALSE)</f>
        <v>607838.2544862018</v>
      </c>
      <c r="L42" s="336"/>
      <c r="M42" s="337">
        <v>40000</v>
      </c>
      <c r="N42" s="273">
        <f t="shared" si="0"/>
        <v>15.195956362155044</v>
      </c>
    </row>
    <row r="43" spans="1:14">
      <c r="A43" s="113" t="s">
        <v>334</v>
      </c>
      <c r="B43" s="869" t="str">
        <f>VLOOKUP(A43,EQUIPOS!A13:D157,3,FALSE)</f>
        <v>Taladro industrial</v>
      </c>
      <c r="C43" s="870"/>
      <c r="D43" s="870"/>
      <c r="E43" s="870"/>
      <c r="F43" s="870"/>
      <c r="G43" s="870"/>
      <c r="H43" s="871"/>
      <c r="I43" s="422"/>
      <c r="J43" s="423"/>
      <c r="K43" s="270">
        <f>VLOOKUP(A43,EQUIPOS!A13:D170,4,FALSE)</f>
        <v>4085.6895433167961</v>
      </c>
      <c r="L43" s="336"/>
      <c r="M43" s="337">
        <v>40</v>
      </c>
      <c r="N43" s="273">
        <f t="shared" si="0"/>
        <v>102.1422385829199</v>
      </c>
    </row>
    <row r="44" spans="1:14">
      <c r="B44" s="869"/>
      <c r="C44" s="870"/>
      <c r="D44" s="870"/>
      <c r="E44" s="870"/>
      <c r="F44" s="870"/>
      <c r="G44" s="870"/>
      <c r="H44" s="871"/>
      <c r="I44" s="36"/>
      <c r="J44" s="37"/>
      <c r="K44" s="270"/>
      <c r="L44" s="277"/>
      <c r="M44" s="337"/>
      <c r="N44" s="273"/>
    </row>
    <row r="45" spans="1:14">
      <c r="B45" s="321"/>
      <c r="C45" s="322"/>
      <c r="D45" s="322"/>
      <c r="E45" s="322"/>
      <c r="F45" s="324"/>
      <c r="G45" s="324"/>
      <c r="H45" s="125"/>
      <c r="I45" s="36"/>
      <c r="J45" s="37"/>
      <c r="K45" s="270"/>
      <c r="L45" s="277"/>
      <c r="M45" s="278"/>
      <c r="N45" s="274"/>
    </row>
    <row r="46" spans="1:14">
      <c r="B46" s="877" t="s">
        <v>952</v>
      </c>
      <c r="C46" s="878"/>
      <c r="D46" s="878"/>
      <c r="E46" s="38"/>
      <c r="F46" s="39"/>
      <c r="G46" s="39"/>
      <c r="H46" s="40"/>
      <c r="I46" s="36"/>
      <c r="J46" s="37"/>
      <c r="K46" s="280"/>
      <c r="L46" s="277"/>
      <c r="M46" s="402">
        <v>0.1</v>
      </c>
      <c r="N46" s="345">
        <f>N83*M46</f>
        <v>201.60799618480041</v>
      </c>
    </row>
    <row r="47" spans="1:14" ht="15.75" thickBot="1">
      <c r="B47" s="869"/>
      <c r="C47" s="870"/>
      <c r="D47" s="870"/>
      <c r="E47" s="870"/>
      <c r="F47" s="870"/>
      <c r="G47" s="870"/>
      <c r="H47" s="871"/>
      <c r="I47" s="879"/>
      <c r="J47" s="880"/>
      <c r="K47" s="41"/>
      <c r="L47" s="881"/>
      <c r="M47" s="882"/>
      <c r="N47" s="105"/>
    </row>
    <row r="48" spans="1:14" ht="15.75" thickBot="1">
      <c r="B48" s="820" t="s">
        <v>953</v>
      </c>
      <c r="C48" s="821"/>
      <c r="D48" s="821"/>
      <c r="E48" s="821"/>
      <c r="F48" s="821"/>
      <c r="G48" s="821"/>
      <c r="H48" s="821"/>
      <c r="I48" s="821"/>
      <c r="J48" s="821"/>
      <c r="K48" s="821"/>
      <c r="L48" s="821"/>
      <c r="M48" s="822"/>
      <c r="N48" s="395">
        <f>SUM(N36:N46)</f>
        <v>1859.0386827597022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5" t="s">
        <v>944</v>
      </c>
      <c r="C52" s="866"/>
      <c r="D52" s="866"/>
      <c r="E52" s="866"/>
      <c r="F52" s="866"/>
      <c r="G52" s="866"/>
      <c r="H52" s="866"/>
      <c r="I52" s="900"/>
      <c r="J52" s="316" t="s">
        <v>945</v>
      </c>
      <c r="K52" s="85" t="s">
        <v>946</v>
      </c>
      <c r="L52" s="901" t="s">
        <v>955</v>
      </c>
      <c r="M52" s="900"/>
      <c r="N52" s="86" t="s">
        <v>951</v>
      </c>
    </row>
    <row r="53" spans="1:14">
      <c r="A53" s="161" t="s">
        <v>460</v>
      </c>
      <c r="B53" s="43" t="str">
        <f>VLOOKUP(A53,MATERIALES!A5:D373,3,FALSE)</f>
        <v>Fundente</v>
      </c>
      <c r="C53" s="282"/>
      <c r="D53" s="282"/>
      <c r="E53" s="282"/>
      <c r="F53" s="282"/>
      <c r="G53" s="282"/>
      <c r="H53" s="282"/>
      <c r="I53" s="282"/>
      <c r="J53" s="312" t="str">
        <f>VLOOKUP(A53,MATERIALES!A7:D645,2,FALSE)</f>
        <v>kg</v>
      </c>
      <c r="K53" s="283">
        <v>5.0000000000000001E-3</v>
      </c>
      <c r="L53" s="268"/>
      <c r="M53" s="403">
        <f>VLOOKUP(A53,MATERIALES!A5:D396,4,FALSE)</f>
        <v>31407.834581976898</v>
      </c>
      <c r="N53" s="273">
        <f t="shared" ref="N53:N58" si="1">K53*M53</f>
        <v>157.03917290988448</v>
      </c>
    </row>
    <row r="54" spans="1:14">
      <c r="A54" s="161" t="s">
        <v>462</v>
      </c>
      <c r="B54" s="43" t="str">
        <f>VLOOKUP(A54,MATERIALES!A6:D373,3,FALSE)</f>
        <v>Gas propano</v>
      </c>
      <c r="C54" s="426"/>
      <c r="D54" s="426"/>
      <c r="E54" s="426"/>
      <c r="F54" s="426"/>
      <c r="G54" s="426"/>
      <c r="H54" s="426"/>
      <c r="I54" s="426"/>
      <c r="J54" s="313" t="str">
        <f>VLOOKUP(A54,MATERIALES!A8:D646,2,FALSE)</f>
        <v>kg</v>
      </c>
      <c r="K54" s="398">
        <v>5.0000000000000001E-3</v>
      </c>
      <c r="L54" s="422"/>
      <c r="M54" s="403">
        <f>VLOOKUP(A54,MATERIALES!A6:D397,4,FALSE)</f>
        <v>4005.7657199697151</v>
      </c>
      <c r="N54" s="273">
        <f t="shared" si="1"/>
        <v>20.028828599848577</v>
      </c>
    </row>
    <row r="55" spans="1:14">
      <c r="A55" s="161" t="s">
        <v>591</v>
      </c>
      <c r="B55" s="43" t="str">
        <f>VLOOKUP(A55,MATERIALES!A6:D373,3,FALSE)</f>
        <v>Oxigeno industrial</v>
      </c>
      <c r="C55" s="426"/>
      <c r="D55" s="426"/>
      <c r="E55" s="426"/>
      <c r="F55" s="426"/>
      <c r="G55" s="426"/>
      <c r="H55" s="426"/>
      <c r="I55" s="426"/>
      <c r="J55" s="313" t="str">
        <f>VLOOKUP(A55,MATERIALES!A9:D647,2,FALSE)</f>
        <v>kg</v>
      </c>
      <c r="K55" s="398">
        <v>5.0000000000000001E-3</v>
      </c>
      <c r="L55" s="422"/>
      <c r="M55" s="403">
        <f>VLOOKUP(A55,MATERIALES!A6:D398,4,FALSE)</f>
        <v>11535.557334390936</v>
      </c>
      <c r="N55" s="273">
        <f t="shared" si="1"/>
        <v>57.677786671954685</v>
      </c>
    </row>
    <row r="56" spans="1:14">
      <c r="A56" s="161" t="s">
        <v>662</v>
      </c>
      <c r="B56" s="43" t="str">
        <f>VLOOKUP(A56,MATERIALES!A6:D373,3,FALSE)</f>
        <v>Soldadura 7018</v>
      </c>
      <c r="C56" s="426"/>
      <c r="D56" s="426"/>
      <c r="E56" s="426"/>
      <c r="F56" s="426"/>
      <c r="G56" s="426"/>
      <c r="H56" s="426"/>
      <c r="I56" s="426"/>
      <c r="J56" s="313" t="str">
        <f>VLOOKUP(A56,MATERIALES!A10:D648,2,FALSE)</f>
        <v>kg</v>
      </c>
      <c r="K56" s="398">
        <v>0.01</v>
      </c>
      <c r="L56" s="422"/>
      <c r="M56" s="403">
        <f>VLOOKUP(A56,MATERIALES!A6:D399,4,FALSE)</f>
        <v>9582.6529972426179</v>
      </c>
      <c r="N56" s="273">
        <f t="shared" si="1"/>
        <v>95.826529972426187</v>
      </c>
    </row>
    <row r="57" spans="1:14">
      <c r="A57" s="161" t="s">
        <v>665</v>
      </c>
      <c r="B57" s="43" t="str">
        <f>VLOOKUP(A57,MATERIALES!A7:D373,3,FALSE)</f>
        <v>Soldadura L-70</v>
      </c>
      <c r="C57" s="426"/>
      <c r="D57" s="426"/>
      <c r="E57" s="426"/>
      <c r="F57" s="426"/>
      <c r="G57" s="426"/>
      <c r="H57" s="426"/>
      <c r="I57" s="426"/>
      <c r="J57" s="313" t="str">
        <f>VLOOKUP(A57,MATERIALES!A11:D649,2,FALSE)</f>
        <v>kg</v>
      </c>
      <c r="K57" s="398">
        <v>0.01</v>
      </c>
      <c r="L57" s="422"/>
      <c r="M57" s="403">
        <f>VLOOKUP(A57,MATERIALES!A7:D400,4,FALSE)</f>
        <v>13657.558181337641</v>
      </c>
      <c r="N57" s="273">
        <f t="shared" si="1"/>
        <v>136.5755818133764</v>
      </c>
    </row>
    <row r="58" spans="1:14">
      <c r="A58" s="161" t="s">
        <v>742</v>
      </c>
      <c r="B58" s="43" t="str">
        <f>VLOOKUP(A58,MATERIALES!A1:D372,3,FALSE)</f>
        <v>Acero A-36 para estructura metálica</v>
      </c>
      <c r="C58" s="426"/>
      <c r="D58" s="426"/>
      <c r="E58" s="426"/>
      <c r="F58" s="426"/>
      <c r="G58" s="426"/>
      <c r="H58" s="426"/>
      <c r="I58" s="426"/>
      <c r="J58" s="313" t="str">
        <f>VLOOKUP(A58,MATERIALES!A1:D650,2,FALSE)</f>
        <v>kg</v>
      </c>
      <c r="K58" s="398">
        <v>1</v>
      </c>
      <c r="L58" s="422"/>
      <c r="M58" s="403">
        <f>VLOOKUP(A58,MATERIALES!A1:D401,4,FALSE)</f>
        <v>4485.9880498625816</v>
      </c>
      <c r="N58" s="273">
        <f t="shared" si="1"/>
        <v>4485.9880498625816</v>
      </c>
    </row>
    <row r="59" spans="1:14">
      <c r="A59" s="161"/>
      <c r="B59" s="43"/>
      <c r="C59" s="426"/>
      <c r="D59" s="426"/>
      <c r="E59" s="426"/>
      <c r="F59" s="426"/>
      <c r="G59" s="426"/>
      <c r="H59" s="426"/>
      <c r="I59" s="426"/>
      <c r="J59" s="312"/>
      <c r="K59" s="398"/>
      <c r="L59" s="422"/>
      <c r="M59" s="403"/>
      <c r="N59" s="273"/>
    </row>
    <row r="60" spans="1:14" ht="15.75" thickBot="1">
      <c r="B60" s="43"/>
      <c r="C60" s="311"/>
      <c r="D60" s="311"/>
      <c r="E60" s="311"/>
      <c r="F60" s="311"/>
      <c r="G60" s="311"/>
      <c r="H60" s="311"/>
      <c r="I60" s="311"/>
      <c r="J60" s="436"/>
      <c r="K60" s="126"/>
      <c r="L60" s="326"/>
      <c r="M60" s="403"/>
      <c r="N60" s="273"/>
    </row>
    <row r="61" spans="1:14" ht="15.75" thickBot="1">
      <c r="B61" s="820" t="s">
        <v>953</v>
      </c>
      <c r="C61" s="821"/>
      <c r="D61" s="821"/>
      <c r="E61" s="821"/>
      <c r="F61" s="821"/>
      <c r="G61" s="821"/>
      <c r="H61" s="821"/>
      <c r="I61" s="821"/>
      <c r="J61" s="821"/>
      <c r="K61" s="821"/>
      <c r="L61" s="821"/>
      <c r="M61" s="822"/>
      <c r="N61" s="395">
        <f>SUM(N53:N60)</f>
        <v>4953.1359498300717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06" t="s">
        <v>961</v>
      </c>
      <c r="M65" s="885"/>
      <c r="N65" s="76" t="s">
        <v>951</v>
      </c>
    </row>
    <row r="66" spans="1:15">
      <c r="B66" s="46"/>
      <c r="C66" s="318"/>
      <c r="D66" s="318"/>
      <c r="E66" s="318"/>
      <c r="F66" s="318"/>
      <c r="G66" s="318"/>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312"/>
      <c r="I68" s="280"/>
      <c r="J68" s="287"/>
      <c r="K68" s="280"/>
      <c r="L68" s="907"/>
      <c r="M68" s="908"/>
      <c r="N68" s="288"/>
    </row>
    <row r="69" spans="1:15">
      <c r="B69" s="46"/>
      <c r="C69" s="47"/>
      <c r="D69" s="47"/>
      <c r="E69" s="47"/>
      <c r="F69" s="47"/>
      <c r="G69" s="47"/>
      <c r="H69" s="312"/>
      <c r="I69" s="280"/>
      <c r="J69" s="287"/>
      <c r="K69" s="280"/>
      <c r="L69" s="907"/>
      <c r="M69" s="908"/>
      <c r="N69" s="288"/>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898"/>
      <c r="M71" s="899"/>
      <c r="N71" s="127"/>
    </row>
    <row r="72" spans="1:15" ht="15.75" thickBot="1">
      <c r="B72" s="909" t="s">
        <v>953</v>
      </c>
      <c r="C72" s="863"/>
      <c r="D72" s="863"/>
      <c r="E72" s="863"/>
      <c r="F72" s="863"/>
      <c r="G72" s="863"/>
      <c r="H72" s="863"/>
      <c r="I72" s="863"/>
      <c r="J72" s="863"/>
      <c r="K72" s="863"/>
      <c r="L72" s="863"/>
      <c r="M72" s="864"/>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9" t="s">
        <v>963</v>
      </c>
      <c r="C76" s="860"/>
      <c r="D76" s="860"/>
      <c r="E76" s="860"/>
      <c r="F76" s="860"/>
      <c r="G76" s="860"/>
      <c r="H76" s="860"/>
      <c r="I76" s="73" t="s">
        <v>964</v>
      </c>
      <c r="J76" s="75" t="s">
        <v>1410</v>
      </c>
      <c r="K76" s="74" t="s">
        <v>966</v>
      </c>
      <c r="L76" s="861" t="s">
        <v>950</v>
      </c>
      <c r="M76" s="862"/>
      <c r="N76" s="98" t="s">
        <v>951</v>
      </c>
    </row>
    <row r="77" spans="1:15">
      <c r="A77" s="162" t="s">
        <v>2</v>
      </c>
      <c r="B77" s="49" t="str">
        <f>VLOOKUP(A77,'MANO DE OBRA'!A8:D68,3,FALSE)</f>
        <v>Soldador (2)</v>
      </c>
      <c r="C77" s="47"/>
      <c r="D77" s="47"/>
      <c r="E77" s="47"/>
      <c r="F77" s="47"/>
      <c r="G77" s="47"/>
      <c r="H77" s="47"/>
      <c r="I77" s="293">
        <f t="shared" ref="I77:I80" si="2">K77/J77*100</f>
        <v>115336.47958314378</v>
      </c>
      <c r="J77" s="294">
        <v>185</v>
      </c>
      <c r="K77" s="295">
        <f>VLOOKUP(A77,'MANO DE OBRA'!A8:D99,4,FALSE)</f>
        <v>213372.48722881597</v>
      </c>
      <c r="L77" s="50"/>
      <c r="M77" s="435">
        <v>320</v>
      </c>
      <c r="N77" s="396">
        <f t="shared" ref="N77:N80" si="3">K77/M77</f>
        <v>666.78902259004985</v>
      </c>
      <c r="O77" s="106"/>
    </row>
    <row r="78" spans="1:15">
      <c r="A78" s="162" t="s">
        <v>4</v>
      </c>
      <c r="B78" s="49" t="str">
        <f>VLOOKUP(A78,'MANO DE OBRA'!A8:D69,3,FALSE)</f>
        <v>Inspector de fabricación y montaje</v>
      </c>
      <c r="C78" s="47"/>
      <c r="D78" s="47"/>
      <c r="E78" s="47"/>
      <c r="F78" s="47"/>
      <c r="G78" s="47"/>
      <c r="H78" s="47"/>
      <c r="I78" s="293">
        <f t="shared" si="2"/>
        <v>87942.625377371514</v>
      </c>
      <c r="J78" s="294">
        <v>185</v>
      </c>
      <c r="K78" s="295">
        <f>VLOOKUP(A78,'MANO DE OBRA'!A8:D100,4,FALSE)</f>
        <v>162693.85694813728</v>
      </c>
      <c r="L78" s="50"/>
      <c r="M78" s="435">
        <v>320</v>
      </c>
      <c r="N78" s="396">
        <f t="shared" si="3"/>
        <v>508.41830296292903</v>
      </c>
    </row>
    <row r="79" spans="1:15">
      <c r="A79" t="s">
        <v>9</v>
      </c>
      <c r="B79" s="49" t="str">
        <f>VLOOKUP(A79,'MANO DE OBRA'!A9:D70,3,FALSE)</f>
        <v>Obrero (3)</v>
      </c>
      <c r="C79" s="47"/>
      <c r="D79" s="47"/>
      <c r="E79" s="47"/>
      <c r="F79" s="47"/>
      <c r="G79" s="47"/>
      <c r="H79" s="47"/>
      <c r="I79" s="293">
        <f t="shared" si="2"/>
        <v>87780</v>
      </c>
      <c r="J79" s="294">
        <v>185</v>
      </c>
      <c r="K79" s="295">
        <f>VLOOKUP(A79,'MANO DE OBRA'!A9:D101,4,FALSE)</f>
        <v>162393</v>
      </c>
      <c r="L79" s="50"/>
      <c r="M79" s="435">
        <v>320</v>
      </c>
      <c r="N79" s="396">
        <f t="shared" si="3"/>
        <v>507.47812499999998</v>
      </c>
    </row>
    <row r="80" spans="1:15">
      <c r="A80" t="s">
        <v>30</v>
      </c>
      <c r="B80" s="49" t="str">
        <f>VLOOKUP(A80,'MANO DE OBRA'!A10:D71,3,FALSE)</f>
        <v>Oficial</v>
      </c>
      <c r="C80" s="47"/>
      <c r="D80" s="47"/>
      <c r="E80" s="47"/>
      <c r="F80" s="47"/>
      <c r="G80" s="47"/>
      <c r="H80" s="47"/>
      <c r="I80" s="293">
        <f t="shared" si="2"/>
        <v>57668.23979157189</v>
      </c>
      <c r="J80" s="294">
        <v>185</v>
      </c>
      <c r="K80" s="295">
        <f>VLOOKUP(A80,'MANO DE OBRA'!A10:D102,4,FALSE)</f>
        <v>106686.24361440798</v>
      </c>
      <c r="L80" s="319"/>
      <c r="M80" s="435">
        <v>320</v>
      </c>
      <c r="N80" s="396">
        <f t="shared" si="3"/>
        <v>333.39451129502493</v>
      </c>
    </row>
    <row r="81" spans="1:14">
      <c r="B81" s="49"/>
      <c r="C81" s="47"/>
      <c r="D81" s="47"/>
      <c r="E81" s="47"/>
      <c r="F81" s="47"/>
      <c r="G81" s="47"/>
      <c r="H81" s="47"/>
      <c r="I81" s="293"/>
      <c r="J81" s="294"/>
      <c r="K81" s="295"/>
      <c r="L81" s="319"/>
      <c r="M81" s="435"/>
      <c r="N81" s="396"/>
    </row>
    <row r="82" spans="1:14" ht="15.75" thickBot="1">
      <c r="B82" s="896"/>
      <c r="C82" s="897" t="e">
        <f>VLOOKUP(B82,'MANO DE OBRA'!B12:E73,3,FALSE)</f>
        <v>#N/A</v>
      </c>
      <c r="D82" s="897" t="e">
        <f>VLOOKUP(C82,'MANO DE OBRA'!C12:F73,3,FALSE)</f>
        <v>#N/A</v>
      </c>
      <c r="E82" s="897" t="e">
        <f>VLOOKUP(D82,'MANO DE OBRA'!D12:G73,3,FALSE)</f>
        <v>#N/A</v>
      </c>
      <c r="F82" s="897" t="e">
        <f>VLOOKUP(E82,'MANO DE OBRA'!E12:H73,3,FALSE)</f>
        <v>#N/A</v>
      </c>
      <c r="G82" s="897" t="e">
        <f>VLOOKUP(F82,'MANO DE OBRA'!F12:I73,3,FALSE)</f>
        <v>#N/A</v>
      </c>
      <c r="H82" s="897" t="e">
        <f>VLOOKUP(G82,'MANO DE OBRA'!G12:J73,3,FALSE)</f>
        <v>#N/A</v>
      </c>
      <c r="I82" s="471"/>
      <c r="J82" s="472"/>
      <c r="K82" s="475"/>
      <c r="L82" s="476"/>
      <c r="M82" s="477"/>
      <c r="N82" s="441"/>
    </row>
    <row r="83" spans="1:14" ht="15.75" thickBot="1">
      <c r="B83" s="909" t="s">
        <v>953</v>
      </c>
      <c r="C83" s="863"/>
      <c r="D83" s="863"/>
      <c r="E83" s="863"/>
      <c r="F83" s="863"/>
      <c r="G83" s="863"/>
      <c r="H83" s="863"/>
      <c r="I83" s="863"/>
      <c r="J83" s="863"/>
      <c r="K83" s="863"/>
      <c r="L83" s="863"/>
      <c r="M83" s="864"/>
      <c r="N83" s="461">
        <f>SUM(N77:N82)</f>
        <v>2016.0799618480041</v>
      </c>
    </row>
    <row r="84" spans="1:14" ht="15.75" thickBot="1">
      <c r="B84" s="33"/>
      <c r="C84" s="34"/>
      <c r="D84" s="34"/>
      <c r="E84" s="34"/>
      <c r="F84" s="34"/>
      <c r="G84" s="34"/>
      <c r="H84" s="34"/>
      <c r="I84" s="34"/>
      <c r="J84" s="34"/>
      <c r="K84" s="34"/>
      <c r="L84" s="34"/>
      <c r="M84" s="34"/>
      <c r="N84" s="35"/>
    </row>
    <row r="85" spans="1:14" ht="15.75" thickBot="1">
      <c r="B85" s="820" t="s">
        <v>967</v>
      </c>
      <c r="C85" s="821"/>
      <c r="D85" s="821"/>
      <c r="E85" s="821"/>
      <c r="F85" s="821"/>
      <c r="G85" s="821"/>
      <c r="H85" s="821"/>
      <c r="I85" s="821"/>
      <c r="J85" s="821"/>
      <c r="K85" s="821"/>
      <c r="L85" s="821"/>
      <c r="M85" s="822"/>
      <c r="N85" s="99">
        <f>N48+N61+N72+N83</f>
        <v>8828.254594437778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5" t="s">
        <v>969</v>
      </c>
      <c r="C89" s="866"/>
      <c r="D89" s="866"/>
      <c r="E89" s="866"/>
      <c r="F89" s="866"/>
      <c r="G89" s="866"/>
      <c r="H89" s="866"/>
      <c r="I89" s="315"/>
      <c r="J89" s="335"/>
      <c r="K89" s="303" t="s">
        <v>970</v>
      </c>
      <c r="L89" s="867" t="s">
        <v>971</v>
      </c>
      <c r="M89" s="868"/>
      <c r="N89" s="304"/>
    </row>
    <row r="90" spans="1:14">
      <c r="B90" s="853" t="s">
        <v>972</v>
      </c>
      <c r="C90" s="854"/>
      <c r="D90" s="854"/>
      <c r="E90" s="854"/>
      <c r="F90" s="854"/>
      <c r="G90" s="854"/>
      <c r="H90" s="854"/>
      <c r="I90" s="87"/>
      <c r="J90" s="88"/>
      <c r="K90" s="305">
        <v>0.2</v>
      </c>
      <c r="L90" s="855">
        <f>N85*K90</f>
        <v>1765.6509188875557</v>
      </c>
      <c r="M90" s="856"/>
      <c r="N90" s="51"/>
    </row>
    <row r="91" spans="1:14">
      <c r="B91" s="89" t="s">
        <v>973</v>
      </c>
      <c r="C91" s="90"/>
      <c r="D91" s="90"/>
      <c r="E91" s="90"/>
      <c r="F91" s="90"/>
      <c r="G91" s="90"/>
      <c r="H91" s="90"/>
      <c r="I91" s="87"/>
      <c r="J91" s="88"/>
      <c r="K91" s="305">
        <v>0.05</v>
      </c>
      <c r="L91" s="855">
        <f>N85*K91</f>
        <v>441.41272972188892</v>
      </c>
      <c r="M91" s="856"/>
      <c r="N91" s="51"/>
    </row>
    <row r="92" spans="1:14" ht="15.75" thickBot="1">
      <c r="B92" s="91" t="s">
        <v>974</v>
      </c>
      <c r="C92" s="92"/>
      <c r="D92" s="92"/>
      <c r="E92" s="92"/>
      <c r="F92" s="92"/>
      <c r="G92" s="92"/>
      <c r="H92" s="92"/>
      <c r="I92" s="93"/>
      <c r="J92" s="94"/>
      <c r="K92" s="306">
        <v>0.05</v>
      </c>
      <c r="L92" s="857">
        <f>N85*K92</f>
        <v>441.41272972188892</v>
      </c>
      <c r="M92" s="858"/>
      <c r="N92" s="51"/>
    </row>
    <row r="93" spans="1:14" ht="15.75" thickBot="1">
      <c r="B93" s="820" t="s">
        <v>953</v>
      </c>
      <c r="C93" s="821"/>
      <c r="D93" s="821"/>
      <c r="E93" s="821"/>
      <c r="F93" s="821"/>
      <c r="G93" s="821"/>
      <c r="H93" s="821"/>
      <c r="I93" s="821"/>
      <c r="J93" s="821"/>
      <c r="K93" s="821"/>
      <c r="L93" s="821"/>
      <c r="M93" s="822"/>
      <c r="N93" s="52">
        <f>L90+L91+L92</f>
        <v>2648.4763783313333</v>
      </c>
    </row>
    <row r="94" spans="1:14" ht="15.75" thickBot="1">
      <c r="B94" s="33"/>
      <c r="C94" s="34"/>
      <c r="D94" s="34"/>
      <c r="E94" s="34"/>
      <c r="F94" s="34"/>
      <c r="G94" s="34"/>
      <c r="H94" s="34"/>
      <c r="I94" s="34"/>
      <c r="J94" s="34"/>
      <c r="K94" s="34"/>
      <c r="L94" s="34"/>
      <c r="M94" s="34"/>
      <c r="N94" s="35"/>
    </row>
    <row r="95" spans="1:14" ht="15.75" thickBot="1">
      <c r="A95" t="s">
        <v>2016</v>
      </c>
      <c r="B95" s="820" t="s">
        <v>975</v>
      </c>
      <c r="C95" s="821"/>
      <c r="D95" s="821"/>
      <c r="E95" s="821"/>
      <c r="F95" s="821"/>
      <c r="G95" s="821"/>
      <c r="H95" s="821"/>
      <c r="I95" s="821"/>
      <c r="J95" s="821"/>
      <c r="K95" s="821"/>
      <c r="L95" s="821"/>
      <c r="M95" s="822"/>
      <c r="N95" s="189">
        <f>N85+N93</f>
        <v>11476.730972769112</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64" t="s">
        <v>2218</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2219</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0"/>
      <c r="K125" s="970"/>
      <c r="L125" s="970"/>
      <c r="M125" s="970"/>
      <c r="N125" s="971"/>
    </row>
    <row r="126" spans="2:14" ht="15.75" thickBot="1">
      <c r="B126" s="420" t="s">
        <v>2221</v>
      </c>
      <c r="C126" s="421"/>
      <c r="D126" s="421"/>
      <c r="E126" s="260"/>
      <c r="F126" s="260"/>
      <c r="G126" s="260"/>
      <c r="H126" s="260"/>
      <c r="I126" s="260"/>
      <c r="J126" s="972"/>
      <c r="K126" s="972"/>
      <c r="L126" s="972"/>
      <c r="M126" s="972"/>
      <c r="N126" s="973"/>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1125</v>
      </c>
      <c r="C31" s="81" t="s">
        <v>2128</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190</v>
      </c>
      <c r="B36" s="869" t="str">
        <f>VLOOKUP(A36,EQUIPOS!A6:D154,3,FALSE)</f>
        <v>Diferencial de 3 ton</v>
      </c>
      <c r="C36" s="870"/>
      <c r="D36" s="870"/>
      <c r="E36" s="870"/>
      <c r="F36" s="870"/>
      <c r="G36" s="870"/>
      <c r="H36" s="871"/>
      <c r="I36" s="268"/>
      <c r="J36" s="269"/>
      <c r="K36" s="270">
        <f>VLOOKUP(A36,EQUIPOS!A6:D163,4,FALSE)</f>
        <v>1803.0494923198185</v>
      </c>
      <c r="L36" s="271"/>
      <c r="M36" s="337">
        <v>40</v>
      </c>
      <c r="N36" s="273">
        <f t="shared" ref="N36:N41" si="0">K36/M36</f>
        <v>45.076237307995463</v>
      </c>
    </row>
    <row r="37" spans="1:14">
      <c r="A37" s="113" t="s">
        <v>334</v>
      </c>
      <c r="B37" s="869" t="str">
        <f>VLOOKUP(A37,EQUIPOS!A7:D154,3,FALSE)</f>
        <v>Taladro industrial</v>
      </c>
      <c r="C37" s="870"/>
      <c r="D37" s="870"/>
      <c r="E37" s="870"/>
      <c r="F37" s="870"/>
      <c r="G37" s="870"/>
      <c r="H37" s="871"/>
      <c r="I37" s="422"/>
      <c r="J37" s="423"/>
      <c r="K37" s="270">
        <f>VLOOKUP(A37,EQUIPOS!A7:D164,4,FALSE)</f>
        <v>4085.6895433167961</v>
      </c>
      <c r="L37" s="336"/>
      <c r="M37" s="337">
        <v>40</v>
      </c>
      <c r="N37" s="273">
        <f t="shared" si="0"/>
        <v>102.1422385829199</v>
      </c>
    </row>
    <row r="38" spans="1:14">
      <c r="A38" s="113" t="s">
        <v>195</v>
      </c>
      <c r="B38" s="869" t="str">
        <f>VLOOKUP(A38,EQUIPOS!A8:D154,3,FALSE)</f>
        <v xml:space="preserve">Equipo de oxicorte, Capacidad de corte: hasta 6´´ (152mm) </v>
      </c>
      <c r="C38" s="870"/>
      <c r="D38" s="870"/>
      <c r="E38" s="870"/>
      <c r="F38" s="870"/>
      <c r="G38" s="870"/>
      <c r="H38" s="871"/>
      <c r="I38" s="422"/>
      <c r="J38" s="423"/>
      <c r="K38" s="270">
        <f>VLOOKUP(A38,EQUIPOS!A8:D165,4,FALSE)</f>
        <v>11047.222420603792</v>
      </c>
      <c r="L38" s="336"/>
      <c r="M38" s="337">
        <v>40</v>
      </c>
      <c r="N38" s="273">
        <f t="shared" si="0"/>
        <v>276.18056051509478</v>
      </c>
    </row>
    <row r="39" spans="1:14">
      <c r="A39" s="113" t="s">
        <v>204</v>
      </c>
      <c r="B39" s="869" t="str">
        <f>VLOOKUP(A39,EQUIPOS!A9:D154,3,FALSE)</f>
        <v xml:space="preserve">Equipo de soldadura 250 AMP
</v>
      </c>
      <c r="C39" s="870"/>
      <c r="D39" s="870"/>
      <c r="E39" s="870"/>
      <c r="F39" s="870"/>
      <c r="G39" s="870"/>
      <c r="H39" s="871"/>
      <c r="I39" s="422"/>
      <c r="J39" s="423"/>
      <c r="K39" s="270">
        <f>VLOOKUP(A39,EQUIPOS!A9:D166,4,FALSE)</f>
        <v>16028.543314025597</v>
      </c>
      <c r="L39" s="336"/>
      <c r="M39" s="337">
        <v>40</v>
      </c>
      <c r="N39" s="273">
        <f t="shared" si="0"/>
        <v>400.71358285063991</v>
      </c>
    </row>
    <row r="40" spans="1:14">
      <c r="A40" s="113" t="s">
        <v>208</v>
      </c>
      <c r="B40" s="869" t="str">
        <f>VLOOKUP(A40,EQUIPOS!A10:D154,3,FALSE)</f>
        <v>Equipo de soldadura 400</v>
      </c>
      <c r="C40" s="870"/>
      <c r="D40" s="870"/>
      <c r="E40" s="870"/>
      <c r="F40" s="870"/>
      <c r="G40" s="870"/>
      <c r="H40" s="871"/>
      <c r="I40" s="422"/>
      <c r="J40" s="423"/>
      <c r="K40" s="270">
        <f>VLOOKUP(A40,EQUIPOS!A10:D167,4,FALSE)</f>
        <v>16028.543314025597</v>
      </c>
      <c r="L40" s="336"/>
      <c r="M40" s="337">
        <v>40</v>
      </c>
      <c r="N40" s="273">
        <f t="shared" si="0"/>
        <v>400.71358285063991</v>
      </c>
    </row>
    <row r="41" spans="1:14">
      <c r="A41" s="113" t="s">
        <v>210</v>
      </c>
      <c r="B41" s="869" t="str">
        <f>VLOOKUP(A41,EQUIPOS!A11:D155,3,FALSE)</f>
        <v>Equipo de soldadura 600</v>
      </c>
      <c r="C41" s="870"/>
      <c r="D41" s="870"/>
      <c r="E41" s="870"/>
      <c r="F41" s="870"/>
      <c r="G41" s="870"/>
      <c r="H41" s="871"/>
      <c r="I41" s="422"/>
      <c r="J41" s="423"/>
      <c r="K41" s="270">
        <f>VLOOKUP(A41,EQUIPOS!A11:D168,4,FALSE)</f>
        <v>16028.543314025597</v>
      </c>
      <c r="L41" s="336"/>
      <c r="M41" s="337">
        <v>40</v>
      </c>
      <c r="N41" s="273">
        <f t="shared" si="0"/>
        <v>400.71358285063991</v>
      </c>
    </row>
    <row r="42" spans="1:14">
      <c r="B42" s="869"/>
      <c r="C42" s="870"/>
      <c r="D42" s="870"/>
      <c r="E42" s="870"/>
      <c r="F42" s="870"/>
      <c r="G42" s="870"/>
      <c r="H42" s="871"/>
      <c r="I42" s="36"/>
      <c r="J42" s="37"/>
      <c r="K42" s="270"/>
      <c r="L42" s="277"/>
      <c r="M42" s="337"/>
      <c r="N42" s="273"/>
    </row>
    <row r="43" spans="1:14">
      <c r="B43" s="321"/>
      <c r="C43" s="322"/>
      <c r="D43" s="322"/>
      <c r="E43" s="322"/>
      <c r="F43" s="324"/>
      <c r="G43" s="324"/>
      <c r="H43" s="125"/>
      <c r="I43" s="36"/>
      <c r="J43" s="37"/>
      <c r="K43" s="270"/>
      <c r="L43" s="277"/>
      <c r="M43" s="278"/>
      <c r="N43" s="274"/>
    </row>
    <row r="44" spans="1:14">
      <c r="B44" s="877" t="s">
        <v>952</v>
      </c>
      <c r="C44" s="878"/>
      <c r="D44" s="878"/>
      <c r="E44" s="38"/>
      <c r="F44" s="39"/>
      <c r="G44" s="39"/>
      <c r="H44" s="40"/>
      <c r="I44" s="36"/>
      <c r="J44" s="37"/>
      <c r="K44" s="280"/>
      <c r="L44" s="277"/>
      <c r="M44" s="402">
        <v>0.05</v>
      </c>
      <c r="N44" s="345">
        <f>N81*M44</f>
        <v>100.80399809240021</v>
      </c>
    </row>
    <row r="45" spans="1:14" ht="15.75" thickBot="1">
      <c r="B45" s="869"/>
      <c r="C45" s="870"/>
      <c r="D45" s="870"/>
      <c r="E45" s="870"/>
      <c r="F45" s="870"/>
      <c r="G45" s="870"/>
      <c r="H45" s="871"/>
      <c r="I45" s="879"/>
      <c r="J45" s="880"/>
      <c r="K45" s="41"/>
      <c r="L45" s="881"/>
      <c r="M45" s="882"/>
      <c r="N45" s="105"/>
    </row>
    <row r="46" spans="1:14" ht="15.75" thickBot="1">
      <c r="B46" s="820" t="s">
        <v>953</v>
      </c>
      <c r="C46" s="821"/>
      <c r="D46" s="821"/>
      <c r="E46" s="821"/>
      <c r="F46" s="821"/>
      <c r="G46" s="821"/>
      <c r="H46" s="821"/>
      <c r="I46" s="821"/>
      <c r="J46" s="821"/>
      <c r="K46" s="821"/>
      <c r="L46" s="821"/>
      <c r="M46" s="822"/>
      <c r="N46" s="395">
        <f>SUM(N36:N44)</f>
        <v>1726.3437830503301</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5" t="s">
        <v>944</v>
      </c>
      <c r="C50" s="866"/>
      <c r="D50" s="866"/>
      <c r="E50" s="866"/>
      <c r="F50" s="866"/>
      <c r="G50" s="866"/>
      <c r="H50" s="866"/>
      <c r="I50" s="900"/>
      <c r="J50" s="316" t="s">
        <v>945</v>
      </c>
      <c r="K50" s="85" t="s">
        <v>946</v>
      </c>
      <c r="L50" s="901" t="s">
        <v>955</v>
      </c>
      <c r="M50" s="900"/>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31407.834581976898</v>
      </c>
      <c r="N51" s="273">
        <f t="shared" ref="N51:N56" si="1">K51*M51</f>
        <v>157.03917290988448</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4005.7657199697151</v>
      </c>
      <c r="N52" s="273">
        <f t="shared" si="1"/>
        <v>20.028828599848577</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11535.557334390936</v>
      </c>
      <c r="N53" s="273">
        <f t="shared" si="1"/>
        <v>57.677786671954685</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9582.6529972426179</v>
      </c>
      <c r="N54" s="273">
        <f t="shared" si="1"/>
        <v>95.826529972426187</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13657.558181337641</v>
      </c>
      <c r="N55" s="273">
        <f t="shared" si="1"/>
        <v>136.5755818133764</v>
      </c>
    </row>
    <row r="56" spans="1:14">
      <c r="A56" s="163" t="s">
        <v>742</v>
      </c>
      <c r="B56" s="43" t="str">
        <f>VLOOKUP(A56,MATERIALES!A1:D373,3,FALSE)</f>
        <v>Acero A-36 para estructura metálica</v>
      </c>
      <c r="C56" s="426"/>
      <c r="D56" s="426"/>
      <c r="E56" s="426"/>
      <c r="F56" s="426"/>
      <c r="G56" s="426"/>
      <c r="H56" s="426"/>
      <c r="I56" s="426"/>
      <c r="J56" s="313" t="str">
        <f>VLOOKUP(A56,MATERIALES!A1:D648,2,FALSE)</f>
        <v>kg</v>
      </c>
      <c r="K56" s="398">
        <v>1</v>
      </c>
      <c r="L56" s="422"/>
      <c r="M56" s="403">
        <f>VLOOKUP(A56,MATERIALES!A1:D401,4,FALSE)</f>
        <v>4485.9880498625816</v>
      </c>
      <c r="N56" s="273">
        <f t="shared" si="1"/>
        <v>4485.9880498625816</v>
      </c>
    </row>
    <row r="57" spans="1:14">
      <c r="A57" s="163"/>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0" t="s">
        <v>953</v>
      </c>
      <c r="C59" s="821"/>
      <c r="D59" s="821"/>
      <c r="E59" s="821"/>
      <c r="F59" s="821"/>
      <c r="G59" s="821"/>
      <c r="H59" s="821"/>
      <c r="I59" s="821"/>
      <c r="J59" s="821"/>
      <c r="K59" s="821"/>
      <c r="L59" s="821"/>
      <c r="M59" s="822"/>
      <c r="N59" s="395">
        <f>SUM(N51:N58)</f>
        <v>4953.1359498300717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B64" s="46"/>
      <c r="C64" s="318"/>
      <c r="D64" s="318"/>
      <c r="E64" s="318"/>
      <c r="F64" s="318"/>
      <c r="G64" s="318"/>
      <c r="H64" s="312"/>
      <c r="I64" s="280"/>
      <c r="J64" s="287"/>
      <c r="K64" s="280"/>
      <c r="L64" s="907"/>
      <c r="M64" s="908"/>
      <c r="N64" s="288"/>
    </row>
    <row r="65" spans="1:15">
      <c r="B65" s="46"/>
      <c r="C65" s="47"/>
      <c r="D65" s="47"/>
      <c r="E65" s="47"/>
      <c r="F65" s="47"/>
      <c r="G65" s="47"/>
      <c r="H65" s="312"/>
      <c r="I65" s="280"/>
      <c r="J65" s="287"/>
      <c r="K65" s="280"/>
      <c r="L65" s="907"/>
      <c r="M65" s="908"/>
      <c r="N65" s="288"/>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87780</v>
      </c>
      <c r="J77" s="294">
        <v>185</v>
      </c>
      <c r="K77" s="295">
        <f>VLOOKUP(A77,'MANO DE OBRA'!A9:D101,4,FALSE)</f>
        <v>162393</v>
      </c>
      <c r="L77" s="50"/>
      <c r="M77" s="435">
        <v>320</v>
      </c>
      <c r="N77" s="396">
        <f>K77/M77</f>
        <v>507.47812499999998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2"/>
      <c r="N79" s="396"/>
    </row>
    <row r="80" spans="1:15" ht="15.75" thickBot="1">
      <c r="B80" s="896"/>
      <c r="C80" s="897"/>
      <c r="D80" s="897"/>
      <c r="E80" s="897"/>
      <c r="F80" s="897"/>
      <c r="G80" s="897"/>
      <c r="H80" s="897"/>
      <c r="I80" s="471"/>
      <c r="J80" s="472"/>
      <c r="K80" s="473"/>
      <c r="L80" s="476"/>
      <c r="M80" s="477"/>
      <c r="N80" s="441"/>
    </row>
    <row r="81" spans="1:14" ht="15.75" thickBot="1">
      <c r="B81" s="909" t="s">
        <v>953</v>
      </c>
      <c r="C81" s="863"/>
      <c r="D81" s="863"/>
      <c r="E81" s="863"/>
      <c r="F81" s="863"/>
      <c r="G81" s="863"/>
      <c r="H81" s="863"/>
      <c r="I81" s="863"/>
      <c r="J81" s="863"/>
      <c r="K81" s="863"/>
      <c r="L81" s="863"/>
      <c r="M81" s="864"/>
      <c r="N81" s="302">
        <f>SUM(N75:N80)</f>
        <v>2016.0799618480041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N46+N59+N70+N81</f>
        <v>8695.5596947284066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1739.1119389456815</v>
      </c>
      <c r="M88" s="856"/>
      <c r="N88" s="51"/>
    </row>
    <row r="89" spans="1:14">
      <c r="B89" s="89" t="s">
        <v>973</v>
      </c>
      <c r="C89" s="90"/>
      <c r="D89" s="90"/>
      <c r="E89" s="90"/>
      <c r="F89" s="90"/>
      <c r="G89" s="90"/>
      <c r="H89" s="90"/>
      <c r="I89" s="87"/>
      <c r="J89" s="88"/>
      <c r="K89" s="305">
        <v>0.05</v>
      </c>
      <c r="L89" s="855">
        <f>N83*K89</f>
        <v>434.77798473642036</v>
      </c>
      <c r="M89" s="856"/>
      <c r="N89" s="51"/>
    </row>
    <row r="90" spans="1:14" ht="15.75" thickBot="1">
      <c r="B90" s="91" t="s">
        <v>974</v>
      </c>
      <c r="C90" s="92"/>
      <c r="D90" s="92"/>
      <c r="E90" s="92"/>
      <c r="F90" s="92"/>
      <c r="G90" s="92"/>
      <c r="H90" s="92"/>
      <c r="I90" s="93"/>
      <c r="J90" s="94"/>
      <c r="K90" s="306">
        <v>0.05</v>
      </c>
      <c r="L90" s="857">
        <f>N83*K90</f>
        <v>434.77798473642036</v>
      </c>
      <c r="M90" s="858"/>
      <c r="N90" s="51"/>
    </row>
    <row r="91" spans="1:14" ht="15.75" thickBot="1">
      <c r="B91" s="820" t="s">
        <v>953</v>
      </c>
      <c r="C91" s="821"/>
      <c r="D91" s="821"/>
      <c r="E91" s="821"/>
      <c r="F91" s="821"/>
      <c r="G91" s="821"/>
      <c r="H91" s="821"/>
      <c r="I91" s="821"/>
      <c r="J91" s="821"/>
      <c r="K91" s="821"/>
      <c r="L91" s="821"/>
      <c r="M91" s="822"/>
      <c r="N91" s="52">
        <f>L88+L89+L90</f>
        <v>2608.6679084185221</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11304.227603146928</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1126</v>
      </c>
      <c r="C31" s="81" t="s">
        <v>2129</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c r="B48" s="43"/>
      <c r="C48" s="282"/>
      <c r="D48" s="282"/>
      <c r="E48" s="282"/>
      <c r="F48" s="282"/>
      <c r="G48" s="282"/>
      <c r="H48" s="282"/>
      <c r="I48" s="269"/>
      <c r="J48" s="225"/>
      <c r="K48" s="283"/>
      <c r="L48" s="268"/>
      <c r="M48" s="403"/>
      <c r="N48" s="273"/>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A52" s="163"/>
      <c r="B52" s="43"/>
      <c r="C52" s="426"/>
      <c r="D52" s="426"/>
      <c r="E52" s="426"/>
      <c r="F52" s="426"/>
      <c r="G52" s="426"/>
      <c r="H52" s="426"/>
      <c r="I52" s="426"/>
      <c r="J52" s="312"/>
      <c r="K52" s="398"/>
      <c r="L52" s="422"/>
      <c r="M52" s="403"/>
      <c r="N52" s="273"/>
    </row>
    <row r="53" spans="1:14">
      <c r="A53" s="163"/>
      <c r="B53" s="43"/>
      <c r="C53" s="426"/>
      <c r="D53" s="426"/>
      <c r="E53" s="426"/>
      <c r="F53" s="426"/>
      <c r="G53" s="426"/>
      <c r="H53" s="426"/>
      <c r="I53" s="426"/>
      <c r="J53" s="312"/>
      <c r="K53" s="398"/>
      <c r="L53" s="422"/>
      <c r="M53" s="403"/>
      <c r="N53" s="273"/>
    </row>
    <row r="54" spans="1:14">
      <c r="A54" s="163"/>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0" t="s">
        <v>953</v>
      </c>
      <c r="C56" s="821"/>
      <c r="D56" s="821"/>
      <c r="E56" s="821"/>
      <c r="F56" s="821"/>
      <c r="G56" s="821"/>
      <c r="H56" s="821"/>
      <c r="I56" s="821"/>
      <c r="J56" s="821"/>
      <c r="K56" s="821"/>
      <c r="L56" s="821"/>
      <c r="M56" s="822"/>
      <c r="N56" s="395"/>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06" t="s">
        <v>961</v>
      </c>
      <c r="M60" s="885"/>
      <c r="N60" s="76" t="s">
        <v>951</v>
      </c>
    </row>
    <row r="61" spans="1:14">
      <c r="A61" t="s">
        <v>1325</v>
      </c>
      <c r="B61" s="46" t="str">
        <f>VLOOKUP(A61,TRANSPORTE!A3:D117,3,FALSE)</f>
        <v xml:space="preserve">Transporte de estructuras metálicas </v>
      </c>
      <c r="C61" s="318"/>
      <c r="D61" s="318"/>
      <c r="E61" s="318"/>
      <c r="F61" s="318"/>
      <c r="G61" s="318"/>
      <c r="H61" s="312" t="s">
        <v>2044</v>
      </c>
      <c r="I61" s="280">
        <v>1</v>
      </c>
      <c r="J61" s="287">
        <v>1</v>
      </c>
      <c r="K61" s="280">
        <f>I61*J61</f>
        <v>1</v>
      </c>
      <c r="L61" s="907">
        <f>VLOOKUP(A61,TRANSPORTE!A3:D117,4,FALSE)</f>
        <v>0.45229801055906294</v>
      </c>
      <c r="M61" s="908"/>
      <c r="N61" s="288">
        <f>K61*L61</f>
        <v>0.45229801055906294</v>
      </c>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312"/>
      <c r="I64" s="280"/>
      <c r="J64" s="287"/>
      <c r="K64" s="280"/>
      <c r="L64" s="907"/>
      <c r="M64" s="908"/>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98"/>
      <c r="M66" s="899"/>
      <c r="N66" s="127"/>
    </row>
    <row r="67" spans="1:15" ht="15.75" thickBot="1">
      <c r="B67" s="909" t="s">
        <v>953</v>
      </c>
      <c r="C67" s="863"/>
      <c r="D67" s="863"/>
      <c r="E67" s="863"/>
      <c r="F67" s="863"/>
      <c r="G67" s="863"/>
      <c r="H67" s="863"/>
      <c r="I67" s="863"/>
      <c r="J67" s="863"/>
      <c r="K67" s="863"/>
      <c r="L67" s="863"/>
      <c r="M67" s="864"/>
      <c r="N67" s="104">
        <f>N61+N62+N63+N64+N65</f>
        <v>0.45229801055906294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9" t="s">
        <v>963</v>
      </c>
      <c r="C71" s="860"/>
      <c r="D71" s="860"/>
      <c r="E71" s="860"/>
      <c r="F71" s="860"/>
      <c r="G71" s="860"/>
      <c r="H71" s="860"/>
      <c r="I71" s="73" t="s">
        <v>964</v>
      </c>
      <c r="J71" s="75" t="s">
        <v>1410</v>
      </c>
      <c r="K71" s="74" t="s">
        <v>966</v>
      </c>
      <c r="L71" s="861" t="s">
        <v>950</v>
      </c>
      <c r="M71" s="862"/>
      <c r="N71" s="98" t="s">
        <v>951</v>
      </c>
    </row>
    <row r="72" spans="1:15">
      <c r="A72" s="164"/>
      <c r="B72" s="49"/>
      <c r="C72" s="47"/>
      <c r="D72" s="47"/>
      <c r="E72" s="47"/>
      <c r="F72" s="47"/>
      <c r="G72" s="47"/>
      <c r="H72" s="47"/>
      <c r="I72" s="293"/>
      <c r="J72" s="294"/>
      <c r="K72" s="295"/>
      <c r="L72" s="50"/>
      <c r="M72" s="435"/>
      <c r="N72" s="396"/>
      <c r="O72" s="106"/>
    </row>
    <row r="73" spans="1:15">
      <c r="A73" s="164"/>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96"/>
      <c r="C77" s="897"/>
      <c r="D77" s="897"/>
      <c r="E77" s="897"/>
      <c r="F77" s="897"/>
      <c r="G77" s="897"/>
      <c r="H77" s="897"/>
      <c r="I77" s="126"/>
      <c r="J77" s="126"/>
      <c r="K77" s="126"/>
      <c r="L77" s="910"/>
      <c r="M77" s="910"/>
      <c r="N77" s="127"/>
    </row>
    <row r="78" spans="1:15" ht="15.75" thickBot="1">
      <c r="B78" s="909" t="s">
        <v>953</v>
      </c>
      <c r="C78" s="863"/>
      <c r="D78" s="863"/>
      <c r="E78" s="863"/>
      <c r="F78" s="863"/>
      <c r="G78" s="863"/>
      <c r="H78" s="863"/>
      <c r="I78" s="863"/>
      <c r="J78" s="863"/>
      <c r="K78" s="863"/>
      <c r="L78" s="863"/>
      <c r="M78" s="864"/>
      <c r="N78" s="461"/>
    </row>
    <row r="79" spans="1:15" ht="15.75" thickBot="1">
      <c r="B79" s="33"/>
      <c r="C79" s="34"/>
      <c r="D79" s="34"/>
      <c r="E79" s="34"/>
      <c r="F79" s="34"/>
      <c r="G79" s="34"/>
      <c r="H79" s="34"/>
      <c r="I79" s="34"/>
      <c r="J79" s="34"/>
      <c r="K79" s="34"/>
      <c r="L79" s="34"/>
      <c r="M79" s="34"/>
      <c r="N79" s="35"/>
    </row>
    <row r="80" spans="1:15" ht="15.75" thickBot="1">
      <c r="B80" s="820" t="s">
        <v>967</v>
      </c>
      <c r="C80" s="821"/>
      <c r="D80" s="821"/>
      <c r="E80" s="821"/>
      <c r="F80" s="821"/>
      <c r="G80" s="821"/>
      <c r="H80" s="821"/>
      <c r="I80" s="821"/>
      <c r="J80" s="821"/>
      <c r="K80" s="821"/>
      <c r="L80" s="821"/>
      <c r="M80" s="822"/>
      <c r="N80" s="99">
        <f>N43+N56+N67+N78</f>
        <v>0.45229801055906294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5" t="s">
        <v>969</v>
      </c>
      <c r="C84" s="866"/>
      <c r="D84" s="866"/>
      <c r="E84" s="866"/>
      <c r="F84" s="866"/>
      <c r="G84" s="866"/>
      <c r="H84" s="866"/>
      <c r="I84" s="315"/>
      <c r="J84" s="335"/>
      <c r="K84" s="303" t="s">
        <v>970</v>
      </c>
      <c r="L84" s="867" t="s">
        <v>971</v>
      </c>
      <c r="M84" s="868"/>
      <c r="N84" s="304"/>
    </row>
    <row r="85" spans="1:14">
      <c r="B85" s="853" t="s">
        <v>972</v>
      </c>
      <c r="C85" s="854"/>
      <c r="D85" s="854"/>
      <c r="E85" s="854"/>
      <c r="F85" s="854"/>
      <c r="G85" s="854"/>
      <c r="H85" s="854"/>
      <c r="I85" s="87"/>
      <c r="J85" s="88"/>
      <c r="K85" s="305">
        <v>0.2</v>
      </c>
      <c r="L85" s="855">
        <f>N80*K85</f>
        <v>9.0459602111812587E-2</v>
      </c>
      <c r="M85" s="856"/>
      <c r="N85" s="51"/>
    </row>
    <row r="86" spans="1:14">
      <c r="B86" s="89" t="s">
        <v>973</v>
      </c>
      <c r="C86" s="90"/>
      <c r="D86" s="90"/>
      <c r="E86" s="90"/>
      <c r="F86" s="90"/>
      <c r="G86" s="90"/>
      <c r="H86" s="90"/>
      <c r="I86" s="87"/>
      <c r="J86" s="88"/>
      <c r="K86" s="305">
        <v>0.05</v>
      </c>
      <c r="L86" s="855">
        <f>N80*K86</f>
        <v>2.2614900527953147E-2</v>
      </c>
      <c r="M86" s="856"/>
      <c r="N86" s="51"/>
    </row>
    <row r="87" spans="1:14" ht="15.75" thickBot="1">
      <c r="B87" s="91" t="s">
        <v>974</v>
      </c>
      <c r="C87" s="92"/>
      <c r="D87" s="92"/>
      <c r="E87" s="92"/>
      <c r="F87" s="92"/>
      <c r="G87" s="92"/>
      <c r="H87" s="92"/>
      <c r="I87" s="93"/>
      <c r="J87" s="94"/>
      <c r="K87" s="306">
        <v>0.05</v>
      </c>
      <c r="L87" s="857">
        <f>N80*K87</f>
        <v>2.2614900527953147E-2</v>
      </c>
      <c r="M87" s="858"/>
      <c r="N87" s="51"/>
    </row>
    <row r="88" spans="1:14" ht="15.75" thickBot="1">
      <c r="B88" s="820" t="s">
        <v>953</v>
      </c>
      <c r="C88" s="821"/>
      <c r="D88" s="821"/>
      <c r="E88" s="821"/>
      <c r="F88" s="821"/>
      <c r="G88" s="821"/>
      <c r="H88" s="821"/>
      <c r="I88" s="821"/>
      <c r="J88" s="821"/>
      <c r="K88" s="821"/>
      <c r="L88" s="821"/>
      <c r="M88" s="822"/>
      <c r="N88" s="52">
        <f>L85+L86+L87</f>
        <v>0.13568940316771888</v>
      </c>
    </row>
    <row r="89" spans="1:14" ht="15.75" thickBot="1">
      <c r="B89" s="33"/>
      <c r="C89" s="34"/>
      <c r="D89" s="34"/>
      <c r="E89" s="34"/>
      <c r="F89" s="34"/>
      <c r="G89" s="34"/>
      <c r="H89" s="34"/>
      <c r="I89" s="34"/>
      <c r="J89" s="34"/>
      <c r="K89" s="34"/>
      <c r="L89" s="34"/>
      <c r="M89" s="34"/>
      <c r="N89" s="35"/>
    </row>
    <row r="90" spans="1:14" ht="15.75" thickBot="1">
      <c r="A90" t="s">
        <v>2016</v>
      </c>
      <c r="B90" s="820" t="s">
        <v>975</v>
      </c>
      <c r="C90" s="821"/>
      <c r="D90" s="821"/>
      <c r="E90" s="821"/>
      <c r="F90" s="821"/>
      <c r="G90" s="821"/>
      <c r="H90" s="821"/>
      <c r="I90" s="821"/>
      <c r="J90" s="821"/>
      <c r="K90" s="821"/>
      <c r="L90" s="821"/>
      <c r="M90" s="822"/>
      <c r="N90" s="52">
        <f>N80+N88</f>
        <v>0.58798741372678176</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1127</v>
      </c>
      <c r="C31" s="81" t="s">
        <v>2130</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190</v>
      </c>
      <c r="B36" s="869" t="str">
        <f>VLOOKUP(A36,EQUIPOS!A6:D154,3,FALSE)</f>
        <v>Diferencial de 3 ton</v>
      </c>
      <c r="C36" s="870"/>
      <c r="D36" s="870"/>
      <c r="E36" s="870"/>
      <c r="F36" s="870"/>
      <c r="G36" s="870"/>
      <c r="H36" s="871"/>
      <c r="I36" s="268"/>
      <c r="J36" s="269"/>
      <c r="K36" s="270">
        <f>VLOOKUP(A36,EQUIPOS!A6:D163,4,FALSE)</f>
        <v>1803.0494923198185</v>
      </c>
      <c r="L36" s="271"/>
      <c r="M36" s="337">
        <v>40</v>
      </c>
      <c r="N36" s="273">
        <f t="shared" ref="N36:N41" si="0">K36/M36</f>
        <v>45.076237307995463</v>
      </c>
    </row>
    <row r="37" spans="1:14">
      <c r="A37" s="113" t="s">
        <v>195</v>
      </c>
      <c r="B37" s="869" t="str">
        <f>VLOOKUP(A37,EQUIPOS!A7:D154,3,FALSE)</f>
        <v xml:space="preserve">Equipo de oxicorte, Capacidad de corte: hasta 6´´ (152mm) </v>
      </c>
      <c r="C37" s="870"/>
      <c r="D37" s="870"/>
      <c r="E37" s="870"/>
      <c r="F37" s="870"/>
      <c r="G37" s="870"/>
      <c r="H37" s="871"/>
      <c r="I37" s="422"/>
      <c r="J37" s="423"/>
      <c r="K37" s="270">
        <f>VLOOKUP(A37,EQUIPOS!A7:D164,4,FALSE)</f>
        <v>11047.222420603792</v>
      </c>
      <c r="L37" s="336"/>
      <c r="M37" s="337">
        <v>400</v>
      </c>
      <c r="N37" s="273">
        <f t="shared" si="0"/>
        <v>27.61805605150948</v>
      </c>
    </row>
    <row r="38" spans="1:14">
      <c r="A38" s="113" t="s">
        <v>204</v>
      </c>
      <c r="B38" s="869" t="str">
        <f>VLOOKUP(A38,EQUIPOS!A8:D154,3,FALSE)</f>
        <v xml:space="preserve">Equipo de soldadura 250 AMP
</v>
      </c>
      <c r="C38" s="870"/>
      <c r="D38" s="870"/>
      <c r="E38" s="870"/>
      <c r="F38" s="870"/>
      <c r="G38" s="870"/>
      <c r="H38" s="871"/>
      <c r="I38" s="422"/>
      <c r="J38" s="423"/>
      <c r="K38" s="270">
        <f>VLOOKUP(A38,EQUIPOS!A8:D165,4,FALSE)</f>
        <v>16028.543314025597</v>
      </c>
      <c r="L38" s="336"/>
      <c r="M38" s="337">
        <v>400</v>
      </c>
      <c r="N38" s="273">
        <f t="shared" si="0"/>
        <v>40.071358285063994</v>
      </c>
    </row>
    <row r="39" spans="1:14">
      <c r="A39" s="113" t="s">
        <v>208</v>
      </c>
      <c r="B39" s="869" t="str">
        <f>VLOOKUP(A39,EQUIPOS!A9:D154,3,FALSE)</f>
        <v>Equipo de soldadura 400</v>
      </c>
      <c r="C39" s="870"/>
      <c r="D39" s="870"/>
      <c r="E39" s="870"/>
      <c r="F39" s="870"/>
      <c r="G39" s="870"/>
      <c r="H39" s="871"/>
      <c r="I39" s="422"/>
      <c r="J39" s="423"/>
      <c r="K39" s="270">
        <f>VLOOKUP(A39,EQUIPOS!A9:D166,4,FALSE)</f>
        <v>16028.543314025597</v>
      </c>
      <c r="L39" s="336"/>
      <c r="M39" s="337">
        <v>400</v>
      </c>
      <c r="N39" s="273">
        <f t="shared" si="0"/>
        <v>40.071358285063994</v>
      </c>
    </row>
    <row r="40" spans="1:14">
      <c r="A40" s="113" t="s">
        <v>210</v>
      </c>
      <c r="B40" s="869" t="str">
        <f>VLOOKUP(A40,EQUIPOS!A10:D154,3,FALSE)</f>
        <v>Equipo de soldadura 600</v>
      </c>
      <c r="C40" s="870"/>
      <c r="D40" s="870"/>
      <c r="E40" s="870"/>
      <c r="F40" s="870"/>
      <c r="G40" s="870"/>
      <c r="H40" s="871"/>
      <c r="I40" s="422"/>
      <c r="J40" s="423"/>
      <c r="K40" s="270">
        <f>VLOOKUP(A40,EQUIPOS!A10:D167,4,FALSE)</f>
        <v>16028.543314025597</v>
      </c>
      <c r="L40" s="336"/>
      <c r="M40" s="337">
        <v>400</v>
      </c>
      <c r="N40" s="273">
        <f t="shared" si="0"/>
        <v>40.071358285063994</v>
      </c>
    </row>
    <row r="41" spans="1:14">
      <c r="A41" s="113" t="s">
        <v>243</v>
      </c>
      <c r="B41" s="869" t="str">
        <f>VLOOKUP(A41,EQUIPOS!A11:D155,3,FALSE)</f>
        <v>Grúa 10 ton</v>
      </c>
      <c r="C41" s="870"/>
      <c r="D41" s="870"/>
      <c r="E41" s="870"/>
      <c r="F41" s="870"/>
      <c r="G41" s="870"/>
      <c r="H41" s="871"/>
      <c r="I41" s="422"/>
      <c r="J41" s="423"/>
      <c r="K41" s="270">
        <f>VLOOKUP(A41,EQUIPOS!A11:D168,4,FALSE)</f>
        <v>138914.02144860863</v>
      </c>
      <c r="L41" s="336"/>
      <c r="M41" s="337">
        <v>400</v>
      </c>
      <c r="N41" s="273">
        <f t="shared" si="0"/>
        <v>347.28505362152157</v>
      </c>
    </row>
    <row r="42" spans="1:14">
      <c r="B42" s="869"/>
      <c r="C42" s="870"/>
      <c r="D42" s="870"/>
      <c r="E42" s="870"/>
      <c r="F42" s="870"/>
      <c r="G42" s="870"/>
      <c r="H42" s="871"/>
      <c r="I42" s="36"/>
      <c r="J42" s="37"/>
      <c r="K42" s="270"/>
      <c r="L42" s="277"/>
      <c r="M42" s="337"/>
      <c r="N42" s="273"/>
    </row>
    <row r="43" spans="1:14">
      <c r="B43" s="321"/>
      <c r="C43" s="322"/>
      <c r="D43" s="322"/>
      <c r="E43" s="322"/>
      <c r="F43" s="324"/>
      <c r="G43" s="324"/>
      <c r="H43" s="125"/>
      <c r="I43" s="36"/>
      <c r="J43" s="37"/>
      <c r="K43" s="270"/>
      <c r="L43" s="277"/>
      <c r="M43" s="278"/>
      <c r="N43" s="274"/>
    </row>
    <row r="44" spans="1:14">
      <c r="B44" s="877" t="s">
        <v>952</v>
      </c>
      <c r="C44" s="878"/>
      <c r="D44" s="878"/>
      <c r="E44" s="38"/>
      <c r="F44" s="39"/>
      <c r="G44" s="39"/>
      <c r="H44" s="40"/>
      <c r="I44" s="36"/>
      <c r="J44" s="37"/>
      <c r="K44" s="280"/>
      <c r="L44" s="277"/>
      <c r="M44" s="402">
        <v>0.05</v>
      </c>
      <c r="N44" s="345">
        <f>N81*M44</f>
        <v>100.80399809240021</v>
      </c>
    </row>
    <row r="45" spans="1:14" ht="15.75" thickBot="1">
      <c r="B45" s="869"/>
      <c r="C45" s="870"/>
      <c r="D45" s="870"/>
      <c r="E45" s="870"/>
      <c r="F45" s="870"/>
      <c r="G45" s="870"/>
      <c r="H45" s="871"/>
      <c r="I45" s="879"/>
      <c r="J45" s="880"/>
      <c r="K45" s="41"/>
      <c r="L45" s="881"/>
      <c r="M45" s="882"/>
      <c r="N45" s="105"/>
    </row>
    <row r="46" spans="1:14" ht="15.75" thickBot="1">
      <c r="B46" s="820" t="s">
        <v>953</v>
      </c>
      <c r="C46" s="821"/>
      <c r="D46" s="821"/>
      <c r="E46" s="821"/>
      <c r="F46" s="821"/>
      <c r="G46" s="821"/>
      <c r="H46" s="821"/>
      <c r="I46" s="821"/>
      <c r="J46" s="821"/>
      <c r="K46" s="821"/>
      <c r="L46" s="821"/>
      <c r="M46" s="822"/>
      <c r="N46" s="395">
        <f>SUM(N36:N44)</f>
        <v>640.99741992861868</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5" t="s">
        <v>944</v>
      </c>
      <c r="C50" s="866"/>
      <c r="D50" s="866"/>
      <c r="E50" s="866"/>
      <c r="F50" s="866"/>
      <c r="G50" s="866"/>
      <c r="H50" s="866"/>
      <c r="I50" s="900"/>
      <c r="J50" s="316" t="s">
        <v>945</v>
      </c>
      <c r="K50" s="85" t="s">
        <v>946</v>
      </c>
      <c r="L50" s="901" t="s">
        <v>955</v>
      </c>
      <c r="M50" s="900"/>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31407.834581976898</v>
      </c>
      <c r="N51" s="273">
        <f>K51*M51</f>
        <v>157.03917290988448</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4005.7657199697151</v>
      </c>
      <c r="N52" s="273">
        <f t="shared" ref="N52:N58" si="1">K52*M52</f>
        <v>20.028828599848577</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11535.557334390936</v>
      </c>
      <c r="N53" s="273">
        <f t="shared" si="1"/>
        <v>57.677786671954685</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9582.6529972426179</v>
      </c>
      <c r="N54" s="273">
        <f t="shared" si="1"/>
        <v>95.826529972426187</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13657.558181337641</v>
      </c>
      <c r="N55" s="273">
        <f t="shared" si="1"/>
        <v>136.5755818133764</v>
      </c>
    </row>
    <row r="56" spans="1:14">
      <c r="A56" s="163" t="s">
        <v>608</v>
      </c>
      <c r="B56" s="43" t="str">
        <f>VLOOKUP(A56,MATERIALES!A8:D373,3,FALSE)</f>
        <v>Pintura anticorrosiva</v>
      </c>
      <c r="C56" s="426"/>
      <c r="D56" s="426"/>
      <c r="E56" s="426"/>
      <c r="F56" s="426"/>
      <c r="G56" s="426"/>
      <c r="H56" s="426"/>
      <c r="I56" s="426"/>
      <c r="J56" s="313" t="str">
        <f>VLOOKUP(A56,MATERIALES!A10:D648,2,FALSE)</f>
        <v>gal</v>
      </c>
      <c r="K56" s="437">
        <v>5.0000000000000001E-4</v>
      </c>
      <c r="L56" s="422"/>
      <c r="M56" s="403">
        <f>VLOOKUP(A56,MATERIALES!A8:D401,4,FALSE)</f>
        <v>46251.916886950399</v>
      </c>
      <c r="N56" s="273">
        <f t="shared" si="1"/>
        <v>23.125958443475199</v>
      </c>
    </row>
    <row r="57" spans="1:14">
      <c r="A57" s="163" t="s">
        <v>607</v>
      </c>
      <c r="B57" s="43" t="str">
        <f>VLOOKUP(A57,MATERIALES!A9:D373,3,FALSE)</f>
        <v xml:space="preserve">Pintura acrílica, esmalte o similar </v>
      </c>
      <c r="C57" s="426"/>
      <c r="D57" s="426"/>
      <c r="E57" s="426"/>
      <c r="F57" s="426"/>
      <c r="G57" s="426"/>
      <c r="H57" s="426"/>
      <c r="I57" s="426"/>
      <c r="J57" s="313" t="str">
        <f>VLOOKUP(A57,MATERIALES!A11:D649,2,FALSE)</f>
        <v>gal</v>
      </c>
      <c r="K57" s="398">
        <v>1E-3</v>
      </c>
      <c r="L57" s="422"/>
      <c r="M57" s="403">
        <f>VLOOKUP(A57,MATERIALES!A9:D402,4,FALSE)</f>
        <v>67859.024830362643</v>
      </c>
      <c r="N57" s="273">
        <f t="shared" si="1"/>
        <v>67.859024830362642</v>
      </c>
    </row>
    <row r="58" spans="1:14" ht="15.75" thickBot="1">
      <c r="A58" t="s">
        <v>840</v>
      </c>
      <c r="B58" s="43" t="str">
        <f>VLOOKUP(A58,MATERIALES!A10:D373,3,FALSE)</f>
        <v>Disolvente para pintura (TINNER)</v>
      </c>
      <c r="C58" s="311"/>
      <c r="D58" s="311"/>
      <c r="E58" s="311"/>
      <c r="F58" s="311"/>
      <c r="G58" s="311"/>
      <c r="H58" s="311"/>
      <c r="I58" s="311"/>
      <c r="J58" s="434" t="str">
        <f>VLOOKUP(A58,MATERIALES!A11:D650,2,FALSE)</f>
        <v>gal</v>
      </c>
      <c r="K58" s="126">
        <v>1E-3</v>
      </c>
      <c r="L58" s="326"/>
      <c r="M58" s="403">
        <f>VLOOKUP(A58,MATERIALES!A10:D403,4,FALSE)</f>
        <v>19165.305994485236</v>
      </c>
      <c r="N58" s="273">
        <f t="shared" si="1"/>
        <v>19.165305994485237</v>
      </c>
    </row>
    <row r="59" spans="1:14" ht="15.75" thickBot="1">
      <c r="B59" s="820" t="s">
        <v>953</v>
      </c>
      <c r="C59" s="821"/>
      <c r="D59" s="821"/>
      <c r="E59" s="821"/>
      <c r="F59" s="821"/>
      <c r="G59" s="821"/>
      <c r="H59" s="821"/>
      <c r="I59" s="821"/>
      <c r="J59" s="821"/>
      <c r="K59" s="821"/>
      <c r="L59" s="821"/>
      <c r="M59" s="822"/>
      <c r="N59" s="395">
        <f>SUM(N51:N58)</f>
        <v>577.29818923581342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06" t="s">
        <v>961</v>
      </c>
      <c r="M63" s="885"/>
      <c r="N63" s="76" t="s">
        <v>951</v>
      </c>
    </row>
    <row r="64" spans="1:14">
      <c r="B64" s="46"/>
      <c r="C64" s="318"/>
      <c r="D64" s="318"/>
      <c r="E64" s="318"/>
      <c r="F64" s="318"/>
      <c r="G64" s="318"/>
      <c r="H64" s="312"/>
      <c r="I64" s="280"/>
      <c r="J64" s="287"/>
      <c r="K64" s="280"/>
      <c r="L64" s="907"/>
      <c r="M64" s="908"/>
      <c r="N64" s="288"/>
    </row>
    <row r="65" spans="1:15">
      <c r="B65" s="46"/>
      <c r="C65" s="47"/>
      <c r="D65" s="47"/>
      <c r="E65" s="47"/>
      <c r="F65" s="47"/>
      <c r="G65" s="47"/>
      <c r="H65" s="312"/>
      <c r="I65" s="280"/>
      <c r="J65" s="287"/>
      <c r="K65" s="280"/>
      <c r="L65" s="907"/>
      <c r="M65" s="908"/>
      <c r="N65" s="288"/>
    </row>
    <row r="66" spans="1:15">
      <c r="B66" s="46"/>
      <c r="C66" s="47"/>
      <c r="D66" s="47"/>
      <c r="E66" s="47"/>
      <c r="F66" s="47"/>
      <c r="G66" s="47"/>
      <c r="H66" s="312"/>
      <c r="I66" s="280"/>
      <c r="J66" s="287"/>
      <c r="K66" s="280"/>
      <c r="L66" s="907"/>
      <c r="M66" s="908"/>
      <c r="N66" s="288"/>
    </row>
    <row r="67" spans="1:15">
      <c r="B67" s="46"/>
      <c r="C67" s="47"/>
      <c r="D67" s="47"/>
      <c r="E67" s="47"/>
      <c r="F67" s="47"/>
      <c r="G67" s="47"/>
      <c r="H67" s="312"/>
      <c r="I67" s="280"/>
      <c r="J67" s="287"/>
      <c r="K67" s="280"/>
      <c r="L67" s="907"/>
      <c r="M67" s="908"/>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98"/>
      <c r="M69" s="899"/>
      <c r="N69" s="127"/>
    </row>
    <row r="70" spans="1:15" ht="15.75" thickBot="1">
      <c r="B70" s="909" t="s">
        <v>953</v>
      </c>
      <c r="C70" s="863"/>
      <c r="D70" s="863"/>
      <c r="E70" s="863"/>
      <c r="F70" s="863"/>
      <c r="G70" s="863"/>
      <c r="H70" s="863"/>
      <c r="I70" s="863"/>
      <c r="J70" s="863"/>
      <c r="K70" s="863"/>
      <c r="L70" s="863"/>
      <c r="M70" s="864"/>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9" t="s">
        <v>963</v>
      </c>
      <c r="C74" s="860"/>
      <c r="D74" s="860"/>
      <c r="E74" s="860"/>
      <c r="F74" s="860"/>
      <c r="G74" s="860"/>
      <c r="H74" s="860"/>
      <c r="I74" s="73" t="s">
        <v>964</v>
      </c>
      <c r="J74" s="75" t="s">
        <v>1410</v>
      </c>
      <c r="K74" s="74" t="s">
        <v>966</v>
      </c>
      <c r="L74" s="861" t="s">
        <v>950</v>
      </c>
      <c r="M74" s="862"/>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87780</v>
      </c>
      <c r="J77" s="294">
        <v>185</v>
      </c>
      <c r="K77" s="295">
        <f>VLOOKUP(A77,'MANO DE OBRA'!A9:D101,4,FALSE)</f>
        <v>162393</v>
      </c>
      <c r="L77" s="50"/>
      <c r="M77" s="435">
        <v>320</v>
      </c>
      <c r="N77" s="396">
        <f>K77/M77</f>
        <v>507.47812499999998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5"/>
      <c r="N79" s="396"/>
    </row>
    <row r="80" spans="1:15" ht="15.75" thickBot="1">
      <c r="B80" s="896"/>
      <c r="C80" s="897"/>
      <c r="D80" s="897"/>
      <c r="E80" s="897"/>
      <c r="F80" s="897"/>
      <c r="G80" s="897"/>
      <c r="H80" s="897"/>
      <c r="I80" s="471"/>
      <c r="J80" s="472"/>
      <c r="K80" s="475"/>
      <c r="L80" s="476"/>
      <c r="M80" s="477"/>
      <c r="N80" s="396"/>
    </row>
    <row r="81" spans="1:14" ht="15.75" thickBot="1">
      <c r="B81" s="909" t="s">
        <v>953</v>
      </c>
      <c r="C81" s="863"/>
      <c r="D81" s="863"/>
      <c r="E81" s="863"/>
      <c r="F81" s="863"/>
      <c r="G81" s="863"/>
      <c r="H81" s="863"/>
      <c r="I81" s="863"/>
      <c r="J81" s="863"/>
      <c r="K81" s="863"/>
      <c r="L81" s="863"/>
      <c r="M81" s="864"/>
      <c r="N81" s="302">
        <f>SUM(N75:N80)</f>
        <v>2016.0799618480041</v>
      </c>
    </row>
    <row r="82" spans="1:14" ht="15.75" thickBot="1">
      <c r="B82" s="33"/>
      <c r="C82" s="34"/>
      <c r="D82" s="34"/>
      <c r="E82" s="34"/>
      <c r="F82" s="34"/>
      <c r="G82" s="34"/>
      <c r="H82" s="34"/>
      <c r="I82" s="34"/>
      <c r="J82" s="34"/>
      <c r="K82" s="34"/>
      <c r="L82" s="34"/>
      <c r="M82" s="34"/>
      <c r="N82" s="35"/>
    </row>
    <row r="83" spans="1:14" ht="15.75" thickBot="1">
      <c r="B83" s="820" t="s">
        <v>967</v>
      </c>
      <c r="C83" s="821"/>
      <c r="D83" s="821"/>
      <c r="E83" s="821"/>
      <c r="F83" s="821"/>
      <c r="G83" s="821"/>
      <c r="H83" s="821"/>
      <c r="I83" s="821"/>
      <c r="J83" s="821"/>
      <c r="K83" s="821"/>
      <c r="L83" s="821"/>
      <c r="M83" s="822"/>
      <c r="N83" s="99">
        <f>N46+N59+N70+N81</f>
        <v>3234.375571012436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5" t="s">
        <v>969</v>
      </c>
      <c r="C87" s="866"/>
      <c r="D87" s="866"/>
      <c r="E87" s="866"/>
      <c r="F87" s="866"/>
      <c r="G87" s="866"/>
      <c r="H87" s="866"/>
      <c r="I87" s="315"/>
      <c r="J87" s="335"/>
      <c r="K87" s="303" t="s">
        <v>970</v>
      </c>
      <c r="L87" s="867" t="s">
        <v>971</v>
      </c>
      <c r="M87" s="868"/>
      <c r="N87" s="304"/>
    </row>
    <row r="88" spans="1:14">
      <c r="B88" s="853" t="s">
        <v>972</v>
      </c>
      <c r="C88" s="854"/>
      <c r="D88" s="854"/>
      <c r="E88" s="854"/>
      <c r="F88" s="854"/>
      <c r="G88" s="854"/>
      <c r="H88" s="854"/>
      <c r="I88" s="87"/>
      <c r="J88" s="88"/>
      <c r="K88" s="305">
        <v>0.2</v>
      </c>
      <c r="L88" s="855">
        <f>N83*K88</f>
        <v>646.87511420248723</v>
      </c>
      <c r="M88" s="856"/>
      <c r="N88" s="51"/>
    </row>
    <row r="89" spans="1:14">
      <c r="B89" s="89" t="s">
        <v>973</v>
      </c>
      <c r="C89" s="90"/>
      <c r="D89" s="90"/>
      <c r="E89" s="90"/>
      <c r="F89" s="90"/>
      <c r="G89" s="90"/>
      <c r="H89" s="90"/>
      <c r="I89" s="87"/>
      <c r="J89" s="88"/>
      <c r="K89" s="305">
        <v>0.05</v>
      </c>
      <c r="L89" s="855">
        <f>N83*K89</f>
        <v>161.71877855062181</v>
      </c>
      <c r="M89" s="856"/>
      <c r="N89" s="51"/>
    </row>
    <row r="90" spans="1:14" ht="15.75" thickBot="1">
      <c r="B90" s="91" t="s">
        <v>974</v>
      </c>
      <c r="C90" s="92"/>
      <c r="D90" s="92"/>
      <c r="E90" s="92"/>
      <c r="F90" s="92"/>
      <c r="G90" s="92"/>
      <c r="H90" s="92"/>
      <c r="I90" s="93"/>
      <c r="J90" s="94"/>
      <c r="K90" s="306">
        <v>0.05</v>
      </c>
      <c r="L90" s="857">
        <f>N83*K90</f>
        <v>161.71877855062181</v>
      </c>
      <c r="M90" s="858"/>
      <c r="N90" s="51"/>
    </row>
    <row r="91" spans="1:14" ht="15.75" thickBot="1">
      <c r="B91" s="820" t="s">
        <v>953</v>
      </c>
      <c r="C91" s="821"/>
      <c r="D91" s="821"/>
      <c r="E91" s="821"/>
      <c r="F91" s="821"/>
      <c r="G91" s="821"/>
      <c r="H91" s="821"/>
      <c r="I91" s="821"/>
      <c r="J91" s="821"/>
      <c r="K91" s="821"/>
      <c r="L91" s="821"/>
      <c r="M91" s="822"/>
      <c r="N91" s="52">
        <f>L88+L89+L90</f>
        <v>970.31267130373078</v>
      </c>
    </row>
    <row r="92" spans="1:14" ht="15.75" thickBot="1">
      <c r="B92" s="33"/>
      <c r="C92" s="34"/>
      <c r="D92" s="34"/>
      <c r="E92" s="34"/>
      <c r="F92" s="34"/>
      <c r="G92" s="34"/>
      <c r="H92" s="34"/>
      <c r="I92" s="34"/>
      <c r="J92" s="34"/>
      <c r="K92" s="34"/>
      <c r="L92" s="34"/>
      <c r="M92" s="34"/>
      <c r="N92" s="35"/>
    </row>
    <row r="93" spans="1:14" ht="15.75" thickBot="1">
      <c r="A93" t="s">
        <v>2016</v>
      </c>
      <c r="B93" s="820" t="s">
        <v>975</v>
      </c>
      <c r="C93" s="821"/>
      <c r="D93" s="821"/>
      <c r="E93" s="821"/>
      <c r="F93" s="821"/>
      <c r="G93" s="821"/>
      <c r="H93" s="821"/>
      <c r="I93" s="821"/>
      <c r="J93" s="821"/>
      <c r="K93" s="821"/>
      <c r="L93" s="821"/>
      <c r="M93" s="822"/>
      <c r="N93" s="189">
        <f>N83+N91</f>
        <v>4204.6882423161669</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42.75" customHeight="1" thickBot="1">
      <c r="A31" t="s">
        <v>1845</v>
      </c>
      <c r="B31" s="80" t="s">
        <v>1128</v>
      </c>
      <c r="C31" s="962" t="s">
        <v>2132</v>
      </c>
      <c r="D31" s="963"/>
      <c r="E31" s="963"/>
      <c r="F31" s="963"/>
      <c r="G31" s="963"/>
      <c r="H31" s="963"/>
      <c r="I31" s="963"/>
      <c r="J31" s="963"/>
      <c r="K31" s="469"/>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188</v>
      </c>
      <c r="B36" s="869" t="str">
        <f>VLOOKUP(A36,EQUIPOS!A6:D154,3,FALSE)</f>
        <v>Diferencial</v>
      </c>
      <c r="C36" s="870"/>
      <c r="D36" s="870"/>
      <c r="E36" s="870"/>
      <c r="F36" s="870"/>
      <c r="G36" s="870"/>
      <c r="H36" s="871"/>
      <c r="I36" s="268"/>
      <c r="J36" s="269"/>
      <c r="K36" s="270">
        <f>VLOOKUP(A36,EQUIPOS!A6:D163,4,FALSE)</f>
        <v>2453.6515679885456</v>
      </c>
      <c r="L36" s="271"/>
      <c r="M36" s="337">
        <v>4</v>
      </c>
      <c r="N36" s="273">
        <f>K36/M36</f>
        <v>613.4128919971364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1010.0320112950249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1623.4449032921611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0.01</v>
      </c>
      <c r="L48" s="268"/>
      <c r="M48" s="403">
        <f>VLOOKUP(A48,MATERIALES!A5:D396,4,FALSE)</f>
        <v>489164.49804280989</v>
      </c>
      <c r="N48" s="273">
        <f>K48*M48</f>
        <v>4891.6449804280992</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85179.137753267714</v>
      </c>
      <c r="N49" s="273">
        <f>K49*M49</f>
        <v>85179.137753267714</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0.36499999999999999</v>
      </c>
      <c r="L50" s="422"/>
      <c r="M50" s="403">
        <f>VLOOKUP(A50,MATERIALES!A6:D398,4,FALSE)</f>
        <v>337132.64943949436</v>
      </c>
      <c r="N50" s="273">
        <f>K50*M50</f>
        <v>123053.41704541544</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213124.19977911125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07">
        <f>VLOOKUP(A58,TRANSPORTE!A1:D117,4,FALSE)</f>
        <v>2.1393196754686934</v>
      </c>
      <c r="M58" s="908"/>
      <c r="N58" s="288">
        <f>K58*L58</f>
        <v>0.59900950913123419</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311"/>
      <c r="D63" s="311"/>
      <c r="E63" s="311"/>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f>
        <v>0.59900950913123419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32</v>
      </c>
      <c r="N69" s="396">
        <f>K69/M69</f>
        <v>6766.375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10100.320112950249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224848.56380486282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44969.712760972565</v>
      </c>
      <c r="M82" s="856"/>
      <c r="N82" s="51"/>
    </row>
    <row r="83" spans="1:14">
      <c r="B83" s="89" t="s">
        <v>973</v>
      </c>
      <c r="C83" s="90"/>
      <c r="D83" s="90"/>
      <c r="E83" s="90"/>
      <c r="F83" s="90"/>
      <c r="G83" s="90"/>
      <c r="H83" s="90"/>
      <c r="I83" s="87"/>
      <c r="J83" s="88"/>
      <c r="K83" s="305">
        <v>0.05</v>
      </c>
      <c r="L83" s="855">
        <f>N77*K83</f>
        <v>11242.428190243141</v>
      </c>
      <c r="M83" s="856"/>
      <c r="N83" s="51"/>
    </row>
    <row r="84" spans="1:14" ht="15.75" thickBot="1">
      <c r="B84" s="91" t="s">
        <v>974</v>
      </c>
      <c r="C84" s="92"/>
      <c r="D84" s="92"/>
      <c r="E84" s="92"/>
      <c r="F84" s="92"/>
      <c r="G84" s="92"/>
      <c r="H84" s="92"/>
      <c r="I84" s="93"/>
      <c r="J84" s="94"/>
      <c r="K84" s="306">
        <v>0.05</v>
      </c>
      <c r="L84" s="857">
        <f>N77*K84</f>
        <v>11242.428190243141</v>
      </c>
      <c r="M84" s="858"/>
      <c r="N84" s="51"/>
    </row>
    <row r="85" spans="1:14" ht="15.75" thickBot="1">
      <c r="B85" s="820" t="s">
        <v>953</v>
      </c>
      <c r="C85" s="821"/>
      <c r="D85" s="821"/>
      <c r="E85" s="821"/>
      <c r="F85" s="821"/>
      <c r="G85" s="821"/>
      <c r="H85" s="821"/>
      <c r="I85" s="821"/>
      <c r="J85" s="821"/>
      <c r="K85" s="821"/>
      <c r="L85" s="821"/>
      <c r="M85" s="822"/>
      <c r="N85" s="52">
        <f>L82+L83+L84</f>
        <v>67454.569141458851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292303.13294632168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45" customHeight="1" thickBot="1">
      <c r="A31" t="s">
        <v>1845</v>
      </c>
      <c r="B31" s="80" t="s">
        <v>1129</v>
      </c>
      <c r="C31" s="983" t="s">
        <v>2133</v>
      </c>
      <c r="D31" s="984"/>
      <c r="E31" s="984"/>
      <c r="F31" s="984"/>
      <c r="G31" s="984"/>
      <c r="H31" s="984"/>
      <c r="I31" s="984"/>
      <c r="J31" s="984"/>
      <c r="K31" s="478"/>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188</v>
      </c>
      <c r="B36" s="869" t="str">
        <f>VLOOKUP(A36,EQUIPOS!A6:D154,3,FALSE)</f>
        <v>Diferencial</v>
      </c>
      <c r="C36" s="870"/>
      <c r="D36" s="870"/>
      <c r="E36" s="870"/>
      <c r="F36" s="870"/>
      <c r="G36" s="870"/>
      <c r="H36" s="871"/>
      <c r="I36" s="268"/>
      <c r="J36" s="269"/>
      <c r="K36" s="270">
        <f>VLOOKUP(A36,EQUIPOS!A6:D163,4,FALSE)</f>
        <v>2453.6515679885456</v>
      </c>
      <c r="L36" s="271"/>
      <c r="M36" s="442">
        <v>4</v>
      </c>
      <c r="N36" s="273">
        <f>K36/M36</f>
        <v>613.4128919971364</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1010.0320112950249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1623.4449032921611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489164.49804280989</v>
      </c>
      <c r="N48" s="273">
        <f>K48*M48</f>
        <v>9783.2899608561984</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85179.137753267714</v>
      </c>
      <c r="N49" s="273">
        <f>K49*M49</f>
        <v>85179.137753267714</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0.46</v>
      </c>
      <c r="L50" s="422"/>
      <c r="M50" s="403">
        <f>VLOOKUP(A50,MATERIALES!A6:D398,4,FALSE)</f>
        <v>337132.64943949436</v>
      </c>
      <c r="N50" s="273">
        <f>K50*M50</f>
        <v>155081.01874216742</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250043.44645629133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07">
        <f>VLOOKUP(A58,TRANSPORTE!A1:D117,4,FALSE)</f>
        <v>2.1393196754686934</v>
      </c>
      <c r="M58" s="908"/>
      <c r="N58" s="288">
        <f>K58*L58</f>
        <v>0.59900950913123419</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f>
        <v>0.59900950913123419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32</v>
      </c>
      <c r="N69" s="396">
        <f>K69/M69</f>
        <v>6766.375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10100.320112950249</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261767.8104820429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52353.562096408583</v>
      </c>
      <c r="M82" s="856"/>
      <c r="N82" s="51"/>
    </row>
    <row r="83" spans="1:14">
      <c r="B83" s="89" t="s">
        <v>973</v>
      </c>
      <c r="C83" s="90"/>
      <c r="D83" s="90"/>
      <c r="E83" s="90"/>
      <c r="F83" s="90"/>
      <c r="G83" s="90"/>
      <c r="H83" s="90"/>
      <c r="I83" s="87"/>
      <c r="J83" s="88"/>
      <c r="K83" s="305">
        <v>0.05</v>
      </c>
      <c r="L83" s="855">
        <f>N77*K83</f>
        <v>13088.390524102146</v>
      </c>
      <c r="M83" s="856"/>
      <c r="N83" s="51"/>
    </row>
    <row r="84" spans="1:14" ht="15.75" thickBot="1">
      <c r="B84" s="91" t="s">
        <v>974</v>
      </c>
      <c r="C84" s="92"/>
      <c r="D84" s="92"/>
      <c r="E84" s="92"/>
      <c r="F84" s="92"/>
      <c r="G84" s="92"/>
      <c r="H84" s="92"/>
      <c r="I84" s="93"/>
      <c r="J84" s="94"/>
      <c r="K84" s="306">
        <v>0.05</v>
      </c>
      <c r="L84" s="857">
        <f>N77*K84</f>
        <v>13088.390524102146</v>
      </c>
      <c r="M84" s="858"/>
      <c r="N84" s="51"/>
    </row>
    <row r="85" spans="1:14" ht="15.75" thickBot="1">
      <c r="B85" s="820" t="s">
        <v>953</v>
      </c>
      <c r="C85" s="821"/>
      <c r="D85" s="821"/>
      <c r="E85" s="821"/>
      <c r="F85" s="821"/>
      <c r="G85" s="821"/>
      <c r="H85" s="821"/>
      <c r="I85" s="821"/>
      <c r="J85" s="821"/>
      <c r="K85" s="821"/>
      <c r="L85" s="821"/>
      <c r="M85" s="822"/>
      <c r="N85" s="52">
        <f>L82+L83+L84</f>
        <v>78530.343144612867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340298.15362665575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1677</v>
      </c>
      <c r="C31" s="81" t="s">
        <v>2134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310</v>
      </c>
      <c r="B36" s="869" t="str">
        <f>VLOOKUP(A36,EQUIPOS!A6:D154,3,FALSE)</f>
        <v>Retroexcavadora A25C</v>
      </c>
      <c r="C36" s="870"/>
      <c r="D36" s="870"/>
      <c r="E36" s="870"/>
      <c r="F36" s="870"/>
      <c r="G36" s="870"/>
      <c r="H36" s="871"/>
      <c r="I36" s="268"/>
      <c r="J36" s="269"/>
      <c r="K36" s="270">
        <f>VLOOKUP(A36,EQUIPOS!A6:D163,4,FALSE)</f>
        <v>122097.94732889754</v>
      </c>
      <c r="L36" s="271"/>
      <c r="M36" s="337">
        <v>3</v>
      </c>
      <c r="N36" s="273">
        <f>K36/M36</f>
        <v>40699.315776299183</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1346.7093483933668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42046.025124692547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489164.49804280989</v>
      </c>
      <c r="N48" s="273">
        <f>K48*M48</f>
        <v>9783.2899608561984</v>
      </c>
    </row>
    <row r="49" spans="1:14">
      <c r="A49" s="163" t="s">
        <v>548</v>
      </c>
      <c r="B49" s="43" t="str">
        <f>VLOOKUP(A49,MATERIALES!A6:D373,3,FALSE)</f>
        <v>Material para solado y atraque</v>
      </c>
      <c r="C49" s="426"/>
      <c r="D49" s="426"/>
      <c r="E49" s="426"/>
      <c r="F49" s="426"/>
      <c r="G49" s="426"/>
      <c r="H49" s="426"/>
      <c r="I49" s="426"/>
      <c r="J49" s="313" t="str">
        <f>VLOOKUP(A49,MATERIALES!A5:D641,2,FALSE)</f>
        <v>m3</v>
      </c>
      <c r="K49" s="398">
        <v>0.46</v>
      </c>
      <c r="L49" s="422"/>
      <c r="M49" s="403">
        <f>VLOOKUP(A49,MATERIALES!A6:D397,4,FALSE)</f>
        <v>26074.422778652905</v>
      </c>
      <c r="N49" s="273">
        <f>K49*M49</f>
        <v>11994.234478180337</v>
      </c>
    </row>
    <row r="50" spans="1:14">
      <c r="A50" s="163" t="s">
        <v>714</v>
      </c>
      <c r="B50" s="43" t="str">
        <f>VLOOKUP(A50,MATERIALES!A6:D373,3,FALSE)</f>
        <v>Tubo concreto reforzado 900mm (tipo 1)</v>
      </c>
      <c r="C50" s="426"/>
      <c r="D50" s="426"/>
      <c r="E50" s="426"/>
      <c r="F50" s="426"/>
      <c r="G50" s="426"/>
      <c r="H50" s="426"/>
      <c r="I50" s="426"/>
      <c r="J50" s="313" t="str">
        <f>VLOOKUP(A50,MATERIALES!A6:D642,2,FALSE)</f>
        <v>m</v>
      </c>
      <c r="K50" s="398">
        <v>1</v>
      </c>
      <c r="L50" s="422"/>
      <c r="M50" s="403">
        <f>VLOOKUP(A50,MATERIALES!A6:D398,4,FALSE)</f>
        <v>282155.89380769932</v>
      </c>
      <c r="N50" s="273">
        <f>K50*M50</f>
        <v>282155.89380769932</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303933.41824673588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07">
        <f>VLOOKUP(A58,TRANSPORTE!A1:D117,4,FALSE)</f>
        <v>2.1393196754686934</v>
      </c>
      <c r="M58" s="908"/>
      <c r="N58" s="288">
        <f>K58*L58</f>
        <v>0.59900950913123419</v>
      </c>
    </row>
    <row r="59" spans="1:14">
      <c r="A59" t="s">
        <v>1323</v>
      </c>
      <c r="B59" s="46" t="str">
        <f>VLOOKUP(A59,TRANSPORTE!A1:D117,3,FALSE)</f>
        <v>Transporte de Material de Solado y Atraque Tubería de Concreto Reforzado</v>
      </c>
      <c r="C59" s="47"/>
      <c r="D59" s="47"/>
      <c r="E59" s="47"/>
      <c r="F59" s="47"/>
      <c r="G59" s="47"/>
      <c r="H59" s="312" t="s">
        <v>339</v>
      </c>
      <c r="I59" s="280">
        <v>0.46</v>
      </c>
      <c r="J59" s="287">
        <v>1</v>
      </c>
      <c r="K59" s="280">
        <f>I59*J59</f>
        <v>0.46</v>
      </c>
      <c r="L59" s="907">
        <f>VLOOKUP(A59,TRANSPORTE!A1:D117,4,FALSE)</f>
        <v>1010.5980903546691</v>
      </c>
      <c r="M59" s="908"/>
      <c r="N59" s="288">
        <f>K59*L59</f>
        <v>464.87512156314784</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465.47413107227908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24</v>
      </c>
      <c r="N69" s="396">
        <f>K69/M69</f>
        <v>9021.8333333333339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24</v>
      </c>
      <c r="N70" s="396">
        <f>K70/M70</f>
        <v>4445.260150600333</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13467.093483933666</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359912.01098643435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71982.40219728688</v>
      </c>
      <c r="M82" s="856"/>
      <c r="N82" s="51"/>
    </row>
    <row r="83" spans="1:14">
      <c r="B83" s="89" t="s">
        <v>973</v>
      </c>
      <c r="C83" s="90"/>
      <c r="D83" s="90"/>
      <c r="E83" s="90"/>
      <c r="F83" s="90"/>
      <c r="G83" s="90"/>
      <c r="H83" s="90"/>
      <c r="I83" s="87"/>
      <c r="J83" s="88"/>
      <c r="K83" s="305">
        <v>0.05</v>
      </c>
      <c r="L83" s="855">
        <f>N77*K83</f>
        <v>17995.60054932172</v>
      </c>
      <c r="M83" s="856"/>
      <c r="N83" s="51"/>
    </row>
    <row r="84" spans="1:14" ht="15.75" thickBot="1">
      <c r="B84" s="91" t="s">
        <v>974</v>
      </c>
      <c r="C84" s="92"/>
      <c r="D84" s="92"/>
      <c r="E84" s="92"/>
      <c r="F84" s="92"/>
      <c r="G84" s="92"/>
      <c r="H84" s="92"/>
      <c r="I84" s="93"/>
      <c r="J84" s="94"/>
      <c r="K84" s="306">
        <v>0.05</v>
      </c>
      <c r="L84" s="857">
        <f>N77*K84</f>
        <v>17995.60054932172</v>
      </c>
      <c r="M84" s="858"/>
      <c r="N84" s="51"/>
    </row>
    <row r="85" spans="1:14" ht="15.75" thickBot="1">
      <c r="B85" s="820" t="s">
        <v>953</v>
      </c>
      <c r="C85" s="821"/>
      <c r="D85" s="821"/>
      <c r="E85" s="821"/>
      <c r="F85" s="821"/>
      <c r="G85" s="821"/>
      <c r="H85" s="821"/>
      <c r="I85" s="821"/>
      <c r="J85" s="821"/>
      <c r="K85" s="821"/>
      <c r="L85" s="821"/>
      <c r="M85" s="822"/>
      <c r="N85" s="52">
        <f>L82+L83+L84</f>
        <v>107973.60329593033</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467885.61428236467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1130</v>
      </c>
      <c r="C31" s="81" t="s">
        <v>2136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7907.2040540527551</v>
      </c>
      <c r="L36" s="271"/>
      <c r="M36" s="337">
        <v>0.5</v>
      </c>
      <c r="N36" s="273">
        <f>K36/M36</f>
        <v>15814.40810810551</v>
      </c>
    </row>
    <row r="37" spans="1:14">
      <c r="A37" s="113" t="s">
        <v>320</v>
      </c>
      <c r="B37" s="869" t="str">
        <f>VLOOKUP(A37,EQUIPOS!A7:D154,3,FALSE)</f>
        <v>Retroexcavadora sobre llantas, motor 62HP, Profundidad de excavación de 5.41 metros.</v>
      </c>
      <c r="C37" s="870"/>
      <c r="D37" s="870"/>
      <c r="E37" s="870"/>
      <c r="F37" s="870"/>
      <c r="G37" s="870"/>
      <c r="H37" s="871"/>
      <c r="I37" s="422"/>
      <c r="J37" s="423"/>
      <c r="K37" s="270">
        <f>VLOOKUP(A37,EQUIPOS!A7:D164,4,FALSE)</f>
        <v>120984.09547452205</v>
      </c>
      <c r="L37" s="336"/>
      <c r="M37" s="337">
        <v>1.5</v>
      </c>
      <c r="N37" s="273">
        <f>K37/M37</f>
        <v>80656.063649681368</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2693.4186967867336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99163.8904545736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26074.422778652905</v>
      </c>
      <c r="N48" s="273">
        <f>K48*M48</f>
        <v>15123.165211618683</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167556.62075072684</v>
      </c>
      <c r="N49" s="273">
        <f>K49*M49</f>
        <v>167556.62075072684</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182679.78596234552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07">
        <f>VLOOKUP(A58,TRANSPORTE!A1:D117,4,FALSE)</f>
        <v>839.17694182628702</v>
      </c>
      <c r="M58" s="908"/>
      <c r="N58" s="288">
        <f>K58*L58</f>
        <v>839.17694182628702</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07">
        <f>VLOOKUP(A59,TRANSPORTE!A1:D117,4,FALSE)</f>
        <v>1010.5980903546691</v>
      </c>
      <c r="M59" s="908"/>
      <c r="N59" s="288">
        <f>K59*L59</f>
        <v>586.14689240570806</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f>
        <v>1425.3238342319951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12</v>
      </c>
      <c r="N69" s="396">
        <f>K69/M69</f>
        <v>18043.666666666668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26934.186967867332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310203.18721901841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62040.637443803687</v>
      </c>
      <c r="M82" s="856"/>
      <c r="N82" s="51"/>
    </row>
    <row r="83" spans="1:14">
      <c r="B83" s="89" t="s">
        <v>973</v>
      </c>
      <c r="C83" s="90"/>
      <c r="D83" s="90"/>
      <c r="E83" s="90"/>
      <c r="F83" s="90"/>
      <c r="G83" s="90"/>
      <c r="H83" s="90"/>
      <c r="I83" s="87"/>
      <c r="J83" s="88"/>
      <c r="K83" s="305">
        <v>0.05</v>
      </c>
      <c r="L83" s="855">
        <f>N77*K83</f>
        <v>15510.159360950922</v>
      </c>
      <c r="M83" s="856"/>
      <c r="N83" s="51"/>
    </row>
    <row r="84" spans="1:14" ht="15.75" thickBot="1">
      <c r="B84" s="91" t="s">
        <v>974</v>
      </c>
      <c r="C84" s="92"/>
      <c r="D84" s="92"/>
      <c r="E84" s="92"/>
      <c r="F84" s="92"/>
      <c r="G84" s="92"/>
      <c r="H84" s="92"/>
      <c r="I84" s="93"/>
      <c r="J84" s="94"/>
      <c r="K84" s="306">
        <v>0.05</v>
      </c>
      <c r="L84" s="857">
        <f>N77*K84</f>
        <v>15510.159360950922</v>
      </c>
      <c r="M84" s="858"/>
      <c r="N84" s="51"/>
    </row>
    <row r="85" spans="1:14" ht="15.75" thickBot="1">
      <c r="B85" s="820" t="s">
        <v>953</v>
      </c>
      <c r="C85" s="821"/>
      <c r="D85" s="821"/>
      <c r="E85" s="821"/>
      <c r="F85" s="821"/>
      <c r="G85" s="821"/>
      <c r="H85" s="821"/>
      <c r="I85" s="821"/>
      <c r="J85" s="821"/>
      <c r="K85" s="821"/>
      <c r="L85" s="821"/>
      <c r="M85" s="822"/>
      <c r="N85" s="52">
        <f>L82+L83+L84</f>
        <v>93060.956165705546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403264.14338472392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1131</v>
      </c>
      <c r="C31" s="81" t="s">
        <v>2135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7907.2040540527551</v>
      </c>
      <c r="L36" s="271"/>
      <c r="M36" s="337">
        <v>0.5</v>
      </c>
      <c r="N36" s="273">
        <f>K36/M36</f>
        <v>15814.40810810551</v>
      </c>
    </row>
    <row r="37" spans="1:14">
      <c r="A37" s="113" t="s">
        <v>303</v>
      </c>
      <c r="B37" s="869" t="str">
        <f>VLOOKUP(A37,EQUIPOS!A7:D154,3,FALSE)</f>
        <v>Retrocargador, pala de 1,1 m3 de capacidad, profundidad de excavación de 4.400 mm y una altura de 5.680 mm</v>
      </c>
      <c r="C37" s="870"/>
      <c r="D37" s="870"/>
      <c r="E37" s="870"/>
      <c r="F37" s="870"/>
      <c r="G37" s="870"/>
      <c r="H37" s="871"/>
      <c r="I37" s="422"/>
      <c r="J37" s="423"/>
      <c r="K37" s="270">
        <f>VLOOKUP(A37,EQUIPOS!A7:D164,4,FALSE)</f>
        <v>117890.39224617984</v>
      </c>
      <c r="L37" s="336"/>
      <c r="M37" s="337">
        <v>1.5</v>
      </c>
      <c r="N37" s="273">
        <f>K37/M37</f>
        <v>78593.594830786562</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2693.4186967867336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97101.421635678795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26074.422778652905</v>
      </c>
      <c r="N48" s="273">
        <f>K48*M48</f>
        <v>15123.165211618683</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167556.62075072684</v>
      </c>
      <c r="N49" s="273">
        <f>K49*M49</f>
        <v>167556.62075072684</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182679.78596234552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07">
        <f>VLOOKUP(A58,TRANSPORTE!A1:D117,4,FALSE)</f>
        <v>839.17694182628702</v>
      </c>
      <c r="M58" s="908"/>
      <c r="N58" s="288">
        <f>K58*L58</f>
        <v>839.17694182628702</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07">
        <f>VLOOKUP(A59,TRANSPORTE!A1:D117,4,FALSE)</f>
        <v>1010.5980903546691</v>
      </c>
      <c r="M59" s="908"/>
      <c r="N59" s="288">
        <f>K59*L59</f>
        <v>586.14689240570806</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1425.3238342319951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12</v>
      </c>
      <c r="N69" s="396">
        <f>K69/M69</f>
        <v>18043.666666666668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26934.186967867332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308140.71840012359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61628.143680024717</v>
      </c>
      <c r="M82" s="856"/>
      <c r="N82" s="51"/>
    </row>
    <row r="83" spans="1:14">
      <c r="B83" s="89" t="s">
        <v>973</v>
      </c>
      <c r="C83" s="90"/>
      <c r="D83" s="90"/>
      <c r="E83" s="90"/>
      <c r="F83" s="90"/>
      <c r="G83" s="90"/>
      <c r="H83" s="90"/>
      <c r="I83" s="87"/>
      <c r="J83" s="88"/>
      <c r="K83" s="305">
        <v>0.05</v>
      </c>
      <c r="L83" s="855">
        <f>N77*K83</f>
        <v>15407.035920006179</v>
      </c>
      <c r="M83" s="856"/>
      <c r="N83" s="51"/>
    </row>
    <row r="84" spans="1:14" ht="15.75" thickBot="1">
      <c r="B84" s="91" t="s">
        <v>974</v>
      </c>
      <c r="C84" s="92"/>
      <c r="D84" s="92"/>
      <c r="E84" s="92"/>
      <c r="F84" s="92"/>
      <c r="G84" s="92"/>
      <c r="H84" s="92"/>
      <c r="I84" s="93"/>
      <c r="J84" s="94"/>
      <c r="K84" s="306">
        <v>0.05</v>
      </c>
      <c r="L84" s="857">
        <f>N77*K84</f>
        <v>15407.035920006179</v>
      </c>
      <c r="M84" s="858"/>
      <c r="N84" s="51"/>
    </row>
    <row r="85" spans="1:14" ht="15.75" thickBot="1">
      <c r="B85" s="820" t="s">
        <v>953</v>
      </c>
      <c r="C85" s="821"/>
      <c r="D85" s="821"/>
      <c r="E85" s="821"/>
      <c r="F85" s="821"/>
      <c r="G85" s="821"/>
      <c r="H85" s="821"/>
      <c r="I85" s="821"/>
      <c r="J85" s="821"/>
      <c r="K85" s="821"/>
      <c r="L85" s="821"/>
      <c r="M85" s="822"/>
      <c r="N85" s="52">
        <f>L82+L83+L84</f>
        <v>92442.215520037076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400582.93392016063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1678</v>
      </c>
      <c r="C31" s="81" t="s">
        <v>1679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134.53962180720401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134.53962180720401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713</v>
      </c>
      <c r="B48" s="43" t="str">
        <f>VLOOKUP(A48,MATERIALES!A5:D373,3,FALSE)</f>
        <v>Tubería de Plástico</v>
      </c>
      <c r="C48" s="282"/>
      <c r="D48" s="282"/>
      <c r="E48" s="282"/>
      <c r="F48" s="282"/>
      <c r="G48" s="282"/>
      <c r="H48" s="282"/>
      <c r="I48" s="269"/>
      <c r="J48" s="225" t="str">
        <f>VLOOKUP(A48,MATERIALES!A4:D640,2,FALSE)</f>
        <v>m</v>
      </c>
      <c r="K48" s="283">
        <v>1</v>
      </c>
      <c r="L48" s="268"/>
      <c r="M48" s="403">
        <f>VLOOKUP(A48,MATERIALES!A5:D396,4,FALSE)</f>
        <v>19258.742927007097</v>
      </c>
      <c r="N48" s="273">
        <f>K48*M48</f>
        <v>19258.742927007097</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19258.742927007097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100</v>
      </c>
      <c r="N69" s="396">
        <f>K69/M69</f>
        <v>1623.93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2690.7924361440801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22084.074984958381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4416.8149969916767</v>
      </c>
      <c r="M82" s="856"/>
      <c r="N82" s="51"/>
    </row>
    <row r="83" spans="1:14">
      <c r="B83" s="89" t="s">
        <v>973</v>
      </c>
      <c r="C83" s="90"/>
      <c r="D83" s="90"/>
      <c r="E83" s="90"/>
      <c r="F83" s="90"/>
      <c r="G83" s="90"/>
      <c r="H83" s="90"/>
      <c r="I83" s="87"/>
      <c r="J83" s="88"/>
      <c r="K83" s="305">
        <v>0.05</v>
      </c>
      <c r="L83" s="855">
        <f>N77*K83</f>
        <v>1104.2037492479192</v>
      </c>
      <c r="M83" s="856"/>
      <c r="N83" s="51"/>
    </row>
    <row r="84" spans="1:14" ht="15.75" thickBot="1">
      <c r="B84" s="91" t="s">
        <v>974</v>
      </c>
      <c r="C84" s="92"/>
      <c r="D84" s="92"/>
      <c r="E84" s="92"/>
      <c r="F84" s="92"/>
      <c r="G84" s="92"/>
      <c r="H84" s="92"/>
      <c r="I84" s="93"/>
      <c r="J84" s="94"/>
      <c r="K84" s="306">
        <v>0.05</v>
      </c>
      <c r="L84" s="857">
        <f>N77*K84</f>
        <v>1104.2037492479192</v>
      </c>
      <c r="M84" s="858"/>
      <c r="N84" s="51"/>
    </row>
    <row r="85" spans="1:14" ht="15.75" thickBot="1">
      <c r="B85" s="820" t="s">
        <v>953</v>
      </c>
      <c r="C85" s="821"/>
      <c r="D85" s="821"/>
      <c r="E85" s="821"/>
      <c r="F85" s="821"/>
      <c r="G85" s="821"/>
      <c r="H85" s="821"/>
      <c r="I85" s="821"/>
      <c r="J85" s="821"/>
      <c r="K85" s="821"/>
      <c r="L85" s="821"/>
      <c r="M85" s="822"/>
      <c r="N85" s="52">
        <f>L82+L83+L84</f>
        <v>6625.2224954875155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28709.297480445897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985" t="s">
        <v>944</v>
      </c>
      <c r="D30" s="986"/>
      <c r="E30" s="986"/>
      <c r="F30" s="986"/>
      <c r="G30" s="986"/>
      <c r="H30" s="986"/>
      <c r="I30" s="986"/>
      <c r="J30" s="455"/>
      <c r="K30" s="308"/>
      <c r="L30" s="796" t="s">
        <v>945</v>
      </c>
      <c r="M30" s="797"/>
      <c r="N30" s="71" t="s">
        <v>946</v>
      </c>
    </row>
    <row r="31" spans="1:14" ht="30" customHeight="1" thickBot="1">
      <c r="A31" t="s">
        <v>1845</v>
      </c>
      <c r="B31" s="80" t="s">
        <v>1132</v>
      </c>
      <c r="C31" s="987" t="s">
        <v>2137</v>
      </c>
      <c r="D31" s="988"/>
      <c r="E31" s="988"/>
      <c r="F31" s="988"/>
      <c r="G31" s="988"/>
      <c r="H31" s="988"/>
      <c r="I31" s="988"/>
      <c r="J31" s="988"/>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2020.0640225900497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6202.6383372707633</v>
      </c>
      <c r="N49" s="273">
        <f>K49*M49</f>
        <v>7133.034087861377</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375769.03044113249</v>
      </c>
      <c r="N50" s="273">
        <f>K50*M50</f>
        <v>45092.283652935897</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6730.3749189928467</v>
      </c>
      <c r="N51" s="273">
        <f>K51*M51</f>
        <v>13460.749837985693</v>
      </c>
    </row>
    <row r="52" spans="1:14" ht="15.75" thickBot="1">
      <c r="A52" t="s">
        <v>921</v>
      </c>
      <c r="B52" s="43" t="str">
        <f>VLOOKUP(A52,MATERIALES!A7:D373,3,FALSE)</f>
        <v>Malla para gaviones (2M3)</v>
      </c>
      <c r="C52" s="311"/>
      <c r="D52" s="311"/>
      <c r="E52" s="311"/>
      <c r="F52" s="311"/>
      <c r="G52" s="311"/>
      <c r="H52" s="311"/>
      <c r="I52" s="311"/>
      <c r="J52" s="434" t="str">
        <f>VLOOKUP(A52,MATERIALES!A6:D644,2,FALSE)</f>
        <v>u</v>
      </c>
      <c r="K52" s="126">
        <v>0.5</v>
      </c>
      <c r="L52" s="326"/>
      <c r="M52" s="403">
        <f>VLOOKUP(A52,MATERIALES!A7:D400,4,FALSE)</f>
        <v>72402.267090277557</v>
      </c>
      <c r="N52" s="273">
        <f>K52*M52</f>
        <v>36201.133545138779</v>
      </c>
    </row>
    <row r="53" spans="1:14" ht="15.75" thickBot="1">
      <c r="B53" s="820" t="s">
        <v>953</v>
      </c>
      <c r="C53" s="821"/>
      <c r="D53" s="821"/>
      <c r="E53" s="821"/>
      <c r="F53" s="821"/>
      <c r="G53" s="821"/>
      <c r="H53" s="821"/>
      <c r="I53" s="821"/>
      <c r="J53" s="821"/>
      <c r="K53" s="821"/>
      <c r="L53" s="821"/>
      <c r="M53" s="822"/>
      <c r="N53" s="395">
        <f>SUM(N48:N52)</f>
        <v>141489.84927487746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07">
        <f>VLOOKUP(A58,TRANSPORTE!A1:D117,4,FALSE)</f>
        <v>1010.5980903546691</v>
      </c>
      <c r="M58" s="908"/>
      <c r="N58" s="288">
        <f>K58*L58</f>
        <v>1111.6578993901362</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1111.6578993901362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40401.280451800994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185022.85164865866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37004.57032973173</v>
      </c>
      <c r="M82" s="856"/>
      <c r="N82" s="51"/>
    </row>
    <row r="83" spans="1:14">
      <c r="B83" s="89" t="s">
        <v>973</v>
      </c>
      <c r="C83" s="90"/>
      <c r="D83" s="90"/>
      <c r="E83" s="90"/>
      <c r="F83" s="90"/>
      <c r="G83" s="90"/>
      <c r="H83" s="90"/>
      <c r="I83" s="87"/>
      <c r="J83" s="88"/>
      <c r="K83" s="305">
        <v>0.05</v>
      </c>
      <c r="L83" s="855">
        <f>N77*K83</f>
        <v>9251.1425824329326</v>
      </c>
      <c r="M83" s="856"/>
      <c r="N83" s="51"/>
    </row>
    <row r="84" spans="1:14" ht="15.75" thickBot="1">
      <c r="B84" s="91" t="s">
        <v>974</v>
      </c>
      <c r="C84" s="92"/>
      <c r="D84" s="92"/>
      <c r="E84" s="92"/>
      <c r="F84" s="92"/>
      <c r="G84" s="92"/>
      <c r="H84" s="92"/>
      <c r="I84" s="93"/>
      <c r="J84" s="94"/>
      <c r="K84" s="306">
        <v>0.05</v>
      </c>
      <c r="L84" s="857">
        <f>N77*K84</f>
        <v>9251.1425824329326</v>
      </c>
      <c r="M84" s="858"/>
      <c r="N84" s="51"/>
    </row>
    <row r="85" spans="1:14" ht="15.75" thickBot="1">
      <c r="B85" s="820" t="s">
        <v>953</v>
      </c>
      <c r="C85" s="821"/>
      <c r="D85" s="821"/>
      <c r="E85" s="821"/>
      <c r="F85" s="821"/>
      <c r="G85" s="821"/>
      <c r="H85" s="821"/>
      <c r="I85" s="821"/>
      <c r="J85" s="821"/>
      <c r="K85" s="821"/>
      <c r="L85" s="821"/>
      <c r="M85" s="822"/>
      <c r="N85" s="52">
        <f>L82+L83+L84</f>
        <v>55506.855494597599</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240529.70714325627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985" t="s">
        <v>944</v>
      </c>
      <c r="D30" s="986"/>
      <c r="E30" s="986"/>
      <c r="F30" s="986"/>
      <c r="G30" s="986"/>
      <c r="H30" s="986"/>
      <c r="I30" s="986"/>
      <c r="J30" s="455"/>
      <c r="K30" s="308"/>
      <c r="L30" s="796" t="s">
        <v>945</v>
      </c>
      <c r="M30" s="797"/>
      <c r="N30" s="71" t="s">
        <v>946</v>
      </c>
    </row>
    <row r="31" spans="1:14" ht="27" customHeight="1" thickBot="1">
      <c r="A31" t="s">
        <v>1845</v>
      </c>
      <c r="B31" s="80" t="s">
        <v>1133</v>
      </c>
      <c r="C31" s="987" t="s">
        <v>2138</v>
      </c>
      <c r="D31" s="988"/>
      <c r="E31" s="988"/>
      <c r="F31" s="988"/>
      <c r="G31" s="988"/>
      <c r="H31" s="988"/>
      <c r="I31" s="988"/>
      <c r="J31" s="988"/>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2020.0640225900497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6202.6383372707633</v>
      </c>
      <c r="N49" s="273">
        <f>K49*M49</f>
        <v>7133.034087861377</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375769.03044113249</v>
      </c>
      <c r="N50" s="273">
        <f>K50*M50</f>
        <v>45092.283652935897</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6730.3749189928467</v>
      </c>
      <c r="N51" s="273">
        <f>K51*M51</f>
        <v>13460.749837985693</v>
      </c>
    </row>
    <row r="52" spans="1:14" ht="15.75" thickBot="1">
      <c r="A52" t="s">
        <v>925</v>
      </c>
      <c r="B52" s="43" t="str">
        <f>VLOOKUP(A52,MATERIALES!A7:D373,3,FALSE)</f>
        <v>Malla Ciclónica Para Gaviones Galvanizada Aleación Zn-5A1-Mm Cal 12 (2M3)</v>
      </c>
      <c r="C52" s="311"/>
      <c r="D52" s="311"/>
      <c r="E52" s="311"/>
      <c r="F52" s="311"/>
      <c r="G52" s="311"/>
      <c r="H52" s="311"/>
      <c r="I52" s="311"/>
      <c r="J52" s="434" t="str">
        <f>VLOOKUP(A52,MATERIALES!A6:D644,2,FALSE)</f>
        <v>u</v>
      </c>
      <c r="K52" s="126">
        <v>0.5</v>
      </c>
      <c r="L52" s="326"/>
      <c r="M52" s="403">
        <f>VLOOKUP(A52,MATERIALES!A7:D400,4,FALSE)</f>
        <v>109320.41736715648</v>
      </c>
      <c r="N52" s="273">
        <f>K52*M52</f>
        <v>54660.208683578239</v>
      </c>
    </row>
    <row r="53" spans="1:14" ht="15.75" thickBot="1">
      <c r="B53" s="820" t="s">
        <v>953</v>
      </c>
      <c r="C53" s="821"/>
      <c r="D53" s="821"/>
      <c r="E53" s="821"/>
      <c r="F53" s="821"/>
      <c r="G53" s="821"/>
      <c r="H53" s="821"/>
      <c r="I53" s="821"/>
      <c r="J53" s="821"/>
      <c r="K53" s="821"/>
      <c r="L53" s="821"/>
      <c r="M53" s="822"/>
      <c r="N53" s="395">
        <f>SUM(N48:N52)</f>
        <v>159948.92441331691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07">
        <f>VLOOKUP(A58,TRANSPORTE!A1:D117,4,FALSE)</f>
        <v>1010.5980903546691</v>
      </c>
      <c r="M58" s="908"/>
      <c r="N58" s="288">
        <f>K58*L58</f>
        <v>1111.6578993901362</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1111.6578993901362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40401.280451800994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203481.92678709811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40696.385357419626</v>
      </c>
      <c r="M82" s="856"/>
      <c r="N82" s="51"/>
    </row>
    <row r="83" spans="1:14">
      <c r="B83" s="89" t="s">
        <v>973</v>
      </c>
      <c r="C83" s="90"/>
      <c r="D83" s="90"/>
      <c r="E83" s="90"/>
      <c r="F83" s="90"/>
      <c r="G83" s="90"/>
      <c r="H83" s="90"/>
      <c r="I83" s="87"/>
      <c r="J83" s="88"/>
      <c r="K83" s="305">
        <v>0.05</v>
      </c>
      <c r="L83" s="855">
        <f>N77*K83</f>
        <v>10174.096339354906</v>
      </c>
      <c r="M83" s="856"/>
      <c r="N83" s="51"/>
    </row>
    <row r="84" spans="1:14" ht="15.75" thickBot="1">
      <c r="B84" s="91" t="s">
        <v>974</v>
      </c>
      <c r="C84" s="92"/>
      <c r="D84" s="92"/>
      <c r="E84" s="92"/>
      <c r="F84" s="92"/>
      <c r="G84" s="92"/>
      <c r="H84" s="92"/>
      <c r="I84" s="93"/>
      <c r="J84" s="94"/>
      <c r="K84" s="306">
        <v>0.05</v>
      </c>
      <c r="L84" s="857">
        <f>N77*K84</f>
        <v>10174.096339354906</v>
      </c>
      <c r="M84" s="858"/>
      <c r="N84" s="51"/>
    </row>
    <row r="85" spans="1:14" ht="15.75" thickBot="1">
      <c r="B85" s="820" t="s">
        <v>953</v>
      </c>
      <c r="C85" s="821"/>
      <c r="D85" s="821"/>
      <c r="E85" s="821"/>
      <c r="F85" s="821"/>
      <c r="G85" s="821"/>
      <c r="H85" s="821"/>
      <c r="I85" s="821"/>
      <c r="J85" s="821"/>
      <c r="K85" s="821"/>
      <c r="L85" s="821"/>
      <c r="M85" s="822"/>
      <c r="N85" s="52">
        <f>L82+L83+L84</f>
        <v>61044.578036129431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264526.50482322753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985" t="s">
        <v>944</v>
      </c>
      <c r="D30" s="986"/>
      <c r="E30" s="986"/>
      <c r="F30" s="986"/>
      <c r="G30" s="986"/>
      <c r="H30" s="986"/>
      <c r="I30" s="986"/>
      <c r="J30" s="455"/>
      <c r="K30" s="308"/>
      <c r="L30" s="796" t="s">
        <v>945</v>
      </c>
      <c r="M30" s="797"/>
      <c r="N30" s="71" t="s">
        <v>946</v>
      </c>
    </row>
    <row r="31" spans="1:14" ht="27" customHeight="1" thickBot="1">
      <c r="A31" t="s">
        <v>1845</v>
      </c>
      <c r="B31" s="80" t="s">
        <v>1680</v>
      </c>
      <c r="C31" s="987" t="s">
        <v>2139</v>
      </c>
      <c r="D31" s="988"/>
      <c r="E31" s="988"/>
      <c r="F31" s="988"/>
      <c r="G31" s="988"/>
      <c r="H31" s="988"/>
      <c r="I31" s="988"/>
      <c r="J31" s="988"/>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2020.0640225900497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6202.6383372707633</v>
      </c>
      <c r="N49" s="273">
        <f>K49*M49</f>
        <v>7133.034087861377</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375769.03044113249</v>
      </c>
      <c r="N50" s="273">
        <f>K50*M50</f>
        <v>45092.283652935897</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6730.3749189928467</v>
      </c>
      <c r="N51" s="273">
        <f>K51*M51</f>
        <v>13460.749837985693</v>
      </c>
    </row>
    <row r="52" spans="1:14" ht="15.75" thickBot="1">
      <c r="A52" t="s">
        <v>927</v>
      </c>
      <c r="B52" s="43" t="str">
        <f>VLOOKUP(A52,MATERIALES!A7:D373,3,FALSE)</f>
        <v>Malla Ciclónica Para Gaviones Galvanizada Y Plastificada Con Pvc Cal 12 (2M3)</v>
      </c>
      <c r="C52" s="311"/>
      <c r="D52" s="311"/>
      <c r="E52" s="311"/>
      <c r="F52" s="311"/>
      <c r="G52" s="311"/>
      <c r="H52" s="311"/>
      <c r="I52" s="311"/>
      <c r="J52" s="434" t="str">
        <f>VLOOKUP(A52,MATERIALES!A6:D644,2,FALSE)</f>
        <v>u</v>
      </c>
      <c r="K52" s="126">
        <v>0.5</v>
      </c>
      <c r="L52" s="326"/>
      <c r="M52" s="403">
        <f>VLOOKUP(A52,MATERIALES!A7:D400,4,FALSE)</f>
        <v>117609.79141684093</v>
      </c>
      <c r="N52" s="273">
        <f>K52*M52</f>
        <v>58804.895708420467</v>
      </c>
    </row>
    <row r="53" spans="1:14" ht="15.75" thickBot="1">
      <c r="B53" s="820" t="s">
        <v>953</v>
      </c>
      <c r="C53" s="821"/>
      <c r="D53" s="821"/>
      <c r="E53" s="821"/>
      <c r="F53" s="821"/>
      <c r="G53" s="821"/>
      <c r="H53" s="821"/>
      <c r="I53" s="821"/>
      <c r="J53" s="821"/>
      <c r="K53" s="821"/>
      <c r="L53" s="821"/>
      <c r="M53" s="822"/>
      <c r="N53" s="395">
        <f>SUM(N48:N52)</f>
        <v>164093.61143815913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07">
        <f>VLOOKUP(A58,TRANSPORTE!A1:D117,4,FALSE)</f>
        <v>1010.5980903546691</v>
      </c>
      <c r="M58" s="908"/>
      <c r="N58" s="288">
        <f>K58*L58</f>
        <v>1111.6578993901362</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1111.6578993901362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40401.280451800994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207626.61381194033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41525.322762388067</v>
      </c>
      <c r="M82" s="856"/>
      <c r="N82" s="51"/>
    </row>
    <row r="83" spans="1:14">
      <c r="B83" s="89" t="s">
        <v>973</v>
      </c>
      <c r="C83" s="90"/>
      <c r="D83" s="90"/>
      <c r="E83" s="90"/>
      <c r="F83" s="90"/>
      <c r="G83" s="90"/>
      <c r="H83" s="90"/>
      <c r="I83" s="87"/>
      <c r="J83" s="88"/>
      <c r="K83" s="305">
        <v>0.05</v>
      </c>
      <c r="L83" s="855">
        <f>N77*K83</f>
        <v>10381.330690597017</v>
      </c>
      <c r="M83" s="856"/>
      <c r="N83" s="51"/>
    </row>
    <row r="84" spans="1:14" ht="15.75" thickBot="1">
      <c r="B84" s="91" t="s">
        <v>974</v>
      </c>
      <c r="C84" s="92"/>
      <c r="D84" s="92"/>
      <c r="E84" s="92"/>
      <c r="F84" s="92"/>
      <c r="G84" s="92"/>
      <c r="H84" s="92"/>
      <c r="I84" s="93"/>
      <c r="J84" s="94"/>
      <c r="K84" s="306">
        <v>0.05</v>
      </c>
      <c r="L84" s="857">
        <f>N77*K84</f>
        <v>10381.330690597017</v>
      </c>
      <c r="M84" s="858"/>
      <c r="N84" s="51"/>
    </row>
    <row r="85" spans="1:14" ht="15.75" thickBot="1">
      <c r="B85" s="820" t="s">
        <v>953</v>
      </c>
      <c r="C85" s="821"/>
      <c r="D85" s="821"/>
      <c r="E85" s="821"/>
      <c r="F85" s="821"/>
      <c r="G85" s="821"/>
      <c r="H85" s="821"/>
      <c r="I85" s="821"/>
      <c r="J85" s="821"/>
      <c r="K85" s="821"/>
      <c r="L85" s="821"/>
      <c r="M85" s="822"/>
      <c r="N85" s="52">
        <f>L82+L83+L84</f>
        <v>62287.9841435821</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269914.59795552242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985" t="s">
        <v>944</v>
      </c>
      <c r="D30" s="986"/>
      <c r="E30" s="986"/>
      <c r="F30" s="986"/>
      <c r="G30" s="986"/>
      <c r="H30" s="986"/>
      <c r="I30" s="986"/>
      <c r="J30" s="455"/>
      <c r="K30" s="308"/>
      <c r="L30" s="796" t="s">
        <v>945</v>
      </c>
      <c r="M30" s="797"/>
      <c r="N30" s="71" t="s">
        <v>946</v>
      </c>
    </row>
    <row r="31" spans="1:14" ht="28.5" customHeight="1" thickBot="1">
      <c r="A31" t="s">
        <v>1845</v>
      </c>
      <c r="B31" s="80" t="s">
        <v>1681</v>
      </c>
      <c r="C31" s="987" t="s">
        <v>2140</v>
      </c>
      <c r="D31" s="988"/>
      <c r="E31" s="988"/>
      <c r="F31" s="988"/>
      <c r="G31" s="988"/>
      <c r="H31" s="988"/>
      <c r="I31" s="988"/>
      <c r="J31" s="988"/>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2020.0640225900497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6202.6383372707633</v>
      </c>
      <c r="N49" s="273">
        <f>K49*M49</f>
        <v>7133.034087861377</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375769.03044113249</v>
      </c>
      <c r="N50" s="273">
        <f>K50*M50</f>
        <v>45092.283652935897</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6730.3749189928467</v>
      </c>
      <c r="N51" s="273">
        <f>K51*M51</f>
        <v>13460.749837985693</v>
      </c>
    </row>
    <row r="52" spans="1:14" ht="15.75" thickBot="1">
      <c r="A52" t="s">
        <v>929</v>
      </c>
      <c r="B52" s="43" t="str">
        <f>VLOOKUP(A52,MATERIALES!A7:D373,3,FALSE)</f>
        <v>Malla Ciclónica Para Gaviones Galvanizada Aleación Zn-5A1-Mm Y Plastificada Pvc Cal 12 (2M3)</v>
      </c>
      <c r="C52" s="311"/>
      <c r="D52" s="311"/>
      <c r="E52" s="311"/>
      <c r="F52" s="311"/>
      <c r="G52" s="311"/>
      <c r="H52" s="311"/>
      <c r="I52" s="311"/>
      <c r="J52" s="434" t="str">
        <f>VLOOKUP(A52,MATERIALES!A6:D644,2,FALSE)</f>
        <v>u</v>
      </c>
      <c r="K52" s="126">
        <v>0.5</v>
      </c>
      <c r="L52" s="326"/>
      <c r="M52" s="403">
        <f>VLOOKUP(A52,MATERIALES!A7:D400,4,FALSE)</f>
        <v>121656.11762702506</v>
      </c>
      <c r="N52" s="273">
        <f>K52*M52</f>
        <v>60828.058813512529</v>
      </c>
    </row>
    <row r="53" spans="1:14" ht="15.75" thickBot="1">
      <c r="B53" s="820" t="s">
        <v>953</v>
      </c>
      <c r="C53" s="821"/>
      <c r="D53" s="821"/>
      <c r="E53" s="821"/>
      <c r="F53" s="821"/>
      <c r="G53" s="821"/>
      <c r="H53" s="821"/>
      <c r="I53" s="821"/>
      <c r="J53" s="821"/>
      <c r="K53" s="821"/>
      <c r="L53" s="821"/>
      <c r="M53" s="822"/>
      <c r="N53" s="395">
        <f>SUM(N48:N52)</f>
        <v>166116.7745432512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07">
        <f>VLOOKUP(A58,TRANSPORTE!A1:D117,4,FALSE)</f>
        <v>1010.5980903546691</v>
      </c>
      <c r="M58" s="908"/>
      <c r="N58" s="288">
        <f>K58*L58</f>
        <v>1111.6578993901362</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1111.6578993901362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40401.280451800994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209649.7769170324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41929.955383406486</v>
      </c>
      <c r="M82" s="856"/>
      <c r="N82" s="51"/>
    </row>
    <row r="83" spans="1:14">
      <c r="B83" s="89" t="s">
        <v>973</v>
      </c>
      <c r="C83" s="90"/>
      <c r="D83" s="90"/>
      <c r="E83" s="90"/>
      <c r="F83" s="90"/>
      <c r="G83" s="90"/>
      <c r="H83" s="90"/>
      <c r="I83" s="87"/>
      <c r="J83" s="88"/>
      <c r="K83" s="305">
        <v>0.05</v>
      </c>
      <c r="L83" s="855">
        <f>N77*K83</f>
        <v>10482.488845851622</v>
      </c>
      <c r="M83" s="856"/>
      <c r="N83" s="51"/>
    </row>
    <row r="84" spans="1:14" ht="15.75" thickBot="1">
      <c r="B84" s="91" t="s">
        <v>974</v>
      </c>
      <c r="C84" s="92"/>
      <c r="D84" s="92"/>
      <c r="E84" s="92"/>
      <c r="F84" s="92"/>
      <c r="G84" s="92"/>
      <c r="H84" s="92"/>
      <c r="I84" s="93"/>
      <c r="J84" s="94"/>
      <c r="K84" s="306">
        <v>0.05</v>
      </c>
      <c r="L84" s="857">
        <f>N77*K84</f>
        <v>10482.488845851622</v>
      </c>
      <c r="M84" s="858"/>
      <c r="N84" s="51"/>
    </row>
    <row r="85" spans="1:14" ht="15.75" thickBot="1">
      <c r="B85" s="820" t="s">
        <v>953</v>
      </c>
      <c r="C85" s="821"/>
      <c r="D85" s="821"/>
      <c r="E85" s="821"/>
      <c r="F85" s="821"/>
      <c r="G85" s="821"/>
      <c r="H85" s="821"/>
      <c r="I85" s="821"/>
      <c r="J85" s="821"/>
      <c r="K85" s="821"/>
      <c r="L85" s="821"/>
      <c r="M85" s="822"/>
      <c r="N85" s="52">
        <f>L82+L83+L84</f>
        <v>62894.93307510973</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272544.70999214216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1682</v>
      </c>
      <c r="C31" s="81" t="s">
        <v>2141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257</v>
      </c>
      <c r="B36" s="869" t="str">
        <f>VLOOKUP(A36,EQUIPOS!A6:D154,3,FALSE)</f>
        <v>Mezcladora de concreto 1 bulto</v>
      </c>
      <c r="C36" s="870"/>
      <c r="D36" s="870"/>
      <c r="E36" s="870"/>
      <c r="F36" s="870"/>
      <c r="G36" s="870"/>
      <c r="H36" s="871"/>
      <c r="I36" s="268"/>
      <c r="J36" s="269"/>
      <c r="K36" s="270">
        <f>VLOOKUP(A36,EQUIPOS!A6:D163,4,FALSE)</f>
        <v>9185.0327634989007</v>
      </c>
      <c r="L36" s="271"/>
      <c r="M36" s="337">
        <v>1</v>
      </c>
      <c r="N36" s="273">
        <f>K36*M36</f>
        <v>9185.0327634989007</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3373.3390225900498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12558.37178608895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45312.93965682514</v>
      </c>
      <c r="N48" s="273">
        <f t="shared" ref="N48:N53" si="0">K48*M48</f>
        <v>22837.721587039872</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3" t="str">
        <f>VLOOKUP(A49,MATERIALES!A5:D641,2,FALSE)</f>
        <v>m2</v>
      </c>
      <c r="K49" s="398">
        <v>2</v>
      </c>
      <c r="L49" s="422"/>
      <c r="M49" s="403">
        <f>VLOOKUP(A49,MATERIALES!A6:D397,4,FALSE)</f>
        <v>6730.3749189928467</v>
      </c>
      <c r="N49" s="273">
        <f t="shared" si="0"/>
        <v>13460.749837985693</v>
      </c>
    </row>
    <row r="50" spans="1:14">
      <c r="A50" s="163" t="s">
        <v>774</v>
      </c>
      <c r="B50" s="43" t="str">
        <f>VLOOKUP(A50,MATERIALES!A6:D373,3,FALSE)</f>
        <v>Agua</v>
      </c>
      <c r="C50" s="426"/>
      <c r="D50" s="426"/>
      <c r="E50" s="426"/>
      <c r="F50" s="426"/>
      <c r="G50" s="426"/>
      <c r="H50" s="426"/>
      <c r="I50" s="426"/>
      <c r="J50" s="313" t="str">
        <f>VLOOKUP(A50,MATERIALES!A6:D642,2,FALSE)</f>
        <v>lt</v>
      </c>
      <c r="K50" s="398">
        <v>111</v>
      </c>
      <c r="L50" s="422"/>
      <c r="M50" s="403">
        <f>VLOOKUP(A50,MATERIALES!A6:D398,4,FALSE)</f>
        <v>59.258204169472513</v>
      </c>
      <c r="N50" s="273">
        <f t="shared" si="0"/>
        <v>6577.6606628114487</v>
      </c>
    </row>
    <row r="51" spans="1:14">
      <c r="A51" s="163" t="s">
        <v>598</v>
      </c>
      <c r="B51" s="43" t="str">
        <f>VLOOKUP(A51,MATERIALES!A6:D373,3,FALSE)</f>
        <v>Piedra para concreto ciclópeo (rajón o canto rodado)</v>
      </c>
      <c r="C51" s="426"/>
      <c r="D51" s="426"/>
      <c r="E51" s="426"/>
      <c r="F51" s="426"/>
      <c r="G51" s="426"/>
      <c r="H51" s="426"/>
      <c r="I51" s="426"/>
      <c r="J51" s="313" t="str">
        <f>VLOOKUP(A51,MATERIALES!A6:D643,2,FALSE)</f>
        <v>m3</v>
      </c>
      <c r="K51" s="398">
        <v>0.4</v>
      </c>
      <c r="L51" s="422"/>
      <c r="M51" s="403">
        <f>VLOOKUP(A51,MATERIALES!A6:D399,4,FALSE)</f>
        <v>76022.38044479143</v>
      </c>
      <c r="N51" s="273">
        <f t="shared" si="0"/>
        <v>30408.952177916573</v>
      </c>
    </row>
    <row r="52" spans="1:14">
      <c r="A52" t="s">
        <v>802</v>
      </c>
      <c r="B52" s="321" t="str">
        <f>VLOOKUP(A52,MATERIALES!A7:D373,3,FALSE)</f>
        <v>Arena lavada</v>
      </c>
      <c r="C52" s="47"/>
      <c r="D52" s="47"/>
      <c r="E52" s="47"/>
      <c r="F52" s="47"/>
      <c r="G52" s="47"/>
      <c r="H52" s="47"/>
      <c r="I52" s="47"/>
      <c r="J52" s="313" t="str">
        <f>VLOOKUP(A52,MATERIALES!A6:D644,2,FALSE)</f>
        <v>m3</v>
      </c>
      <c r="K52" s="169">
        <v>0.378</v>
      </c>
      <c r="L52" s="319"/>
      <c r="M52" s="427">
        <f>VLOOKUP(A52,MATERIALES!A7:D400,4,FALSE)</f>
        <v>52582.146474314075</v>
      </c>
      <c r="N52" s="274">
        <f t="shared" si="0"/>
        <v>19876.051367290722</v>
      </c>
    </row>
    <row r="53" spans="1:14">
      <c r="A53" t="s">
        <v>804</v>
      </c>
      <c r="B53" s="168" t="str">
        <f>VLOOKUP(A53,MATERIALES!A8:D373,3,FALSE)</f>
        <v>Cemento gris</v>
      </c>
      <c r="C53" s="318"/>
      <c r="D53" s="318"/>
      <c r="E53" s="318"/>
      <c r="F53" s="318"/>
      <c r="G53" s="318"/>
      <c r="H53" s="318"/>
      <c r="I53" s="318"/>
      <c r="J53" s="313" t="str">
        <f>VLOOKUP(A53,MATERIALES!A7:D645,2,FALSE)</f>
        <v>kg</v>
      </c>
      <c r="K53" s="44">
        <v>156</v>
      </c>
      <c r="L53" s="319"/>
      <c r="M53" s="427">
        <f>VLOOKUP(A53,MATERIALES!A8:D401,4,FALSE)</f>
        <v>467.77543149502856</v>
      </c>
      <c r="N53" s="274">
        <f t="shared" si="0"/>
        <v>72972.96731322445</v>
      </c>
    </row>
    <row r="54" spans="1:14">
      <c r="B54" s="321"/>
      <c r="C54" s="318"/>
      <c r="D54" s="318"/>
      <c r="E54" s="318"/>
      <c r="F54" s="318"/>
      <c r="G54" s="318"/>
      <c r="H54" s="318"/>
      <c r="I54" s="318"/>
      <c r="J54" s="312"/>
      <c r="K54" s="44"/>
      <c r="L54" s="319"/>
      <c r="M54" s="427"/>
      <c r="N54" s="274"/>
    </row>
    <row r="55" spans="1:14" ht="15.75" thickBot="1">
      <c r="B55" s="909" t="s">
        <v>953</v>
      </c>
      <c r="C55" s="863"/>
      <c r="D55" s="863"/>
      <c r="E55" s="863"/>
      <c r="F55" s="863"/>
      <c r="G55" s="863"/>
      <c r="H55" s="863"/>
      <c r="I55" s="863"/>
      <c r="J55" s="863"/>
      <c r="K55" s="863"/>
      <c r="L55" s="863"/>
      <c r="M55" s="864"/>
      <c r="N55" s="104">
        <f>SUM(N48:N54)</f>
        <v>166134.10294626874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339</v>
      </c>
      <c r="I60" s="280">
        <v>0.4</v>
      </c>
      <c r="J60" s="287">
        <v>1</v>
      </c>
      <c r="K60" s="280">
        <f>I60*J60</f>
        <v>0.4</v>
      </c>
      <c r="L60" s="907">
        <f>VLOOKUP(A60,TRANSPORTE!A1:D117,4,FALSE)</f>
        <v>1010.5980903546691</v>
      </c>
      <c r="M60" s="908"/>
      <c r="N60" s="288">
        <f>K60*L60</f>
        <v>404.23923614186765</v>
      </c>
    </row>
    <row r="61" spans="1:14">
      <c r="A61" t="s">
        <v>1229</v>
      </c>
      <c r="B61" s="46" t="str">
        <f>VLOOKUP(A61,TRANSPORTE!A1:D117,3,FALSE)</f>
        <v>Transporte de arena</v>
      </c>
      <c r="C61" s="47"/>
      <c r="D61" s="47"/>
      <c r="E61" s="47"/>
      <c r="F61" s="47"/>
      <c r="G61" s="47"/>
      <c r="H61" s="312" t="s">
        <v>339</v>
      </c>
      <c r="I61" s="280">
        <v>0.378</v>
      </c>
      <c r="J61" s="287">
        <v>1</v>
      </c>
      <c r="K61" s="280">
        <f>I61*J61</f>
        <v>0.378</v>
      </c>
      <c r="L61" s="907">
        <f>VLOOKUP(A61,TRANSPORTE!A1:D117,4,FALSE)</f>
        <v>960.74550811354766</v>
      </c>
      <c r="M61" s="908"/>
      <c r="N61" s="288">
        <f t="shared" ref="N61:N62" si="1">K61*L61</f>
        <v>363.16180206692104</v>
      </c>
    </row>
    <row r="62" spans="1:14">
      <c r="A62" t="s">
        <v>1281</v>
      </c>
      <c r="B62" s="46" t="str">
        <f>VLOOKUP(A62,TRANSPORTE!A1:D117,3,FALSE)</f>
        <v>Transporte de material triturado</v>
      </c>
      <c r="C62" s="47"/>
      <c r="D62" s="47"/>
      <c r="E62" s="47"/>
      <c r="F62" s="47"/>
      <c r="G62" s="47"/>
      <c r="H62" s="312" t="s">
        <v>339</v>
      </c>
      <c r="I62" s="280">
        <v>0.504</v>
      </c>
      <c r="J62" s="287">
        <v>1</v>
      </c>
      <c r="K62" s="280">
        <f>I62*J62</f>
        <v>0.504</v>
      </c>
      <c r="L62" s="907">
        <f>VLOOKUP(A62,TRANSPORTE!A1:D117,4,FALSE)</f>
        <v>1010.5980903546691</v>
      </c>
      <c r="M62" s="908"/>
      <c r="N62" s="288">
        <f t="shared" si="1"/>
        <v>509.34143753875327</v>
      </c>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1276.7424757475419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19</v>
      </c>
      <c r="B71" s="49" t="str">
        <f>VLOOKUP(A71,'MANO DE OBRA'!A8:D68,3,FALSE)</f>
        <v>Obrero (8)</v>
      </c>
      <c r="C71" s="47"/>
      <c r="D71" s="47"/>
      <c r="E71" s="47"/>
      <c r="F71" s="47"/>
      <c r="G71" s="47"/>
      <c r="H71" s="47"/>
      <c r="I71" s="293">
        <f>K71/J71*100</f>
        <v>234080.00000000003</v>
      </c>
      <c r="J71" s="294">
        <v>185</v>
      </c>
      <c r="K71" s="295">
        <f>VLOOKUP(A71,'MANO DE OBRA'!A8:D99,4,FALSE)</f>
        <v>433048</v>
      </c>
      <c r="L71" s="50"/>
      <c r="M71" s="435">
        <v>8</v>
      </c>
      <c r="N71" s="396">
        <f>K71/M71</f>
        <v>54131</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67466.780451800994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247435.99765990622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49487.199531981249</v>
      </c>
      <c r="M84" s="856"/>
      <c r="N84" s="51"/>
    </row>
    <row r="85" spans="1:14">
      <c r="B85" s="89" t="s">
        <v>973</v>
      </c>
      <c r="C85" s="90"/>
      <c r="D85" s="90"/>
      <c r="E85" s="90"/>
      <c r="F85" s="90"/>
      <c r="G85" s="90"/>
      <c r="H85" s="90"/>
      <c r="I85" s="87"/>
      <c r="J85" s="88"/>
      <c r="K85" s="305">
        <v>0.05</v>
      </c>
      <c r="L85" s="855">
        <f>N79*K85</f>
        <v>12371.799882995312</v>
      </c>
      <c r="M85" s="856"/>
      <c r="N85" s="51"/>
    </row>
    <row r="86" spans="1:14" ht="15.75" thickBot="1">
      <c r="B86" s="91" t="s">
        <v>974</v>
      </c>
      <c r="C86" s="92"/>
      <c r="D86" s="92"/>
      <c r="E86" s="92"/>
      <c r="F86" s="92"/>
      <c r="G86" s="92"/>
      <c r="H86" s="92"/>
      <c r="I86" s="93"/>
      <c r="J86" s="94"/>
      <c r="K86" s="306">
        <v>0.05</v>
      </c>
      <c r="L86" s="857">
        <f>N79*K86</f>
        <v>12371.799882995312</v>
      </c>
      <c r="M86" s="858"/>
      <c r="N86" s="51"/>
    </row>
    <row r="87" spans="1:14" ht="15.75" thickBot="1">
      <c r="B87" s="820" t="s">
        <v>953</v>
      </c>
      <c r="C87" s="821"/>
      <c r="D87" s="821"/>
      <c r="E87" s="821"/>
      <c r="F87" s="821"/>
      <c r="G87" s="821"/>
      <c r="H87" s="821"/>
      <c r="I87" s="821"/>
      <c r="J87" s="821"/>
      <c r="K87" s="821"/>
      <c r="L87" s="821"/>
      <c r="M87" s="822"/>
      <c r="N87" s="52">
        <f>L84+L85+L86</f>
        <v>74230.799297971869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321666.7969578781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1134</v>
      </c>
      <c r="C31" s="81" t="s">
        <v>2142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1345.39621807204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1345.39621807204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0.5</v>
      </c>
      <c r="L48" s="268"/>
      <c r="M48" s="403">
        <f>VLOOKUP(A48,MATERIALES!A5:D396,4,FALSE)</f>
        <v>1514.2438489985934</v>
      </c>
      <c r="N48" s="273">
        <f>K48*M48</f>
        <v>757.12192449929671</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1.01</v>
      </c>
      <c r="L49" s="422"/>
      <c r="M49" s="403">
        <f>VLOOKUP(A49,MATERIALES!A6:D397,4,FALSE)</f>
        <v>337132.64943949436</v>
      </c>
      <c r="N49" s="273">
        <f>K49*M49</f>
        <v>340503.97593388928</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6730.3749189928467</v>
      </c>
      <c r="N50" s="273">
        <f>K50*M50</f>
        <v>2019.1124756978538</v>
      </c>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c r="B54" s="321"/>
      <c r="C54" s="318"/>
      <c r="D54" s="318"/>
      <c r="E54" s="318"/>
      <c r="F54" s="318"/>
      <c r="G54" s="318"/>
      <c r="H54" s="318"/>
      <c r="I54" s="318"/>
      <c r="J54" s="312"/>
      <c r="K54" s="44"/>
      <c r="L54" s="319"/>
      <c r="M54" s="427"/>
      <c r="N54" s="274"/>
    </row>
    <row r="55" spans="1:14" ht="15.75" thickBot="1">
      <c r="B55" s="909" t="s">
        <v>953</v>
      </c>
      <c r="C55" s="863"/>
      <c r="D55" s="863"/>
      <c r="E55" s="863"/>
      <c r="F55" s="863"/>
      <c r="G55" s="863"/>
      <c r="H55" s="863"/>
      <c r="I55" s="863"/>
      <c r="J55" s="863"/>
      <c r="K55" s="863"/>
      <c r="L55" s="863"/>
      <c r="M55" s="864"/>
      <c r="N55" s="104">
        <f>SUM(N48:N54)</f>
        <v>343280.21033408644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1239</v>
      </c>
      <c r="B60" s="46" t="str">
        <f>VLOOKUP(A60,TRANSPORTE!A1:D117,3,FALSE)</f>
        <v>Transporte de concreto</v>
      </c>
      <c r="C60" s="318"/>
      <c r="D60" s="318"/>
      <c r="E60" s="318"/>
      <c r="F60" s="318"/>
      <c r="G60" s="318"/>
      <c r="H60" s="312" t="s">
        <v>339</v>
      </c>
      <c r="I60" s="280">
        <v>1.01</v>
      </c>
      <c r="J60" s="287">
        <v>1</v>
      </c>
      <c r="K60" s="280">
        <f>I60*J60</f>
        <v>1.01</v>
      </c>
      <c r="L60" s="907">
        <f>VLOOKUP(A60,TRANSPORTE!A1:D117,4,FALSE)</f>
        <v>1010.5980903546691</v>
      </c>
      <c r="M60" s="908"/>
      <c r="N60" s="288">
        <f>K60*L60</f>
        <v>1020.7040712582158</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1020.7040712582158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v>
      </c>
      <c r="N71" s="396">
        <f>K71/M71</f>
        <v>16239.3</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26907.924361440797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372554.2349848575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74510.846996971508</v>
      </c>
      <c r="M84" s="856"/>
      <c r="N84" s="51"/>
    </row>
    <row r="85" spans="1:14">
      <c r="B85" s="89" t="s">
        <v>973</v>
      </c>
      <c r="C85" s="90"/>
      <c r="D85" s="90"/>
      <c r="E85" s="90"/>
      <c r="F85" s="90"/>
      <c r="G85" s="90"/>
      <c r="H85" s="90"/>
      <c r="I85" s="87"/>
      <c r="J85" s="88"/>
      <c r="K85" s="305">
        <v>0.05</v>
      </c>
      <c r="L85" s="855">
        <f>N79*K85</f>
        <v>18627.711749242877</v>
      </c>
      <c r="M85" s="856"/>
      <c r="N85" s="51"/>
    </row>
    <row r="86" spans="1:14" ht="15.75" thickBot="1">
      <c r="B86" s="91" t="s">
        <v>974</v>
      </c>
      <c r="C86" s="92"/>
      <c r="D86" s="92"/>
      <c r="E86" s="92"/>
      <c r="F86" s="92"/>
      <c r="G86" s="92"/>
      <c r="H86" s="92"/>
      <c r="I86" s="93"/>
      <c r="J86" s="94"/>
      <c r="K86" s="306">
        <v>0.05</v>
      </c>
      <c r="L86" s="857">
        <f>N79*K86</f>
        <v>18627.711749242877</v>
      </c>
      <c r="M86" s="858"/>
      <c r="N86" s="51"/>
    </row>
    <row r="87" spans="1:14" ht="15.75" thickBot="1">
      <c r="B87" s="820" t="s">
        <v>953</v>
      </c>
      <c r="C87" s="821"/>
      <c r="D87" s="821"/>
      <c r="E87" s="821"/>
      <c r="F87" s="821"/>
      <c r="G87" s="821"/>
      <c r="H87" s="821"/>
      <c r="I87" s="821"/>
      <c r="J87" s="821"/>
      <c r="K87" s="821"/>
      <c r="L87" s="821"/>
      <c r="M87" s="822"/>
      <c r="N87" s="52">
        <f>L84+L85+L86</f>
        <v>111766.27049545727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484320.50548031478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9.25" customHeight="1" thickBot="1">
      <c r="A31" t="s">
        <v>1845</v>
      </c>
      <c r="B31" s="80" t="s">
        <v>1135</v>
      </c>
      <c r="C31" s="962" t="s">
        <v>2143</v>
      </c>
      <c r="D31" s="963"/>
      <c r="E31" s="963"/>
      <c r="F31" s="963"/>
      <c r="G31" s="963"/>
      <c r="H31" s="963"/>
      <c r="I31" s="963"/>
      <c r="J31" s="989"/>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71.649414538135986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71.649414538135986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0.05</v>
      </c>
      <c r="L48" s="268"/>
      <c r="M48" s="403">
        <f>VLOOKUP(A48,MATERIALES!A5:D396,4,FALSE)</f>
        <v>1514.2438489985934</v>
      </c>
      <c r="N48" s="273">
        <f>K48*M48</f>
        <v>75.712192449929674</v>
      </c>
    </row>
    <row r="49" spans="1:14">
      <c r="A49" s="163" t="s">
        <v>429</v>
      </c>
      <c r="B49" s="43" t="str">
        <f>VLOOKUP(A49,MATERIALES!A6:D373,3,FALSE)</f>
        <v>Cuneta prefabricada de concreto tipo V de (0,8*0,3*0,22)</v>
      </c>
      <c r="C49" s="426"/>
      <c r="D49" s="426"/>
      <c r="E49" s="426"/>
      <c r="F49" s="426"/>
      <c r="G49" s="426"/>
      <c r="H49" s="426"/>
      <c r="I49" s="426"/>
      <c r="J49" s="313" t="str">
        <f>VLOOKUP(A49,MATERIALES!A5:D641,2,FALSE)</f>
        <v>m</v>
      </c>
      <c r="K49" s="398">
        <v>1</v>
      </c>
      <c r="L49" s="422"/>
      <c r="M49" s="403">
        <f>VLOOKUP(A49,MATERIALES!A6:D397,4,FALSE)</f>
        <v>44578.645202232721</v>
      </c>
      <c r="N49" s="273">
        <f>K49*M49</f>
        <v>44578.645202232721</v>
      </c>
    </row>
    <row r="50" spans="1:14">
      <c r="A50" s="163"/>
      <c r="B50" s="43"/>
      <c r="C50" s="426"/>
      <c r="D50" s="426"/>
      <c r="E50" s="426"/>
      <c r="F50" s="426"/>
      <c r="G50" s="426"/>
      <c r="H50" s="426"/>
      <c r="I50" s="426"/>
      <c r="J50" s="312"/>
      <c r="K50" s="398"/>
      <c r="L50" s="422"/>
      <c r="M50" s="403"/>
      <c r="N50" s="273"/>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44654.357394682651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150</v>
      </c>
      <c r="N72" s="396">
        <f>K72/M72</f>
        <v>711.24162409605321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1432.9882907627198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46158.995099983505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9231.7990199967007</v>
      </c>
      <c r="M84" s="856"/>
      <c r="N84" s="51"/>
    </row>
    <row r="85" spans="1:14">
      <c r="B85" s="89" t="s">
        <v>973</v>
      </c>
      <c r="C85" s="90"/>
      <c r="D85" s="90"/>
      <c r="E85" s="90"/>
      <c r="F85" s="90"/>
      <c r="G85" s="90"/>
      <c r="H85" s="90"/>
      <c r="I85" s="87"/>
      <c r="J85" s="88"/>
      <c r="K85" s="305">
        <v>0.05</v>
      </c>
      <c r="L85" s="855">
        <f>N79*K85</f>
        <v>2307.9497549991752</v>
      </c>
      <c r="M85" s="856"/>
      <c r="N85" s="51"/>
    </row>
    <row r="86" spans="1:14" ht="15.75" thickBot="1">
      <c r="B86" s="91" t="s">
        <v>974</v>
      </c>
      <c r="C86" s="92"/>
      <c r="D86" s="92"/>
      <c r="E86" s="92"/>
      <c r="F86" s="92"/>
      <c r="G86" s="92"/>
      <c r="H86" s="92"/>
      <c r="I86" s="93"/>
      <c r="J86" s="94"/>
      <c r="K86" s="306">
        <v>0.05</v>
      </c>
      <c r="L86" s="857">
        <f>N79*K86</f>
        <v>2307.9497549991752</v>
      </c>
      <c r="M86" s="858"/>
      <c r="N86" s="51"/>
    </row>
    <row r="87" spans="1:14" ht="15.75" thickBot="1">
      <c r="B87" s="820" t="s">
        <v>953</v>
      </c>
      <c r="C87" s="821"/>
      <c r="D87" s="821"/>
      <c r="E87" s="821"/>
      <c r="F87" s="821"/>
      <c r="G87" s="821"/>
      <c r="H87" s="821"/>
      <c r="I87" s="821"/>
      <c r="J87" s="821"/>
      <c r="K87" s="821"/>
      <c r="L87" s="821"/>
      <c r="M87" s="822"/>
      <c r="N87" s="52">
        <f>L84+L85+L86</f>
        <v>13847.698529995052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60006.693629978559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1683</v>
      </c>
      <c r="C31" s="962" t="s">
        <v>2144</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7907.2040540527551</v>
      </c>
      <c r="L36" s="271"/>
      <c r="M36" s="337">
        <v>1.25</v>
      </c>
      <c r="N36" s="273">
        <f>K36/M36</f>
        <v>6325.7632432422042</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1886.7062180720402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8212.4694613142437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0.5</v>
      </c>
      <c r="L48" s="268"/>
      <c r="M48" s="403">
        <f>VLOOKUP(A48,MATERIALES!A5:D396,4,FALSE)</f>
        <v>20637.940504605023</v>
      </c>
      <c r="N48" s="273">
        <f>K48*M48</f>
        <v>10318.970252302512</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0.5</v>
      </c>
      <c r="L49" s="422"/>
      <c r="M49" s="403">
        <f>VLOOKUP(A49,MATERIALES!A6:D397,4,FALSE)</f>
        <v>1514.2438489985934</v>
      </c>
      <c r="N49" s="273">
        <f>K49*M49</f>
        <v>757.12192449929671</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1.01</v>
      </c>
      <c r="L50" s="422"/>
      <c r="M50" s="403">
        <f>VLOOKUP(A50,MATERIALES!A6:D398,4,FALSE)</f>
        <v>337132.64943949436</v>
      </c>
      <c r="N50" s="273">
        <f>K50*M50</f>
        <v>340503.97593388928</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0.3</v>
      </c>
      <c r="L51" s="422"/>
      <c r="M51" s="403">
        <f>VLOOKUP(A51,MATERIALES!A6:D399,4,FALSE)</f>
        <v>6730.3749189928467</v>
      </c>
      <c r="N51" s="273">
        <f>K51*M51</f>
        <v>2019.1124756978538</v>
      </c>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353599.18058638897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280">
        <v>1.01</v>
      </c>
      <c r="J58" s="287">
        <v>1</v>
      </c>
      <c r="K58" s="280">
        <f>I58*J58</f>
        <v>1.01</v>
      </c>
      <c r="L58" s="907">
        <f>VLOOKUP(A58,TRANSPORTE!A1:D117,4,FALSE)</f>
        <v>1010.5980903546691</v>
      </c>
      <c r="M58" s="908"/>
      <c r="N58" s="288">
        <f>K58*L58</f>
        <v>1020.7040712582158</v>
      </c>
    </row>
    <row r="59" spans="1:14">
      <c r="A59" t="s">
        <v>1291</v>
      </c>
      <c r="B59" s="46" t="str">
        <f>VLOOKUP(A59,TRANSPORTE!A1:D117,3,FALSE)</f>
        <v>Transporte de material seleccionado para relleno</v>
      </c>
      <c r="C59" s="47"/>
      <c r="D59" s="47"/>
      <c r="E59" s="47"/>
      <c r="F59" s="47"/>
      <c r="G59" s="47"/>
      <c r="H59" s="312" t="s">
        <v>1999</v>
      </c>
      <c r="I59" s="280">
        <v>0.5</v>
      </c>
      <c r="J59" s="287">
        <v>1</v>
      </c>
      <c r="K59" s="280">
        <f>I59*J59</f>
        <v>0.5</v>
      </c>
      <c r="L59" s="907">
        <f>VLOOKUP(A59,TRANSPORTE!A1:D117,4,FALSE)</f>
        <v>1010.5980903546691</v>
      </c>
      <c r="M59" s="908"/>
      <c r="N59" s="288">
        <f>K59*L59</f>
        <v>505.29904517733456</v>
      </c>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1526.0031164355503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13</v>
      </c>
      <c r="B69" s="49" t="str">
        <f>VLOOKUP(A69,'MANO DE OBRA'!A8:D68,3,FALSE)</f>
        <v>Obrero (5)</v>
      </c>
      <c r="C69" s="47"/>
      <c r="D69" s="47"/>
      <c r="E69" s="47"/>
      <c r="F69" s="47"/>
      <c r="G69" s="47"/>
      <c r="H69" s="47"/>
      <c r="I69" s="293">
        <f>K69/J69*100</f>
        <v>146300</v>
      </c>
      <c r="J69" s="294">
        <v>185</v>
      </c>
      <c r="K69" s="295">
        <f>VLOOKUP(A69,'MANO DE OBRA'!A8:D99,4,FALSE)</f>
        <v>270655</v>
      </c>
      <c r="L69" s="50"/>
      <c r="M69" s="435">
        <v>10</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37734.124361440801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401071.77752557956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80214.35550511592</v>
      </c>
      <c r="M82" s="856"/>
      <c r="N82" s="51"/>
    </row>
    <row r="83" spans="1:14">
      <c r="B83" s="89" t="s">
        <v>973</v>
      </c>
      <c r="C83" s="90"/>
      <c r="D83" s="90"/>
      <c r="E83" s="90"/>
      <c r="F83" s="90"/>
      <c r="G83" s="90"/>
      <c r="H83" s="90"/>
      <c r="I83" s="87"/>
      <c r="J83" s="88"/>
      <c r="K83" s="305">
        <v>0.05</v>
      </c>
      <c r="L83" s="855">
        <f>N77*K83</f>
        <v>20053.58887627898</v>
      </c>
      <c r="M83" s="856"/>
      <c r="N83" s="51"/>
    </row>
    <row r="84" spans="1:14" ht="15.75" thickBot="1">
      <c r="B84" s="91" t="s">
        <v>974</v>
      </c>
      <c r="C84" s="92"/>
      <c r="D84" s="92"/>
      <c r="E84" s="92"/>
      <c r="F84" s="92"/>
      <c r="G84" s="92"/>
      <c r="H84" s="92"/>
      <c r="I84" s="93"/>
      <c r="J84" s="94"/>
      <c r="K84" s="306">
        <v>0.05</v>
      </c>
      <c r="L84" s="857">
        <f>N77*K84</f>
        <v>20053.58887627898</v>
      </c>
      <c r="M84" s="858"/>
      <c r="N84" s="51"/>
    </row>
    <row r="85" spans="1:14" ht="15.75" thickBot="1">
      <c r="B85" s="820" t="s">
        <v>953</v>
      </c>
      <c r="C85" s="821"/>
      <c r="D85" s="821"/>
      <c r="E85" s="821"/>
      <c r="F85" s="821"/>
      <c r="G85" s="821"/>
      <c r="H85" s="821"/>
      <c r="I85" s="821"/>
      <c r="J85" s="821"/>
      <c r="K85" s="821"/>
      <c r="L85" s="821"/>
      <c r="M85" s="822"/>
      <c r="N85" s="52">
        <f>L82+L83+L84</f>
        <v>120321.53325767389</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521393.31078325346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1.5" customHeight="1" thickBot="1">
      <c r="A31" t="s">
        <v>1845</v>
      </c>
      <c r="B31" s="80" t="s">
        <v>1684</v>
      </c>
      <c r="C31" s="962" t="s">
        <v>2145</v>
      </c>
      <c r="D31" s="963"/>
      <c r="E31" s="963"/>
      <c r="F31" s="963"/>
      <c r="G31" s="963"/>
      <c r="H31" s="963"/>
      <c r="I31" s="963"/>
      <c r="J31" s="989"/>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7907.2040540527551</v>
      </c>
      <c r="L36" s="271"/>
      <c r="M36" s="337">
        <v>18.75</v>
      </c>
      <c r="N36" s="273">
        <f>K36/M36</f>
        <v>421.71754954948028</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107.73674787146933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529.45429742094962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0.05</v>
      </c>
      <c r="L48" s="268"/>
      <c r="M48" s="403">
        <f>VLOOKUP(A48,MATERIALES!A5:D396,4,FALSE)</f>
        <v>20637.940504605023</v>
      </c>
      <c r="N48" s="273">
        <f>K48*M48</f>
        <v>1031.8970252302513</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0.05</v>
      </c>
      <c r="L49" s="422"/>
      <c r="M49" s="403">
        <f>VLOOKUP(A49,MATERIALES!A6:D397,4,FALSE)</f>
        <v>1514.2438489985934</v>
      </c>
      <c r="N49" s="273">
        <f>K49*M49</f>
        <v>75.712192449929674</v>
      </c>
    </row>
    <row r="50" spans="1:14">
      <c r="A50" s="163" t="s">
        <v>429</v>
      </c>
      <c r="B50" s="43" t="str">
        <f>VLOOKUP(A50,MATERIALES!A6:D373,3,FALSE)</f>
        <v>Cuneta prefabricada de concreto tipo V de (0,8*0,3*0,22)</v>
      </c>
      <c r="C50" s="426"/>
      <c r="D50" s="426"/>
      <c r="E50" s="426"/>
      <c r="F50" s="426"/>
      <c r="G50" s="426"/>
      <c r="H50" s="426"/>
      <c r="I50" s="426"/>
      <c r="J50" s="313" t="str">
        <f>VLOOKUP(A50,MATERIALES!A6:D642,2,FALSE)</f>
        <v>m</v>
      </c>
      <c r="K50" s="398">
        <v>1</v>
      </c>
      <c r="L50" s="422"/>
      <c r="M50" s="403">
        <f>VLOOKUP(A50,MATERIALES!A6:D398,4,FALSE)</f>
        <v>44578.645202232721</v>
      </c>
      <c r="N50" s="273">
        <f>K50*M50</f>
        <v>44578.645202232721</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45686.254419912904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1291</v>
      </c>
      <c r="B58" s="46" t="str">
        <f>VLOOKUP(A58,TRANSPORTE!A1:D117,3,FALSE)</f>
        <v>Transporte de material seleccionado para relleno</v>
      </c>
      <c r="C58" s="318"/>
      <c r="D58" s="318"/>
      <c r="E58" s="318"/>
      <c r="F58" s="318"/>
      <c r="G58" s="318"/>
      <c r="H58" s="312" t="s">
        <v>1999</v>
      </c>
      <c r="I58" s="280">
        <v>0.05</v>
      </c>
      <c r="J58" s="287">
        <v>1</v>
      </c>
      <c r="K58" s="280">
        <f>I58*J58</f>
        <v>0.05</v>
      </c>
      <c r="L58" s="907">
        <f>VLOOKUP(A58,TRANSPORTE!A1:D117,4,FALSE)</f>
        <v>1010.5980903546691</v>
      </c>
      <c r="M58" s="908"/>
      <c r="N58" s="288">
        <f>K58*L58</f>
        <v>50.529904517733456</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50.529904517733456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150</v>
      </c>
      <c r="N69" s="396">
        <f>K69/M69</f>
        <v>1443.4933333333333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2154.7349574293867</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48420.973579280966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9684.1947158561943</v>
      </c>
      <c r="M82" s="856"/>
      <c r="N82" s="51"/>
    </row>
    <row r="83" spans="1:14">
      <c r="B83" s="89" t="s">
        <v>973</v>
      </c>
      <c r="C83" s="90"/>
      <c r="D83" s="90"/>
      <c r="E83" s="90"/>
      <c r="F83" s="90"/>
      <c r="G83" s="90"/>
      <c r="H83" s="90"/>
      <c r="I83" s="87"/>
      <c r="J83" s="88"/>
      <c r="K83" s="305">
        <v>0.05</v>
      </c>
      <c r="L83" s="855">
        <f>N77*K83</f>
        <v>2421.0486789640486</v>
      </c>
      <c r="M83" s="856"/>
      <c r="N83" s="51"/>
    </row>
    <row r="84" spans="1:14" ht="15.75" thickBot="1">
      <c r="B84" s="91" t="s">
        <v>974</v>
      </c>
      <c r="C84" s="92"/>
      <c r="D84" s="92"/>
      <c r="E84" s="92"/>
      <c r="F84" s="92"/>
      <c r="G84" s="92"/>
      <c r="H84" s="92"/>
      <c r="I84" s="93"/>
      <c r="J84" s="94"/>
      <c r="K84" s="306">
        <v>0.05</v>
      </c>
      <c r="L84" s="857">
        <f>N77*K84</f>
        <v>2421.0486789640486</v>
      </c>
      <c r="M84" s="858"/>
      <c r="N84" s="51"/>
    </row>
    <row r="85" spans="1:14" ht="15.75" thickBot="1">
      <c r="B85" s="820" t="s">
        <v>953</v>
      </c>
      <c r="C85" s="821"/>
      <c r="D85" s="821"/>
      <c r="E85" s="821"/>
      <c r="F85" s="821"/>
      <c r="G85" s="821"/>
      <c r="H85" s="821"/>
      <c r="I85" s="821"/>
      <c r="J85" s="821"/>
      <c r="K85" s="821"/>
      <c r="L85" s="821"/>
      <c r="M85" s="822"/>
      <c r="N85" s="52">
        <f>L82+L83+L84</f>
        <v>14526.292073784292</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62947.26565306526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1136</v>
      </c>
      <c r="C31" s="81" t="s">
        <v>2146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134.53962180720401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134.53962180720401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833</v>
      </c>
      <c r="B48" s="43" t="str">
        <f>VLOOKUP(A48,MATERIALES!A5:D373,3,FALSE)</f>
        <v>Concreto Resistencia  14 (Mpa)</v>
      </c>
      <c r="C48" s="282"/>
      <c r="D48" s="282"/>
      <c r="E48" s="282"/>
      <c r="F48" s="282"/>
      <c r="G48" s="282"/>
      <c r="H48" s="282"/>
      <c r="I48" s="269"/>
      <c r="J48" s="225" t="str">
        <f>VLOOKUP(A48,MATERIALES!A4:D640,2,FALSE)</f>
        <v>m3</v>
      </c>
      <c r="K48" s="283">
        <v>7.0000000000000007E-2</v>
      </c>
      <c r="L48" s="268"/>
      <c r="M48" s="403">
        <f>VLOOKUP(A48,MATERIALES!A5:D396,4,FALSE)</f>
        <v>337132.64943949436</v>
      </c>
      <c r="N48" s="273">
        <f>K48*M48</f>
        <v>23599.285460764608</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2" t="str">
        <f>VLOOKUP(A49,MATERIALES!A5:D641,2,FALSE)</f>
        <v>m2</v>
      </c>
      <c r="K49" s="398">
        <v>0.3</v>
      </c>
      <c r="L49" s="422"/>
      <c r="M49" s="403">
        <f>VLOOKUP(A49,MATERIALES!A6:D397,4,FALSE)</f>
        <v>6730.3749189928467</v>
      </c>
      <c r="N49" s="273">
        <f>K49*M49</f>
        <v>2019.1124756978538</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25618.397936462461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280">
        <v>7.0000000000000007E-2</v>
      </c>
      <c r="J58" s="287">
        <v>1</v>
      </c>
      <c r="K58" s="280">
        <f>I58*J58</f>
        <v>7.0000000000000007E-2</v>
      </c>
      <c r="L58" s="907">
        <f>VLOOKUP(A58,TRANSPORTE!A1:D117,4,FALSE)</f>
        <v>1010.5980903546691</v>
      </c>
      <c r="M58" s="908"/>
      <c r="N58" s="288">
        <f>K58*L58</f>
        <v>70.741866324826844</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70.741866324826844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2">
        <v>100</v>
      </c>
      <c r="N69" s="396">
        <f>K69/M69</f>
        <v>1623.93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2690.7924361440801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28514.471860738573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5702.8943721477153</v>
      </c>
      <c r="M82" s="856"/>
      <c r="N82" s="51"/>
    </row>
    <row r="83" spans="1:14">
      <c r="B83" s="89" t="s">
        <v>973</v>
      </c>
      <c r="C83" s="90"/>
      <c r="D83" s="90"/>
      <c r="E83" s="90"/>
      <c r="F83" s="90"/>
      <c r="G83" s="90"/>
      <c r="H83" s="90"/>
      <c r="I83" s="87"/>
      <c r="J83" s="88"/>
      <c r="K83" s="305">
        <v>0.05</v>
      </c>
      <c r="L83" s="855">
        <f>N77*K83</f>
        <v>1425.7235930369288</v>
      </c>
      <c r="M83" s="856"/>
      <c r="N83" s="51"/>
    </row>
    <row r="84" spans="1:14" ht="15.75" thickBot="1">
      <c r="B84" s="91" t="s">
        <v>974</v>
      </c>
      <c r="C84" s="92"/>
      <c r="D84" s="92"/>
      <c r="E84" s="92"/>
      <c r="F84" s="92"/>
      <c r="G84" s="92"/>
      <c r="H84" s="92"/>
      <c r="I84" s="93"/>
      <c r="J84" s="94"/>
      <c r="K84" s="306">
        <v>0.05</v>
      </c>
      <c r="L84" s="857">
        <f>N77*K84</f>
        <v>1425.7235930369288</v>
      </c>
      <c r="M84" s="858"/>
      <c r="N84" s="51"/>
    </row>
    <row r="85" spans="1:14" ht="15.75" thickBot="1">
      <c r="B85" s="820" t="s">
        <v>953</v>
      </c>
      <c r="C85" s="821"/>
      <c r="D85" s="821"/>
      <c r="E85" s="821"/>
      <c r="F85" s="821"/>
      <c r="G85" s="821"/>
      <c r="H85" s="821"/>
      <c r="I85" s="821"/>
      <c r="J85" s="821"/>
      <c r="K85" s="821"/>
      <c r="L85" s="821"/>
      <c r="M85" s="822"/>
      <c r="N85" s="52">
        <f>L82+L83+L84</f>
        <v>8554.341558221573</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37068.813418960148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1685</v>
      </c>
      <c r="C31" s="81" t="s">
        <v>2147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71.649414538135986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71.649414538135986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400</v>
      </c>
      <c r="B48" s="43" t="str">
        <f>VLOOKUP(A48,MATERIALES!A5:D373,3,FALSE)</f>
        <v>Bordillo Prefabricado En Concreto Ref.A85 Ntc-4109, 0,20 X 0,35 X 0.80 M</v>
      </c>
      <c r="C48" s="282"/>
      <c r="D48" s="282"/>
      <c r="E48" s="282"/>
      <c r="F48" s="282"/>
      <c r="G48" s="282"/>
      <c r="H48" s="282"/>
      <c r="I48" s="269"/>
      <c r="J48" s="225" t="str">
        <f>VLOOKUP(A48,MATERIALES!A4:D640,2,FALSE)</f>
        <v>u</v>
      </c>
      <c r="K48" s="283">
        <v>1.25</v>
      </c>
      <c r="L48" s="268"/>
      <c r="M48" s="403">
        <f>VLOOKUP(A48,MATERIALES!A5:D396,4,FALSE)</f>
        <v>38461.208444823067</v>
      </c>
      <c r="N48" s="273">
        <f>K48*M48</f>
        <v>48076.510556028836</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48076.510556028836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150</v>
      </c>
      <c r="N69" s="396">
        <f>K69/M69</f>
        <v>721.74666666666667</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1432.9882907627198</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49581.14826132969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9916.2296522659381</v>
      </c>
      <c r="M82" s="856"/>
      <c r="N82" s="51"/>
    </row>
    <row r="83" spans="1:14">
      <c r="B83" s="89" t="s">
        <v>973</v>
      </c>
      <c r="C83" s="90"/>
      <c r="D83" s="90"/>
      <c r="E83" s="90"/>
      <c r="F83" s="90"/>
      <c r="G83" s="90"/>
      <c r="H83" s="90"/>
      <c r="I83" s="87"/>
      <c r="J83" s="88"/>
      <c r="K83" s="305">
        <v>0.05</v>
      </c>
      <c r="L83" s="855">
        <f>N77*K83</f>
        <v>2479.0574130664845</v>
      </c>
      <c r="M83" s="856"/>
      <c r="N83" s="51"/>
    </row>
    <row r="84" spans="1:14" ht="15.75" thickBot="1">
      <c r="B84" s="91" t="s">
        <v>974</v>
      </c>
      <c r="C84" s="92"/>
      <c r="D84" s="92"/>
      <c r="E84" s="92"/>
      <c r="F84" s="92"/>
      <c r="G84" s="92"/>
      <c r="H84" s="92"/>
      <c r="I84" s="93"/>
      <c r="J84" s="94"/>
      <c r="K84" s="306">
        <v>0.05</v>
      </c>
      <c r="L84" s="857">
        <f>N77*K84</f>
        <v>2479.0574130664845</v>
      </c>
      <c r="M84" s="858"/>
      <c r="N84" s="51"/>
    </row>
    <row r="85" spans="1:14" ht="15.75" thickBot="1">
      <c r="B85" s="820" t="s">
        <v>953</v>
      </c>
      <c r="C85" s="821"/>
      <c r="D85" s="821"/>
      <c r="E85" s="821"/>
      <c r="F85" s="821"/>
      <c r="G85" s="821"/>
      <c r="H85" s="821"/>
      <c r="I85" s="821"/>
      <c r="J85" s="821"/>
      <c r="K85" s="821"/>
      <c r="L85" s="821"/>
      <c r="M85" s="822"/>
      <c r="N85" s="52">
        <f>L82+L83+L84</f>
        <v>14874.344478398907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64455.492739728594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1686</v>
      </c>
      <c r="C31" s="81" t="s">
        <v>2148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161.605121807204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161.605121807204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489164.49804280989</v>
      </c>
      <c r="N48" s="273">
        <f>K48*M48</f>
        <v>978.32899608561979</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7.0000000000000007E-2</v>
      </c>
      <c r="L49" s="422"/>
      <c r="M49" s="403">
        <f>VLOOKUP(A49,MATERIALES!A6:D397,4,FALSE)</f>
        <v>337132.64943949436</v>
      </c>
      <c r="N49" s="273">
        <f>K49*M49</f>
        <v>23599.285460764608</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6730.3749189928467</v>
      </c>
      <c r="N50" s="273">
        <f>K50*M50</f>
        <v>2019.1124756978538</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26596.726932548081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414">
        <v>7.2000000000000008E-2</v>
      </c>
      <c r="J58" s="287">
        <v>1</v>
      </c>
      <c r="K58" s="280">
        <f>I58*J58</f>
        <v>7.2000000000000008E-2</v>
      </c>
      <c r="L58" s="907">
        <f>VLOOKUP(A58,TRANSPORTE!A1:D117,4,FALSE)</f>
        <v>1010.5980903546691</v>
      </c>
      <c r="M58" s="908"/>
      <c r="N58" s="288">
        <f>K58*L58</f>
        <v>72.763062505536183</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72.763062505536183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100</v>
      </c>
      <c r="N69" s="396">
        <f>K69/M69</f>
        <v>2165.2399999999998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3232.1024361440795</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30063.197553004899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6012.6395106009804</v>
      </c>
      <c r="M82" s="856"/>
      <c r="N82" s="51"/>
    </row>
    <row r="83" spans="1:14">
      <c r="B83" s="89" t="s">
        <v>973</v>
      </c>
      <c r="C83" s="90"/>
      <c r="D83" s="90"/>
      <c r="E83" s="90"/>
      <c r="F83" s="90"/>
      <c r="G83" s="90"/>
      <c r="H83" s="90"/>
      <c r="I83" s="87"/>
      <c r="J83" s="88"/>
      <c r="K83" s="305">
        <v>0.05</v>
      </c>
      <c r="L83" s="855">
        <f>N77*K83</f>
        <v>1503.1598776502451</v>
      </c>
      <c r="M83" s="856"/>
      <c r="N83" s="51"/>
    </row>
    <row r="84" spans="1:14" ht="15.75" thickBot="1">
      <c r="B84" s="91" t="s">
        <v>974</v>
      </c>
      <c r="C84" s="92"/>
      <c r="D84" s="92"/>
      <c r="E84" s="92"/>
      <c r="F84" s="92"/>
      <c r="G84" s="92"/>
      <c r="H84" s="92"/>
      <c r="I84" s="93"/>
      <c r="J84" s="94"/>
      <c r="K84" s="306">
        <v>0.05</v>
      </c>
      <c r="L84" s="857">
        <f>N77*K84</f>
        <v>1503.1598776502451</v>
      </c>
      <c r="M84" s="858"/>
      <c r="N84" s="51"/>
    </row>
    <row r="85" spans="1:14" ht="15.75" thickBot="1">
      <c r="B85" s="820" t="s">
        <v>953</v>
      </c>
      <c r="C85" s="821"/>
      <c r="D85" s="821"/>
      <c r="E85" s="821"/>
      <c r="F85" s="821"/>
      <c r="G85" s="821"/>
      <c r="H85" s="821"/>
      <c r="I85" s="821"/>
      <c r="J85" s="821"/>
      <c r="K85" s="821"/>
      <c r="L85" s="821"/>
      <c r="M85" s="822"/>
      <c r="N85" s="52">
        <f>L82+L83+L84</f>
        <v>9018.9592659014706</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39082.156818906369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1687</v>
      </c>
      <c r="C31" s="81" t="s">
        <v>2149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89.693081204802667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89.693081204802667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489164.49804280989</v>
      </c>
      <c r="N48" s="273">
        <f>K48*M48</f>
        <v>978.32899608561979</v>
      </c>
    </row>
    <row r="49" spans="1:14">
      <c r="A49" s="163" t="s">
        <v>400</v>
      </c>
      <c r="B49" s="43" t="str">
        <f>VLOOKUP(A49,MATERIALES!A6:D373,3,FALSE)</f>
        <v>Bordillo Prefabricado En Concreto Ref.A85 Ntc-4109, 0,20 X 0,35 X 0.80 M</v>
      </c>
      <c r="C49" s="426"/>
      <c r="D49" s="426"/>
      <c r="E49" s="426"/>
      <c r="F49" s="426"/>
      <c r="G49" s="426"/>
      <c r="H49" s="426"/>
      <c r="I49" s="426"/>
      <c r="J49" s="313" t="str">
        <f>VLOOKUP(A49,MATERIALES!A5:D641,2,FALSE)</f>
        <v>u</v>
      </c>
      <c r="K49" s="398">
        <v>1.25</v>
      </c>
      <c r="L49" s="422"/>
      <c r="M49" s="403">
        <f>VLOOKUP(A49,MATERIALES!A6:D397,4,FALSE)</f>
        <v>38461.208444823067</v>
      </c>
      <c r="N49" s="273">
        <f>K49*M49</f>
        <v>48076.510556028836</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49054.839552114456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414">
        <v>2E-3</v>
      </c>
      <c r="J58" s="287">
        <v>1</v>
      </c>
      <c r="K58" s="414">
        <f>I58*J58</f>
        <v>2E-3</v>
      </c>
      <c r="L58" s="907">
        <f>VLOOKUP(A58,TRANSPORTE!A1:D117,4,FALSE)</f>
        <v>1010.5980903546691</v>
      </c>
      <c r="M58" s="908"/>
      <c r="N58" s="288">
        <f>K58*L58</f>
        <v>2.0211961807093384</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2.0211961807093384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862"/>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150</v>
      </c>
      <c r="N69" s="396">
        <f>K69/M69</f>
        <v>1082.6199999999999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1793.8616240960532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50940.415453596019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10188.083090719205</v>
      </c>
      <c r="M82" s="856"/>
      <c r="N82" s="51"/>
    </row>
    <row r="83" spans="1:14">
      <c r="B83" s="89" t="s">
        <v>973</v>
      </c>
      <c r="C83" s="90"/>
      <c r="D83" s="90"/>
      <c r="E83" s="90"/>
      <c r="F83" s="90"/>
      <c r="G83" s="90"/>
      <c r="H83" s="90"/>
      <c r="I83" s="87"/>
      <c r="J83" s="88"/>
      <c r="K83" s="305">
        <v>0.05</v>
      </c>
      <c r="L83" s="855">
        <f>N77*K83</f>
        <v>2547.0207726798012</v>
      </c>
      <c r="M83" s="856"/>
      <c r="N83" s="51"/>
    </row>
    <row r="84" spans="1:14" ht="15.75" thickBot="1">
      <c r="B84" s="91" t="s">
        <v>974</v>
      </c>
      <c r="C84" s="92"/>
      <c r="D84" s="92"/>
      <c r="E84" s="92"/>
      <c r="F84" s="92"/>
      <c r="G84" s="92"/>
      <c r="H84" s="92"/>
      <c r="I84" s="93"/>
      <c r="J84" s="94"/>
      <c r="K84" s="306">
        <v>0.05</v>
      </c>
      <c r="L84" s="857">
        <f>N77*K84</f>
        <v>2547.0207726798012</v>
      </c>
      <c r="M84" s="858"/>
      <c r="N84" s="51"/>
    </row>
    <row r="85" spans="1:14" ht="15.75" thickBot="1">
      <c r="B85" s="820" t="s">
        <v>953</v>
      </c>
      <c r="C85" s="821"/>
      <c r="D85" s="821"/>
      <c r="E85" s="821"/>
      <c r="F85" s="821"/>
      <c r="G85" s="821"/>
      <c r="H85" s="821"/>
      <c r="I85" s="821"/>
      <c r="J85" s="821"/>
      <c r="K85" s="821"/>
      <c r="L85" s="821"/>
      <c r="M85" s="822"/>
      <c r="N85" s="52">
        <f>L82+L83+L84</f>
        <v>15282.124636078808</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66222.540089674832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1732</v>
      </c>
      <c r="C31" s="81" t="s">
        <v>1688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22.554583333333333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22.554583333333333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883</v>
      </c>
      <c r="B48" s="43" t="str">
        <f>VLOOKUP(A48,MATERIALES!A5:D373,3,FALSE)</f>
        <v>Geotextil Nt-2500 O Similar (Proveedores, Pavco, Geomatrix, Tensar, Omnes U Otros)</v>
      </c>
      <c r="C48" s="282"/>
      <c r="D48" s="282"/>
      <c r="E48" s="282"/>
      <c r="F48" s="282"/>
      <c r="G48" s="282"/>
      <c r="H48" s="282"/>
      <c r="I48" s="269"/>
      <c r="J48" s="225" t="str">
        <f>VLOOKUP(A48,MATERIALES!A4:D640,2,FALSE)</f>
        <v>m2</v>
      </c>
      <c r="K48" s="283">
        <v>1.1000000000000001</v>
      </c>
      <c r="L48" s="268"/>
      <c r="M48" s="403">
        <f>VLOOKUP(A48,MATERIALES!A5:D396,4,FALSE)</f>
        <v>6464.4364171554316</v>
      </c>
      <c r="N48" s="273">
        <f>K48*M48</f>
        <v>7110.8800588709755</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7110.8800588709755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240</v>
      </c>
      <c r="N69" s="396">
        <f>K69/M69</f>
        <v>451.09166666666664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451.09166666666664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7584.5263088709753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1516.9052617741952</v>
      </c>
      <c r="M82" s="856"/>
      <c r="N82" s="51"/>
    </row>
    <row r="83" spans="1:14">
      <c r="B83" s="89" t="s">
        <v>973</v>
      </c>
      <c r="C83" s="90"/>
      <c r="D83" s="90"/>
      <c r="E83" s="90"/>
      <c r="F83" s="90"/>
      <c r="G83" s="90"/>
      <c r="H83" s="90"/>
      <c r="I83" s="87"/>
      <c r="J83" s="88"/>
      <c r="K83" s="305">
        <v>0.05</v>
      </c>
      <c r="L83" s="855">
        <f>N77*K83</f>
        <v>379.2263154435488</v>
      </c>
      <c r="M83" s="856"/>
      <c r="N83" s="51"/>
    </row>
    <row r="84" spans="1:14" ht="15.75" thickBot="1">
      <c r="B84" s="91" t="s">
        <v>974</v>
      </c>
      <c r="C84" s="92"/>
      <c r="D84" s="92"/>
      <c r="E84" s="92"/>
      <c r="F84" s="92"/>
      <c r="G84" s="92"/>
      <c r="H84" s="92"/>
      <c r="I84" s="93"/>
      <c r="J84" s="94"/>
      <c r="K84" s="306">
        <v>0.05</v>
      </c>
      <c r="L84" s="857">
        <f>N77*K84</f>
        <v>379.2263154435488</v>
      </c>
      <c r="M84" s="858"/>
      <c r="N84" s="51"/>
    </row>
    <row r="85" spans="1:14" ht="15.75" thickBot="1">
      <c r="B85" s="820" t="s">
        <v>953</v>
      </c>
      <c r="C85" s="821"/>
      <c r="D85" s="821"/>
      <c r="E85" s="821"/>
      <c r="F85" s="821"/>
      <c r="G85" s="821"/>
      <c r="H85" s="821"/>
      <c r="I85" s="821"/>
      <c r="J85" s="821"/>
      <c r="K85" s="821"/>
      <c r="L85" s="821"/>
      <c r="M85" s="822"/>
      <c r="N85" s="52">
        <f>L82+L83+L84</f>
        <v>2275.3578926612927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9859.884201532268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1733</v>
      </c>
      <c r="C31" s="81" t="s">
        <v>2045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22.554583333333333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22.554583333333333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876</v>
      </c>
      <c r="B48" s="43" t="str">
        <f>VLOOKUP(A48,MATERIALES!A5:D373,3,FALSE)</f>
        <v>Geotextil T-2400 O Similar (Proveedores Lafayet, Pavco, Geomatrix, Tensar, Omnes U Otros)</v>
      </c>
      <c r="C48" s="282"/>
      <c r="D48" s="282"/>
      <c r="E48" s="282"/>
      <c r="F48" s="282"/>
      <c r="G48" s="282"/>
      <c r="H48" s="282"/>
      <c r="I48" s="269"/>
      <c r="J48" s="225" t="str">
        <f>VLOOKUP(A48,MATERIALES!A4:D640,2,FALSE)</f>
        <v>m2</v>
      </c>
      <c r="K48" s="283">
        <v>1.1000000000000001</v>
      </c>
      <c r="L48" s="268"/>
      <c r="M48" s="403">
        <f>VLOOKUP(A48,MATERIALES!A5:D396,4,FALSE)</f>
        <v>8609.5345853726285</v>
      </c>
      <c r="N48" s="273">
        <f>K48*M48</f>
        <v>9470.4880439098924</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9470.4880439098924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240</v>
      </c>
      <c r="N69" s="396">
        <f>K69/M69</f>
        <v>451.09166666666664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451.09166666666664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9944.1342939098922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1988.8268587819784</v>
      </c>
      <c r="M82" s="856"/>
      <c r="N82" s="51"/>
    </row>
    <row r="83" spans="1:14">
      <c r="B83" s="89" t="s">
        <v>973</v>
      </c>
      <c r="C83" s="90"/>
      <c r="D83" s="90"/>
      <c r="E83" s="90"/>
      <c r="F83" s="90"/>
      <c r="G83" s="90"/>
      <c r="H83" s="90"/>
      <c r="I83" s="87"/>
      <c r="J83" s="88"/>
      <c r="K83" s="305">
        <v>0.05</v>
      </c>
      <c r="L83" s="855">
        <f>N77*K83</f>
        <v>497.20671469549461</v>
      </c>
      <c r="M83" s="856"/>
      <c r="N83" s="51"/>
    </row>
    <row r="84" spans="1:14" ht="15.75" thickBot="1">
      <c r="B84" s="91" t="s">
        <v>974</v>
      </c>
      <c r="C84" s="92"/>
      <c r="D84" s="92"/>
      <c r="E84" s="92"/>
      <c r="F84" s="92"/>
      <c r="G84" s="92"/>
      <c r="H84" s="92"/>
      <c r="I84" s="93"/>
      <c r="J84" s="94"/>
      <c r="K84" s="306">
        <v>0.05</v>
      </c>
      <c r="L84" s="857">
        <f>N77*K84</f>
        <v>497.20671469549461</v>
      </c>
      <c r="M84" s="858"/>
      <c r="N84" s="51"/>
    </row>
    <row r="85" spans="1:14" ht="15.75" thickBot="1">
      <c r="B85" s="820" t="s">
        <v>953</v>
      </c>
      <c r="C85" s="821"/>
      <c r="D85" s="821"/>
      <c r="E85" s="821"/>
      <c r="F85" s="821"/>
      <c r="G85" s="821"/>
      <c r="H85" s="821"/>
      <c r="I85" s="821"/>
      <c r="J85" s="821"/>
      <c r="K85" s="821"/>
      <c r="L85" s="821"/>
      <c r="M85" s="822"/>
      <c r="N85" s="52">
        <f>L82+L83+L84</f>
        <v>2983.2402881729677</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12927.374582082859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1137</v>
      </c>
      <c r="C31" s="81" t="s">
        <v>1689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324.78600000000006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324.78600000000006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542</v>
      </c>
      <c r="B48" s="43" t="str">
        <f>VLOOKUP(A48,MATERIALES!A5:D373,3,FALSE)</f>
        <v>Material drenante (3´´)</v>
      </c>
      <c r="C48" s="282"/>
      <c r="D48" s="282"/>
      <c r="E48" s="282"/>
      <c r="F48" s="282"/>
      <c r="G48" s="282"/>
      <c r="H48" s="282"/>
      <c r="I48" s="269"/>
      <c r="J48" s="225" t="str">
        <f>VLOOKUP(A48,MATERIALES!A4:D640,2,FALSE)</f>
        <v>m3</v>
      </c>
      <c r="K48" s="283">
        <v>1.1000000000000001</v>
      </c>
      <c r="L48" s="268"/>
      <c r="M48" s="403">
        <f>VLOOKUP(A48,MATERIALES!A5:D396,4,FALSE)</f>
        <v>35874.20358125474</v>
      </c>
      <c r="N48" s="273">
        <f>K48*M48</f>
        <v>39461.623939380217</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39461.623939380217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1261</v>
      </c>
      <c r="B58" s="46" t="str">
        <f>VLOOKUP(A58,TRANSPORTE!A1:D117,3,FALSE)</f>
        <v>Transporte de Material Drenante</v>
      </c>
      <c r="C58" s="318"/>
      <c r="D58" s="318"/>
      <c r="E58" s="318"/>
      <c r="F58" s="318"/>
      <c r="G58" s="318"/>
      <c r="H58" s="312" t="s">
        <v>1999</v>
      </c>
      <c r="I58" s="280">
        <v>1.1000000000000001</v>
      </c>
      <c r="J58" s="287">
        <v>1</v>
      </c>
      <c r="K58" s="280">
        <f>I58*J58</f>
        <v>1.1000000000000001</v>
      </c>
      <c r="L58" s="907">
        <f>VLOOKUP(A58,TRANSPORTE!A1:D117,4,FALSE)</f>
        <v>1010.5980903546691</v>
      </c>
      <c r="M58" s="908"/>
      <c r="N58" s="288">
        <f>K58*L58</f>
        <v>1111.6578993901362</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1111.6578993901362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25</v>
      </c>
      <c r="N69" s="396">
        <f>K69/M69</f>
        <v>6495.72</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6495.72</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47393.787838770353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9478.7575677540717</v>
      </c>
      <c r="M82" s="856"/>
      <c r="N82" s="51"/>
    </row>
    <row r="83" spans="1:14">
      <c r="B83" s="89" t="s">
        <v>973</v>
      </c>
      <c r="C83" s="90"/>
      <c r="D83" s="90"/>
      <c r="E83" s="90"/>
      <c r="F83" s="90"/>
      <c r="G83" s="90"/>
      <c r="H83" s="90"/>
      <c r="I83" s="87"/>
      <c r="J83" s="88"/>
      <c r="K83" s="305">
        <v>0.05</v>
      </c>
      <c r="L83" s="855">
        <f>N77*K83</f>
        <v>2369.6893919385179</v>
      </c>
      <c r="M83" s="856"/>
      <c r="N83" s="51"/>
    </row>
    <row r="84" spans="1:14" ht="15.75" thickBot="1">
      <c r="B84" s="91" t="s">
        <v>974</v>
      </c>
      <c r="C84" s="92"/>
      <c r="D84" s="92"/>
      <c r="E84" s="92"/>
      <c r="F84" s="92"/>
      <c r="G84" s="92"/>
      <c r="H84" s="92"/>
      <c r="I84" s="93"/>
      <c r="J84" s="94"/>
      <c r="K84" s="306">
        <v>0.05</v>
      </c>
      <c r="L84" s="857">
        <f>N77*K84</f>
        <v>2369.6893919385179</v>
      </c>
      <c r="M84" s="858"/>
      <c r="N84" s="51"/>
    </row>
    <row r="85" spans="1:14" ht="15.75" thickBot="1">
      <c r="B85" s="820" t="s">
        <v>953</v>
      </c>
      <c r="C85" s="821"/>
      <c r="D85" s="821"/>
      <c r="E85" s="821"/>
      <c r="F85" s="821"/>
      <c r="G85" s="821"/>
      <c r="H85" s="821"/>
      <c r="I85" s="821"/>
      <c r="J85" s="821"/>
      <c r="K85" s="821"/>
      <c r="L85" s="821"/>
      <c r="M85" s="822"/>
      <c r="N85" s="52">
        <f>L82+L83+L84</f>
        <v>14218.136351631108</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61611.924190401463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1138</v>
      </c>
      <c r="C31" s="81" t="s">
        <v>2150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160</v>
      </c>
      <c r="B36" s="869" t="str">
        <f>VLOOKUP(A36,EQUIPOS!A6:D154,3,FALSE)</f>
        <v>COMPACTADOR MANUAL VIBRATORIO (RANA) con motor de 6 HP</v>
      </c>
      <c r="C36" s="870"/>
      <c r="D36" s="870"/>
      <c r="E36" s="870"/>
      <c r="F36" s="870"/>
      <c r="G36" s="870"/>
      <c r="H36" s="871"/>
      <c r="I36" s="268"/>
      <c r="J36" s="269"/>
      <c r="K36" s="270">
        <f>VLOOKUP(A36,EQUIPOS!A6:D163,4,FALSE)</f>
        <v>7907.2040540527551</v>
      </c>
      <c r="L36" s="271"/>
      <c r="M36" s="337">
        <v>3</v>
      </c>
      <c r="N36" s="273">
        <f>K36/M36</f>
        <v>2635.7346846842515</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451.0916666666667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3086.8263513509182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535</v>
      </c>
      <c r="B48" s="43" t="str">
        <f>VLOOKUP(A48,MATERIALES!A5:D373,3,FALSE)</f>
        <v>Material de Sub- Base CBR=20%</v>
      </c>
      <c r="C48" s="282"/>
      <c r="D48" s="282"/>
      <c r="E48" s="282"/>
      <c r="F48" s="282"/>
      <c r="G48" s="282"/>
      <c r="H48" s="282"/>
      <c r="I48" s="269"/>
      <c r="J48" s="225" t="str">
        <f>VLOOKUP(A48,MATERIALES!A4:D640,2,FALSE)</f>
        <v>m3</v>
      </c>
      <c r="K48" s="283">
        <v>1.25</v>
      </c>
      <c r="L48" s="268"/>
      <c r="M48" s="403">
        <f>VLOOKUP(A48,MATERIALES!A5:D396,4,FALSE)</f>
        <v>32943.031526076287</v>
      </c>
      <c r="N48" s="273">
        <f>K48*M48</f>
        <v>41178.789407595359</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41178.789407595359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1252</v>
      </c>
      <c r="B60" s="46" t="str">
        <f>VLOOKUP(A60,TRANSPORTE!A1:D117,3,FALSE)</f>
        <v>Transporte de material de cobertura</v>
      </c>
      <c r="C60" s="318"/>
      <c r="D60" s="318"/>
      <c r="E60" s="318"/>
      <c r="F60" s="318"/>
      <c r="G60" s="318"/>
      <c r="H60" s="312" t="s">
        <v>339</v>
      </c>
      <c r="I60" s="280">
        <v>1.25</v>
      </c>
      <c r="J60" s="287">
        <v>1</v>
      </c>
      <c r="K60" s="280">
        <f>I60*J60</f>
        <v>1.25</v>
      </c>
      <c r="L60" s="907">
        <f>VLOOKUP(A60,TRANSPORTE!A1:D117,4,FALSE)</f>
        <v>1010.5980903546691</v>
      </c>
      <c r="M60" s="908"/>
      <c r="N60" s="288">
        <f>K60*L60</f>
        <v>1263.2476129433364</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310"/>
      <c r="C65" s="311"/>
      <c r="D65" s="311"/>
      <c r="E65" s="311"/>
      <c r="F65" s="311"/>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1263.2476129433364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24</v>
      </c>
      <c r="N71" s="396">
        <f>K71/M71</f>
        <v>4510.916666666667</v>
      </c>
      <c r="O71" s="106"/>
    </row>
    <row r="72" spans="1:15">
      <c r="A72" s="164"/>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4510.916666666667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50039.780038556273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10007.956007711255</v>
      </c>
      <c r="M84" s="856"/>
      <c r="N84" s="51"/>
    </row>
    <row r="85" spans="1:14">
      <c r="B85" s="89" t="s">
        <v>973</v>
      </c>
      <c r="C85" s="90"/>
      <c r="D85" s="90"/>
      <c r="E85" s="90"/>
      <c r="F85" s="90"/>
      <c r="G85" s="90"/>
      <c r="H85" s="90"/>
      <c r="I85" s="87"/>
      <c r="J85" s="88"/>
      <c r="K85" s="305">
        <v>0.05</v>
      </c>
      <c r="L85" s="855">
        <f>N79*K85</f>
        <v>2501.9890019278137</v>
      </c>
      <c r="M85" s="856"/>
      <c r="N85" s="51"/>
    </row>
    <row r="86" spans="1:14" ht="15.75" thickBot="1">
      <c r="B86" s="91" t="s">
        <v>974</v>
      </c>
      <c r="C86" s="92"/>
      <c r="D86" s="92"/>
      <c r="E86" s="92"/>
      <c r="F86" s="92"/>
      <c r="G86" s="92"/>
      <c r="H86" s="92"/>
      <c r="I86" s="93"/>
      <c r="J86" s="94"/>
      <c r="K86" s="306">
        <v>0.05</v>
      </c>
      <c r="L86" s="857">
        <f>N79*K86</f>
        <v>2501.9890019278137</v>
      </c>
      <c r="M86" s="858"/>
      <c r="N86" s="51"/>
    </row>
    <row r="87" spans="1:14" ht="15.75" thickBot="1">
      <c r="B87" s="820" t="s">
        <v>953</v>
      </c>
      <c r="C87" s="821"/>
      <c r="D87" s="821"/>
      <c r="E87" s="821"/>
      <c r="F87" s="821"/>
      <c r="G87" s="821"/>
      <c r="H87" s="821"/>
      <c r="I87" s="821"/>
      <c r="J87" s="821"/>
      <c r="K87" s="821"/>
      <c r="L87" s="821"/>
      <c r="M87" s="822"/>
      <c r="N87" s="52">
        <f>L84+L85+L86</f>
        <v>15011.934011566882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65051.714050123155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1139</v>
      </c>
      <c r="C31" s="81" t="s">
        <v>2151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197</v>
      </c>
      <c r="B36" s="869" t="str">
        <f>VLOOKUP(A36,EQUIPOS!A6:D154,3,FALSE)</f>
        <v>Equipo de perforación (TRACKDRILL), potencia 40 HP, 2100 golpes / minuto</v>
      </c>
      <c r="C36" s="870"/>
      <c r="D36" s="870"/>
      <c r="E36" s="870"/>
      <c r="F36" s="870"/>
      <c r="G36" s="870"/>
      <c r="H36" s="871"/>
      <c r="I36" s="268"/>
      <c r="J36" s="269"/>
      <c r="K36" s="270">
        <f>VLOOKUP(A36,EQUIPOS!A6:D163,4,FALSE)</f>
        <v>96624.97925840097</v>
      </c>
      <c r="L36" s="271"/>
      <c r="M36" s="337">
        <v>2.5</v>
      </c>
      <c r="N36" s="273">
        <f>K36/M36</f>
        <v>38649.991703360385</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402.04310903601998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39052.034812396407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16968.52768999161</v>
      </c>
      <c r="N48" s="273">
        <f>K48*M48</f>
        <v>17138.212966891526</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17138.212966891526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20</v>
      </c>
      <c r="N71" s="396">
        <f>K71/M71</f>
        <v>2706.55</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8040.862180720399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64231.109960008333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12846.221992001667</v>
      </c>
      <c r="M84" s="856"/>
      <c r="N84" s="51"/>
    </row>
    <row r="85" spans="1:14">
      <c r="B85" s="89" t="s">
        <v>973</v>
      </c>
      <c r="C85" s="90"/>
      <c r="D85" s="90"/>
      <c r="E85" s="90"/>
      <c r="F85" s="90"/>
      <c r="G85" s="90"/>
      <c r="H85" s="90"/>
      <c r="I85" s="87"/>
      <c r="J85" s="88"/>
      <c r="K85" s="305">
        <v>0.05</v>
      </c>
      <c r="L85" s="855">
        <f>N79*K85</f>
        <v>3211.5554980004167</v>
      </c>
      <c r="M85" s="856"/>
      <c r="N85" s="51"/>
    </row>
    <row r="86" spans="1:14" ht="15.75" thickBot="1">
      <c r="B86" s="91" t="s">
        <v>974</v>
      </c>
      <c r="C86" s="92"/>
      <c r="D86" s="92"/>
      <c r="E86" s="92"/>
      <c r="F86" s="92"/>
      <c r="G86" s="92"/>
      <c r="H86" s="92"/>
      <c r="I86" s="93"/>
      <c r="J86" s="94"/>
      <c r="K86" s="306">
        <v>0.05</v>
      </c>
      <c r="L86" s="857">
        <f>N79*K86</f>
        <v>3211.5554980004167</v>
      </c>
      <c r="M86" s="858"/>
      <c r="N86" s="51"/>
    </row>
    <row r="87" spans="1:14" ht="15.75" thickBot="1">
      <c r="B87" s="820" t="s">
        <v>953</v>
      </c>
      <c r="C87" s="821"/>
      <c r="D87" s="821"/>
      <c r="E87" s="821"/>
      <c r="F87" s="821"/>
      <c r="G87" s="821"/>
      <c r="H87" s="821"/>
      <c r="I87" s="821"/>
      <c r="J87" s="821"/>
      <c r="K87" s="821"/>
      <c r="L87" s="821"/>
      <c r="M87" s="822"/>
      <c r="N87" s="52">
        <f>L84+L85+L86</f>
        <v>19269.332988002501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83500.442948010837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1140</v>
      </c>
      <c r="C31" s="81" t="s">
        <v>2152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197</v>
      </c>
      <c r="B36" s="869" t="str">
        <f>VLOOKUP(A36,EQUIPOS!A6:D154,3,FALSE)</f>
        <v>Equipo de perforación (TRACKDRILL), potencia 40 HP, 2100 golpes / minuto</v>
      </c>
      <c r="C36" s="870"/>
      <c r="D36" s="870"/>
      <c r="E36" s="870"/>
      <c r="F36" s="870"/>
      <c r="G36" s="870"/>
      <c r="H36" s="871"/>
      <c r="I36" s="268"/>
      <c r="J36" s="269"/>
      <c r="K36" s="270">
        <f>VLOOKUP(A36,EQUIPOS!A6:D163,4,FALSE)</f>
        <v>96624.97925840097</v>
      </c>
      <c r="L36" s="271"/>
      <c r="M36" s="337">
        <v>1.25</v>
      </c>
      <c r="N36" s="273">
        <f>K36/M36</f>
        <v>77299.98340672077</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1074.7412180720401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78374.724624792812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16968.52768999161</v>
      </c>
      <c r="N48" s="273">
        <f>K48*M48</f>
        <v>17138.212966891526</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17138.212966891526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21494.824361440798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117007.76195312514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23401.552390625031</v>
      </c>
      <c r="M84" s="856"/>
      <c r="N84" s="51"/>
    </row>
    <row r="85" spans="1:14">
      <c r="B85" s="89" t="s">
        <v>973</v>
      </c>
      <c r="C85" s="90"/>
      <c r="D85" s="90"/>
      <c r="E85" s="90"/>
      <c r="F85" s="90"/>
      <c r="G85" s="90"/>
      <c r="H85" s="90"/>
      <c r="I85" s="87"/>
      <c r="J85" s="88"/>
      <c r="K85" s="305">
        <v>0.05</v>
      </c>
      <c r="L85" s="855">
        <f>N79*K85</f>
        <v>5850.3880976562577</v>
      </c>
      <c r="M85" s="856"/>
      <c r="N85" s="51"/>
    </row>
    <row r="86" spans="1:14" ht="15.75" thickBot="1">
      <c r="B86" s="91" t="s">
        <v>974</v>
      </c>
      <c r="C86" s="92"/>
      <c r="D86" s="92"/>
      <c r="E86" s="92"/>
      <c r="F86" s="92"/>
      <c r="G86" s="92"/>
      <c r="H86" s="92"/>
      <c r="I86" s="93"/>
      <c r="J86" s="94"/>
      <c r="K86" s="306">
        <v>0.05</v>
      </c>
      <c r="L86" s="857">
        <f>N79*K86</f>
        <v>5850.3880976562577</v>
      </c>
      <c r="M86" s="858"/>
      <c r="N86" s="51"/>
    </row>
    <row r="87" spans="1:14" ht="15.75" thickBot="1">
      <c r="B87" s="820" t="s">
        <v>953</v>
      </c>
      <c r="C87" s="821"/>
      <c r="D87" s="821"/>
      <c r="E87" s="821"/>
      <c r="F87" s="821"/>
      <c r="G87" s="821"/>
      <c r="H87" s="821"/>
      <c r="I87" s="821"/>
      <c r="J87" s="821"/>
      <c r="K87" s="821"/>
      <c r="L87" s="821"/>
      <c r="M87" s="822"/>
      <c r="N87" s="52">
        <f>L84+L85+L86</f>
        <v>35102.328585937546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152110.09053906269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1141</v>
      </c>
      <c r="C31" s="81" t="s">
        <v>1690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314</v>
      </c>
      <c r="B36" s="869" t="str">
        <f>VLOOKUP(A36,EQUIPOS!A6:D154,3,FALSE)</f>
        <v xml:space="preserve">Retroexcavadora E-200 sobre orugas
</v>
      </c>
      <c r="C36" s="870"/>
      <c r="D36" s="870"/>
      <c r="E36" s="870"/>
      <c r="F36" s="870"/>
      <c r="G36" s="870"/>
      <c r="H36" s="871"/>
      <c r="I36" s="268"/>
      <c r="J36" s="269"/>
      <c r="K36" s="270">
        <f>VLOOKUP(A36,EQUIPOS!A6:D163,4,FALSE)</f>
        <v>160706.35697747639</v>
      </c>
      <c r="L36" s="271"/>
      <c r="M36" s="337">
        <v>23</v>
      </c>
      <c r="N36" s="273">
        <f>K36/M36</f>
        <v>6987.2329120641907</v>
      </c>
    </row>
    <row r="37" spans="1:14">
      <c r="A37" s="113" t="s">
        <v>328</v>
      </c>
      <c r="B37" s="869" t="str">
        <f>VLOOKUP(A37,EQUIPOS!A7:D154,3,FALSE)</f>
        <v xml:space="preserve">Taco metálico o puntal (escamas en concreto)
</v>
      </c>
      <c r="C37" s="870"/>
      <c r="D37" s="870"/>
      <c r="E37" s="870"/>
      <c r="F37" s="870"/>
      <c r="G37" s="870"/>
      <c r="H37" s="871"/>
      <c r="I37" s="422"/>
      <c r="J37" s="423"/>
      <c r="K37" s="270">
        <f>VLOOKUP(A37,EQUIPOS!A7:D164,4,FALSE)</f>
        <v>60.005487104403556</v>
      </c>
      <c r="L37" s="336"/>
      <c r="M37" s="337">
        <v>1</v>
      </c>
      <c r="N37" s="273">
        <f>K37/M37</f>
        <v>60.005487104403556</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N75*M41</f>
        <v>1074.7412180720401</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8121.979617240635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706</v>
      </c>
      <c r="B48" s="43" t="str">
        <f>VLOOKUP(A48,MATERIALES!A5:D373,3,FALSE)</f>
        <v>Tubería PVC RD21 de 1´´ (para anclajes)</v>
      </c>
      <c r="C48" s="282"/>
      <c r="D48" s="282"/>
      <c r="E48" s="282"/>
      <c r="F48" s="282"/>
      <c r="G48" s="282"/>
      <c r="H48" s="282"/>
      <c r="I48" s="282"/>
      <c r="J48" s="312" t="str">
        <f>VLOOKUP(A48,MATERIALES!A4:D640,2,FALSE)</f>
        <v>m</v>
      </c>
      <c r="K48" s="283">
        <v>0.35</v>
      </c>
      <c r="L48" s="268"/>
      <c r="M48" s="403">
        <f>VLOOKUP(A48,MATERIALES!A5:D396,4,FALSE)</f>
        <v>4516.8040503114225</v>
      </c>
      <c r="N48" s="273">
        <f>K48*M48</f>
        <v>1580.8814176089977</v>
      </c>
    </row>
    <row r="49" spans="1:14">
      <c r="A49" s="163" t="s">
        <v>1691</v>
      </c>
      <c r="B49" s="43" t="str">
        <f>VLOOKUP(A49,MATERIALES!A6:D373,3,FALSE)</f>
        <v>Formaleta Metálica</v>
      </c>
      <c r="C49" s="426"/>
      <c r="D49" s="426"/>
      <c r="E49" s="426"/>
      <c r="F49" s="426"/>
      <c r="G49" s="426"/>
      <c r="H49" s="426"/>
      <c r="I49" s="426"/>
      <c r="J49" s="313" t="str">
        <f>VLOOKUP(A49,MATERIALES!A5:D641,2,FALSE)</f>
        <v>m2</v>
      </c>
      <c r="K49" s="398">
        <v>1</v>
      </c>
      <c r="L49" s="422"/>
      <c r="M49" s="403">
        <f>VLOOKUP(A49,MATERIALES!A6:D397,4,FALSE)</f>
        <v>13018.183078110153</v>
      </c>
      <c r="N49" s="273">
        <f>K49*M49</f>
        <v>13018.183078110153</v>
      </c>
    </row>
    <row r="50" spans="1:14">
      <c r="A50" s="163" t="s">
        <v>745</v>
      </c>
      <c r="B50" s="43" t="str">
        <f>VLOOKUP(A50,MATERIALES!A6:D373,3,FALSE)</f>
        <v>Acero PDR-60</v>
      </c>
      <c r="C50" s="426"/>
      <c r="D50" s="426"/>
      <c r="E50" s="426"/>
      <c r="F50" s="426"/>
      <c r="G50" s="426"/>
      <c r="H50" s="426"/>
      <c r="I50" s="426"/>
      <c r="J50" s="313" t="str">
        <f>VLOOKUP(A50,MATERIALES!A6:D642,2,FALSE)</f>
        <v>kg</v>
      </c>
      <c r="K50" s="398">
        <v>3.8</v>
      </c>
      <c r="L50" s="422"/>
      <c r="M50" s="403">
        <f>VLOOKUP(A50,MATERIALES!A6:D398,4,FALSE)</f>
        <v>3726.9421897794346</v>
      </c>
      <c r="N50" s="273">
        <f>K50*M50</f>
        <v>14162.380321161851</v>
      </c>
    </row>
    <row r="51" spans="1:14">
      <c r="A51" s="163" t="s">
        <v>832</v>
      </c>
      <c r="B51" s="43" t="str">
        <f>VLOOKUP(A51,MATERIALES!A6:D373,3,FALSE)</f>
        <v>Concreto Resistencia  21 (Mpa)</v>
      </c>
      <c r="C51" s="426"/>
      <c r="D51" s="426"/>
      <c r="E51" s="426"/>
      <c r="F51" s="426"/>
      <c r="G51" s="426"/>
      <c r="H51" s="426"/>
      <c r="I51" s="426"/>
      <c r="J51" s="313" t="str">
        <f>VLOOKUP(A51,MATERIALES!A6:D643,2,FALSE)</f>
        <v>m3</v>
      </c>
      <c r="K51" s="398">
        <v>0.18</v>
      </c>
      <c r="L51" s="422"/>
      <c r="M51" s="403">
        <f>VLOOKUP(A51,MATERIALES!A6:D399,4,FALSE)</f>
        <v>368595.77862624533</v>
      </c>
      <c r="N51" s="273">
        <f>K51*M51</f>
        <v>66347.24015272416</v>
      </c>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95108.684969605165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1239</v>
      </c>
      <c r="B58" s="46" t="str">
        <f>VLOOKUP(A58,TRANSPORTE!A1:D117,3,FALSE)</f>
        <v>Transporte de concreto</v>
      </c>
      <c r="C58" s="318"/>
      <c r="D58" s="318"/>
      <c r="E58" s="318"/>
      <c r="F58" s="318"/>
      <c r="G58" s="318"/>
      <c r="H58" s="312" t="s">
        <v>1999</v>
      </c>
      <c r="I58" s="280">
        <v>0.18</v>
      </c>
      <c r="J58" s="287">
        <v>1</v>
      </c>
      <c r="K58" s="280">
        <f>I58*J58</f>
        <v>0.18</v>
      </c>
      <c r="L58" s="907">
        <f>VLOOKUP(A58,TRANSPORTE!A1:D117,4,FALSE)</f>
        <v>1010.5980903546691</v>
      </c>
      <c r="M58" s="908"/>
      <c r="N58" s="288">
        <f>K58*L58</f>
        <v>181.90765626384044</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181.90765626384044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10</v>
      </c>
      <c r="N69" s="396">
        <f>K69/M69</f>
        <v>10826.2</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21494.824361440798</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124907.39660455043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24981.47932091009</v>
      </c>
      <c r="M82" s="856"/>
      <c r="N82" s="51"/>
    </row>
    <row r="83" spans="1:14">
      <c r="B83" s="89" t="s">
        <v>973</v>
      </c>
      <c r="C83" s="90"/>
      <c r="D83" s="90"/>
      <c r="E83" s="90"/>
      <c r="F83" s="90"/>
      <c r="G83" s="90"/>
      <c r="H83" s="90"/>
      <c r="I83" s="87"/>
      <c r="J83" s="88"/>
      <c r="K83" s="305">
        <v>0.05</v>
      </c>
      <c r="L83" s="855">
        <f>N77*K83</f>
        <v>6245.3698302275225</v>
      </c>
      <c r="M83" s="856"/>
      <c r="N83" s="51"/>
    </row>
    <row r="84" spans="1:14" ht="15.75" thickBot="1">
      <c r="B84" s="91" t="s">
        <v>974</v>
      </c>
      <c r="C84" s="92"/>
      <c r="D84" s="92"/>
      <c r="E84" s="92"/>
      <c r="F84" s="92"/>
      <c r="G84" s="92"/>
      <c r="H84" s="92"/>
      <c r="I84" s="93"/>
      <c r="J84" s="94"/>
      <c r="K84" s="306">
        <v>0.05</v>
      </c>
      <c r="L84" s="857">
        <f>N77*K84</f>
        <v>6245.3698302275225</v>
      </c>
      <c r="M84" s="858"/>
      <c r="N84" s="51"/>
    </row>
    <row r="85" spans="1:14" ht="15.75" thickBot="1">
      <c r="B85" s="820" t="s">
        <v>953</v>
      </c>
      <c r="C85" s="821"/>
      <c r="D85" s="821"/>
      <c r="E85" s="821"/>
      <c r="F85" s="821"/>
      <c r="G85" s="821"/>
      <c r="H85" s="821"/>
      <c r="I85" s="821"/>
      <c r="J85" s="821"/>
      <c r="K85" s="821"/>
      <c r="L85" s="821"/>
      <c r="M85" s="822"/>
      <c r="N85" s="52">
        <f>L82+L83+L84</f>
        <v>37472.218981365135</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162379.61558591557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1142</v>
      </c>
      <c r="C31" s="81" t="s">
        <v>2153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N75*M41</f>
        <v>53.737060903601993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53.737060903601993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380</v>
      </c>
      <c r="B48" s="43" t="str">
        <f>VLOOKUP(A48,MATERIALES!A5:D373,3,FALSE)</f>
        <v>Armadura de Acero</v>
      </c>
      <c r="C48" s="282"/>
      <c r="D48" s="282"/>
      <c r="E48" s="282"/>
      <c r="F48" s="282"/>
      <c r="G48" s="282"/>
      <c r="H48" s="282"/>
      <c r="I48" s="282"/>
      <c r="J48" s="312" t="str">
        <f>VLOOKUP(A48,MATERIALES!A4:D640,2,FALSE)</f>
        <v>m</v>
      </c>
      <c r="K48" s="283">
        <v>1</v>
      </c>
      <c r="L48" s="268"/>
      <c r="M48" s="403">
        <f>VLOOKUP(A48,MATERIALES!A5:D396,4,FALSE)</f>
        <v>5537.1247517712345</v>
      </c>
      <c r="N48" s="273">
        <f>K48*M48</f>
        <v>5537.1247517712345</v>
      </c>
    </row>
    <row r="49" spans="1:14">
      <c r="A49" s="163" t="s">
        <v>690</v>
      </c>
      <c r="B49" s="43" t="str">
        <f>VLOOKUP(A49,MATERIALES!A6:D373,3,FALSE)</f>
        <v>Tornillos de Unión de D= 12 mm</v>
      </c>
      <c r="C49" s="426"/>
      <c r="D49" s="426"/>
      <c r="E49" s="426"/>
      <c r="F49" s="426"/>
      <c r="G49" s="426"/>
      <c r="H49" s="426"/>
      <c r="I49" s="426"/>
      <c r="J49" s="313" t="str">
        <f>VLOOKUP(A49,MATERIALES!A5:D641,2,FALSE)</f>
        <v>u</v>
      </c>
      <c r="K49" s="398">
        <v>4</v>
      </c>
      <c r="L49" s="422"/>
      <c r="M49" s="403">
        <f>VLOOKUP(A49,MATERIALES!A6:D397,4,FALSE)</f>
        <v>1024.5046536839588</v>
      </c>
      <c r="N49" s="273">
        <f>K49*M49</f>
        <v>4098.0186147358354</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0" t="s">
        <v>953</v>
      </c>
      <c r="C53" s="821"/>
      <c r="D53" s="821"/>
      <c r="E53" s="821"/>
      <c r="F53" s="821"/>
      <c r="G53" s="821"/>
      <c r="H53" s="821"/>
      <c r="I53" s="821"/>
      <c r="J53" s="821"/>
      <c r="K53" s="821"/>
      <c r="L53" s="821"/>
      <c r="M53" s="822"/>
      <c r="N53" s="395">
        <f>SUM(N48:N52)</f>
        <v>9635.143366507069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B58" s="46"/>
      <c r="C58" s="318"/>
      <c r="D58" s="318"/>
      <c r="E58" s="318"/>
      <c r="F58" s="318"/>
      <c r="G58" s="318"/>
      <c r="H58" s="312"/>
      <c r="I58" s="280"/>
      <c r="J58" s="287"/>
      <c r="K58" s="280"/>
      <c r="L58" s="907"/>
      <c r="M58" s="908"/>
      <c r="N58" s="288"/>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400</v>
      </c>
      <c r="N69" s="396">
        <f>K69/M69</f>
        <v>270.65499999999997</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400</v>
      </c>
      <c r="N70" s="396">
        <f>K70/M70</f>
        <v>266.71560903601994</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127"/>
    </row>
    <row r="75" spans="1:15" ht="15.75" thickBot="1">
      <c r="B75" s="909" t="s">
        <v>953</v>
      </c>
      <c r="C75" s="863"/>
      <c r="D75" s="863"/>
      <c r="E75" s="863"/>
      <c r="F75" s="863"/>
      <c r="G75" s="863"/>
      <c r="H75" s="863"/>
      <c r="I75" s="863"/>
      <c r="J75" s="863"/>
      <c r="K75" s="863"/>
      <c r="L75" s="863"/>
      <c r="M75" s="864"/>
      <c r="N75" s="461">
        <f>SUM(N69:N74)</f>
        <v>537.37060903601991</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10226.251036446691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2045.2502072893383</v>
      </c>
      <c r="M82" s="856"/>
      <c r="N82" s="51"/>
    </row>
    <row r="83" spans="1:14">
      <c r="B83" s="89" t="s">
        <v>973</v>
      </c>
      <c r="C83" s="90"/>
      <c r="D83" s="90"/>
      <c r="E83" s="90"/>
      <c r="F83" s="90"/>
      <c r="G83" s="90"/>
      <c r="H83" s="90"/>
      <c r="I83" s="87"/>
      <c r="J83" s="88"/>
      <c r="K83" s="305">
        <v>0.05</v>
      </c>
      <c r="L83" s="855">
        <f>N77*K83</f>
        <v>511.31255182233457</v>
      </c>
      <c r="M83" s="856"/>
      <c r="N83" s="51"/>
    </row>
    <row r="84" spans="1:14" ht="15.75" thickBot="1">
      <c r="B84" s="91" t="s">
        <v>974</v>
      </c>
      <c r="C84" s="92"/>
      <c r="D84" s="92"/>
      <c r="E84" s="92"/>
      <c r="F84" s="92"/>
      <c r="G84" s="92"/>
      <c r="H84" s="92"/>
      <c r="I84" s="93"/>
      <c r="J84" s="94"/>
      <c r="K84" s="306">
        <v>0.05</v>
      </c>
      <c r="L84" s="857">
        <f>N77*K84</f>
        <v>511.31255182233457</v>
      </c>
      <c r="M84" s="858"/>
      <c r="N84" s="51"/>
    </row>
    <row r="85" spans="1:14" ht="15.75" thickBot="1">
      <c r="B85" s="820" t="s">
        <v>953</v>
      </c>
      <c r="C85" s="821"/>
      <c r="D85" s="821"/>
      <c r="E85" s="821"/>
      <c r="F85" s="821"/>
      <c r="G85" s="821"/>
      <c r="H85" s="821"/>
      <c r="I85" s="821"/>
      <c r="J85" s="821"/>
      <c r="K85" s="821"/>
      <c r="L85" s="821"/>
      <c r="M85" s="822"/>
      <c r="N85" s="52">
        <f>L82+L83+L84</f>
        <v>3067.8753109340073</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13294.126347380698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1143</v>
      </c>
      <c r="C31" s="81" t="s">
        <v>2154</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269</v>
      </c>
      <c r="B36" s="869" t="str">
        <f>VLOOKUP(A36,EQUIPOS!A6:D154,3,FALSE)</f>
        <v>Motoniveladora  potencia 215 HP, ancho de cuchilla 4,27 m, peso 18 ton.</v>
      </c>
      <c r="C36" s="870"/>
      <c r="D36" s="870"/>
      <c r="E36" s="870"/>
      <c r="F36" s="870"/>
      <c r="G36" s="870"/>
      <c r="H36" s="871"/>
      <c r="I36" s="268"/>
      <c r="J36" s="269"/>
      <c r="K36" s="270">
        <f>VLOOKUP(A36,EQUIPOS!A6:D163,4,FALSE)</f>
        <v>118627.72615399912</v>
      </c>
      <c r="L36" s="271"/>
      <c r="M36" s="337">
        <v>15</v>
      </c>
      <c r="N36" s="273">
        <f>K36/M36</f>
        <v>7908.515076933274</v>
      </c>
    </row>
    <row r="37" spans="1:14">
      <c r="A37" s="113" t="s">
        <v>365</v>
      </c>
      <c r="B37" s="869" t="str">
        <f>VLOOKUP(A37,EQUIPOS!A7:D154,3,FALSE)</f>
        <v xml:space="preserve">Vibrocompatador, potencia 153 HP, peso 10 Ton. </v>
      </c>
      <c r="C37" s="870"/>
      <c r="D37" s="870"/>
      <c r="E37" s="870"/>
      <c r="F37" s="870"/>
      <c r="G37" s="870"/>
      <c r="H37" s="871"/>
      <c r="I37" s="422"/>
      <c r="J37" s="423"/>
      <c r="K37" s="270">
        <f>VLOOKUP(A37,EQUIPOS!A7:D164,4,FALSE)</f>
        <v>93181.597763088212</v>
      </c>
      <c r="L37" s="336"/>
      <c r="M37" s="337">
        <v>15</v>
      </c>
      <c r="N37" s="273">
        <f>K37/M37</f>
        <v>6212.1065175392141</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112.11635150600333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14232.737945978492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550</v>
      </c>
      <c r="B48" s="43" t="str">
        <f>VLOOKUP(A48,MATERIALES!A5:D373,3,FALSE)</f>
        <v>Material seleccionado para Relleno</v>
      </c>
      <c r="C48" s="282"/>
      <c r="D48" s="282"/>
      <c r="E48" s="282"/>
      <c r="F48" s="282"/>
      <c r="G48" s="282"/>
      <c r="H48" s="282"/>
      <c r="I48" s="269"/>
      <c r="J48" s="225" t="str">
        <f>VLOOKUP(A48,MATERIALES!A4:D640,2,FALSE)</f>
        <v>m3</v>
      </c>
      <c r="K48" s="283">
        <v>1.05</v>
      </c>
      <c r="L48" s="268"/>
      <c r="M48" s="403">
        <f>VLOOKUP(A48,MATERIALES!A5:D396,4,FALSE)</f>
        <v>20637.940504605023</v>
      </c>
      <c r="N48" s="273">
        <f>K48*M48</f>
        <v>21669.837529835277</v>
      </c>
    </row>
    <row r="49" spans="1:14">
      <c r="A49" s="163"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59.258204169472513</v>
      </c>
      <c r="N49" s="273">
        <f>K49*M49</f>
        <v>1777.7461250841754</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23447.583654919454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1291</v>
      </c>
      <c r="B60" s="46" t="str">
        <f>VLOOKUP(A60,TRANSPORTE!A1:D117,3,FALSE)</f>
        <v>Transporte de material seleccionado para relleno</v>
      </c>
      <c r="C60" s="318"/>
      <c r="D60" s="318"/>
      <c r="E60" s="318"/>
      <c r="F60" s="318"/>
      <c r="G60" s="318"/>
      <c r="H60" s="312" t="s">
        <v>1999</v>
      </c>
      <c r="I60" s="280">
        <v>1.05</v>
      </c>
      <c r="J60" s="287">
        <v>1</v>
      </c>
      <c r="K60" s="280">
        <f>I60*J60</f>
        <v>1.05</v>
      </c>
      <c r="L60" s="907">
        <f>VLOOKUP(A60,TRANSPORTE!A1:D117,4,FALSE)</f>
        <v>1010.5980903546691</v>
      </c>
      <c r="M60" s="908"/>
      <c r="N60" s="288">
        <f>K60*L60</f>
        <v>1061.1279948724027</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1061.1279948724027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120</v>
      </c>
      <c r="N71" s="396">
        <f>K71/M71</f>
        <v>889.05203012006655</v>
      </c>
      <c r="O71" s="106"/>
    </row>
    <row r="72" spans="1:15">
      <c r="A72" s="164" t="s">
        <v>9</v>
      </c>
      <c r="B72" s="49" t="str">
        <f>VLOOKUP(A72,'MANO DE OBRA'!A8:D69,3,FALSE)</f>
        <v>Obrero (3)</v>
      </c>
      <c r="C72" s="47"/>
      <c r="D72" s="47"/>
      <c r="E72" s="47"/>
      <c r="F72" s="47"/>
      <c r="G72" s="47"/>
      <c r="H72" s="47"/>
      <c r="I72" s="293">
        <f>K72/J72*100</f>
        <v>87780</v>
      </c>
      <c r="J72" s="294">
        <v>185</v>
      </c>
      <c r="K72" s="295">
        <f>VLOOKUP(A72,'MANO DE OBRA'!A8:D100,4,FALSE)</f>
        <v>162393</v>
      </c>
      <c r="L72" s="50"/>
      <c r="M72" s="435">
        <v>120</v>
      </c>
      <c r="N72" s="396">
        <f>K72/M72</f>
        <v>1353.2750000000001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2242.3270301200664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40983.776625890416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8196.7553251780828</v>
      </c>
      <c r="M84" s="856"/>
      <c r="N84" s="51"/>
    </row>
    <row r="85" spans="1:14">
      <c r="B85" s="89" t="s">
        <v>973</v>
      </c>
      <c r="C85" s="90"/>
      <c r="D85" s="90"/>
      <c r="E85" s="90"/>
      <c r="F85" s="90"/>
      <c r="G85" s="90"/>
      <c r="H85" s="90"/>
      <c r="I85" s="87"/>
      <c r="J85" s="88"/>
      <c r="K85" s="305">
        <v>0.05</v>
      </c>
      <c r="L85" s="855">
        <f>N79*K85</f>
        <v>2049.1888312945207</v>
      </c>
      <c r="M85" s="856"/>
      <c r="N85" s="51"/>
    </row>
    <row r="86" spans="1:14" ht="15.75" thickBot="1">
      <c r="B86" s="91" t="s">
        <v>974</v>
      </c>
      <c r="C86" s="92"/>
      <c r="D86" s="92"/>
      <c r="E86" s="92"/>
      <c r="F86" s="92"/>
      <c r="G86" s="92"/>
      <c r="H86" s="92"/>
      <c r="I86" s="93"/>
      <c r="J86" s="94"/>
      <c r="K86" s="306">
        <v>0.05</v>
      </c>
      <c r="L86" s="857">
        <f>N79*K86</f>
        <v>2049.1888312945207</v>
      </c>
      <c r="M86" s="858"/>
      <c r="N86" s="51"/>
    </row>
    <row r="87" spans="1:14" ht="15.75" thickBot="1">
      <c r="B87" s="820" t="s">
        <v>953</v>
      </c>
      <c r="C87" s="821"/>
      <c r="D87" s="821"/>
      <c r="E87" s="821"/>
      <c r="F87" s="821"/>
      <c r="G87" s="821"/>
      <c r="H87" s="821"/>
      <c r="I87" s="821"/>
      <c r="J87" s="821"/>
      <c r="K87" s="821"/>
      <c r="L87" s="821"/>
      <c r="M87" s="822"/>
      <c r="N87" s="52">
        <f>L84+L85+L86</f>
        <v>12295.132987767125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53278.909613657539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2.25" customHeight="1" thickBot="1">
      <c r="A31" t="s">
        <v>1845</v>
      </c>
      <c r="B31" s="80" t="s">
        <v>1144</v>
      </c>
      <c r="C31" s="962" t="s">
        <v>2155</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SUM(N36:N41)</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6202.6383372707633</v>
      </c>
      <c r="N49" s="273">
        <f>K49*M49</f>
        <v>7133.034087861377</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6730.3749189928467</v>
      </c>
      <c r="N50" s="273">
        <f>K50*M50</f>
        <v>13460.749837985693</v>
      </c>
    </row>
    <row r="51" spans="1:14">
      <c r="A51" s="163" t="s">
        <v>921</v>
      </c>
      <c r="B51" s="43" t="str">
        <f>VLOOKUP(A51,MATERIALES!A6:D373,3,FALSE)</f>
        <v>Malla para gaviones (2M3)</v>
      </c>
      <c r="C51" s="426"/>
      <c r="D51" s="426"/>
      <c r="E51" s="426"/>
      <c r="F51" s="426"/>
      <c r="G51" s="426"/>
      <c r="H51" s="426"/>
      <c r="I51" s="426"/>
      <c r="J51" s="313" t="str">
        <f>VLOOKUP(A51,MATERIALES!A6:D643,2,FALSE)</f>
        <v>u</v>
      </c>
      <c r="K51" s="398">
        <v>0.5</v>
      </c>
      <c r="L51" s="422"/>
      <c r="M51" s="403">
        <f>VLOOKUP(A51,MATERIALES!A6:D399,4,FALSE)</f>
        <v>72402.267090277557</v>
      </c>
      <c r="N51" s="273">
        <f>K51*M51</f>
        <v>36201.133545138779</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96397.56562194154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1010.5980903546691</v>
      </c>
      <c r="M60" s="908"/>
      <c r="N60" s="288">
        <f>K60*L60</f>
        <v>1111.6578993901362</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1111.6578993901362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114477.76131108809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22895.552262217621</v>
      </c>
      <c r="M84" s="856"/>
      <c r="N84" s="51"/>
    </row>
    <row r="85" spans="1:14">
      <c r="B85" s="89" t="s">
        <v>973</v>
      </c>
      <c r="C85" s="90"/>
      <c r="D85" s="90"/>
      <c r="E85" s="90"/>
      <c r="F85" s="90"/>
      <c r="G85" s="90"/>
      <c r="H85" s="90"/>
      <c r="I85" s="87"/>
      <c r="J85" s="88"/>
      <c r="K85" s="305">
        <v>0.05</v>
      </c>
      <c r="L85" s="855">
        <f>N79*K85</f>
        <v>5723.8880655544053</v>
      </c>
      <c r="M85" s="856"/>
      <c r="N85" s="51"/>
    </row>
    <row r="86" spans="1:14" ht="15.75" thickBot="1">
      <c r="B86" s="91" t="s">
        <v>974</v>
      </c>
      <c r="C86" s="92"/>
      <c r="D86" s="92"/>
      <c r="E86" s="92"/>
      <c r="F86" s="92"/>
      <c r="G86" s="92"/>
      <c r="H86" s="92"/>
      <c r="I86" s="93"/>
      <c r="J86" s="94"/>
      <c r="K86" s="306">
        <v>0.05</v>
      </c>
      <c r="L86" s="857">
        <f>N79*K86</f>
        <v>5723.8880655544053</v>
      </c>
      <c r="M86" s="858"/>
      <c r="N86" s="51"/>
    </row>
    <row r="87" spans="1:14" ht="15.75" thickBot="1">
      <c r="B87" s="820" t="s">
        <v>953</v>
      </c>
      <c r="C87" s="821"/>
      <c r="D87" s="821"/>
      <c r="E87" s="821"/>
      <c r="F87" s="821"/>
      <c r="G87" s="821"/>
      <c r="H87" s="821"/>
      <c r="I87" s="821"/>
      <c r="J87" s="821"/>
      <c r="K87" s="821"/>
      <c r="L87" s="821"/>
      <c r="M87" s="822"/>
      <c r="N87" s="52">
        <f>L84+L85+L86</f>
        <v>34343.328393326432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148821.08970441454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1.5" customHeight="1" thickBot="1">
      <c r="A31" t="s">
        <v>1845</v>
      </c>
      <c r="B31" s="80" t="s">
        <v>1692</v>
      </c>
      <c r="C31" s="962" t="s">
        <v>2156</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SUM(N36:N41)</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6202.6383372707633</v>
      </c>
      <c r="N49" s="273">
        <f>K49*M49</f>
        <v>7133.034087861377</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6730.3749189928467</v>
      </c>
      <c r="N50" s="273">
        <f>K50*M50</f>
        <v>13460.749837985693</v>
      </c>
    </row>
    <row r="51" spans="1:14">
      <c r="A51" s="163" t="s">
        <v>925</v>
      </c>
      <c r="B51" s="43" t="str">
        <f>VLOOKUP(A51,MATERIALES!A6:D373,3,FALSE)</f>
        <v>Malla Ciclónica Para Gaviones Galvanizada Aleación Zn-5A1-Mm Cal 12 (2M3)</v>
      </c>
      <c r="C51" s="426"/>
      <c r="D51" s="426"/>
      <c r="E51" s="426"/>
      <c r="F51" s="426"/>
      <c r="G51" s="426"/>
      <c r="H51" s="426"/>
      <c r="I51" s="426"/>
      <c r="J51" s="313" t="str">
        <f>VLOOKUP(A51,MATERIALES!A6:D643,2,FALSE)</f>
        <v>u</v>
      </c>
      <c r="K51" s="398">
        <v>0.5</v>
      </c>
      <c r="L51" s="422"/>
      <c r="M51" s="403">
        <f>VLOOKUP(A51,MATERIALES!A6:D399,4,FALSE)</f>
        <v>109320.41736715648</v>
      </c>
      <c r="N51" s="273">
        <f>K51*M51</f>
        <v>54660.208683578239</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114856.64076038101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1010.5980903546691</v>
      </c>
      <c r="M60" s="908"/>
      <c r="N60" s="288">
        <f>K60*L60</f>
        <v>1111.6578993901362</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310"/>
      <c r="C65" s="311"/>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1111.6578993901362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132936.83644952756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26587.367289905513</v>
      </c>
      <c r="M84" s="856"/>
      <c r="N84" s="51"/>
    </row>
    <row r="85" spans="1:14">
      <c r="B85" s="89" t="s">
        <v>973</v>
      </c>
      <c r="C85" s="90"/>
      <c r="D85" s="90"/>
      <c r="E85" s="90"/>
      <c r="F85" s="90"/>
      <c r="G85" s="90"/>
      <c r="H85" s="90"/>
      <c r="I85" s="87"/>
      <c r="J85" s="88"/>
      <c r="K85" s="305">
        <v>0.05</v>
      </c>
      <c r="L85" s="855">
        <f>N79*K85</f>
        <v>6646.8418224763782</v>
      </c>
      <c r="M85" s="856"/>
      <c r="N85" s="51"/>
    </row>
    <row r="86" spans="1:14" ht="15.75" thickBot="1">
      <c r="B86" s="91" t="s">
        <v>974</v>
      </c>
      <c r="C86" s="92"/>
      <c r="D86" s="92"/>
      <c r="E86" s="92"/>
      <c r="F86" s="92"/>
      <c r="G86" s="92"/>
      <c r="H86" s="92"/>
      <c r="I86" s="93"/>
      <c r="J86" s="94"/>
      <c r="K86" s="306">
        <v>0.05</v>
      </c>
      <c r="L86" s="857">
        <f>N79*K86</f>
        <v>6646.8418224763782</v>
      </c>
      <c r="M86" s="858"/>
      <c r="N86" s="51"/>
    </row>
    <row r="87" spans="1:14" ht="15.75" thickBot="1">
      <c r="B87" s="820" t="s">
        <v>953</v>
      </c>
      <c r="C87" s="821"/>
      <c r="D87" s="821"/>
      <c r="E87" s="821"/>
      <c r="F87" s="821"/>
      <c r="G87" s="821"/>
      <c r="H87" s="821"/>
      <c r="I87" s="821"/>
      <c r="J87" s="821"/>
      <c r="K87" s="821"/>
      <c r="L87" s="821"/>
      <c r="M87" s="822"/>
      <c r="N87" s="52">
        <f>L84+L85+L86</f>
        <v>39881.050934858271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172817.88738438583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1693</v>
      </c>
      <c r="C31" s="962" t="s">
        <v>2157</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6202.6383372707633</v>
      </c>
      <c r="N49" s="273">
        <f>K49*M49</f>
        <v>7133.034087861377</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6730.3749189928467</v>
      </c>
      <c r="N50" s="273">
        <f>K50*M50</f>
        <v>13460.749837985693</v>
      </c>
    </row>
    <row r="51" spans="1:14">
      <c r="A51" s="163" t="s">
        <v>927</v>
      </c>
      <c r="B51" s="43" t="str">
        <f>VLOOKUP(A51,MATERIALES!A6:D373,3,FALSE)</f>
        <v>Malla Ciclónica Para Gaviones Galvanizada Y Plastificada Con Pvc Cal 12 (2M3)</v>
      </c>
      <c r="C51" s="426"/>
      <c r="D51" s="426"/>
      <c r="E51" s="426"/>
      <c r="F51" s="426"/>
      <c r="G51" s="426"/>
      <c r="H51" s="426"/>
      <c r="I51" s="426"/>
      <c r="J51" s="313" t="str">
        <f>VLOOKUP(A51,MATERIALES!A6:D643,2,FALSE)</f>
        <v>u</v>
      </c>
      <c r="K51" s="398">
        <v>0.5</v>
      </c>
      <c r="L51" s="422"/>
      <c r="M51" s="403">
        <f>VLOOKUP(A51,MATERIALES!A6:D399,4,FALSE)</f>
        <v>117609.79141684093</v>
      </c>
      <c r="N51" s="273">
        <f>K51*M51</f>
        <v>58804.895708420467</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119001.32778522323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1010.5980903546691</v>
      </c>
      <c r="M60" s="908"/>
      <c r="N60" s="288">
        <f>K60*L60</f>
        <v>1111.6578993901362</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1111.6578993901362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137081.52347436978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27416.304694873957</v>
      </c>
      <c r="M84" s="856"/>
      <c r="N84" s="51"/>
    </row>
    <row r="85" spans="1:14">
      <c r="B85" s="89" t="s">
        <v>973</v>
      </c>
      <c r="C85" s="90"/>
      <c r="D85" s="90"/>
      <c r="E85" s="90"/>
      <c r="F85" s="90"/>
      <c r="G85" s="90"/>
      <c r="H85" s="90"/>
      <c r="I85" s="87"/>
      <c r="J85" s="88"/>
      <c r="K85" s="305">
        <v>0.05</v>
      </c>
      <c r="L85" s="855">
        <f>N79*K85</f>
        <v>6854.0761737184894</v>
      </c>
      <c r="M85" s="856"/>
      <c r="N85" s="51"/>
    </row>
    <row r="86" spans="1:14" ht="15.75" thickBot="1">
      <c r="B86" s="91" t="s">
        <v>974</v>
      </c>
      <c r="C86" s="92"/>
      <c r="D86" s="92"/>
      <c r="E86" s="92"/>
      <c r="F86" s="92"/>
      <c r="G86" s="92"/>
      <c r="H86" s="92"/>
      <c r="I86" s="93"/>
      <c r="J86" s="94"/>
      <c r="K86" s="306">
        <v>0.05</v>
      </c>
      <c r="L86" s="857">
        <f>N79*K86</f>
        <v>6854.0761737184894</v>
      </c>
      <c r="M86" s="858"/>
      <c r="N86" s="51"/>
    </row>
    <row r="87" spans="1:14" ht="15.75" thickBot="1">
      <c r="B87" s="820" t="s">
        <v>953</v>
      </c>
      <c r="C87" s="821"/>
      <c r="D87" s="821"/>
      <c r="E87" s="821"/>
      <c r="F87" s="821"/>
      <c r="G87" s="821"/>
      <c r="H87" s="821"/>
      <c r="I87" s="821"/>
      <c r="J87" s="821"/>
      <c r="K87" s="821"/>
      <c r="L87" s="821"/>
      <c r="M87" s="822"/>
      <c r="N87" s="52">
        <f>L84+L85+L86</f>
        <v>41124.457042310933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178205.98051668072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9.25" customHeight="1" thickBot="1">
      <c r="A31" t="s">
        <v>1845</v>
      </c>
      <c r="B31" s="80" t="s">
        <v>1694</v>
      </c>
      <c r="C31" s="962" t="s">
        <v>2158</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6202.6383372707633</v>
      </c>
      <c r="N49" s="273">
        <f>K49*M49</f>
        <v>7133.034087861377</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6730.3749189928467</v>
      </c>
      <c r="N50" s="273">
        <f>K50*M50</f>
        <v>13460.749837985693</v>
      </c>
    </row>
    <row r="51" spans="1:14">
      <c r="A51" s="166" t="s">
        <v>929</v>
      </c>
      <c r="B51" s="43" t="str">
        <f>VLOOKUP(A51,MATERIALES!A6:D373,3,FALSE)</f>
        <v>Malla Ciclónica Para Gaviones Galvanizada Aleación Zn-5A1-Mm Y Plastificada Pvc Cal 12 (2M3)</v>
      </c>
      <c r="C51" s="426"/>
      <c r="D51" s="426"/>
      <c r="E51" s="426"/>
      <c r="F51" s="426"/>
      <c r="G51" s="426"/>
      <c r="H51" s="426"/>
      <c r="I51" s="426"/>
      <c r="J51" s="313" t="str">
        <f>VLOOKUP(A51,MATERIALES!A6:D643,2,FALSE)</f>
        <v>u</v>
      </c>
      <c r="K51" s="398">
        <v>0.5</v>
      </c>
      <c r="L51" s="422"/>
      <c r="M51" s="403">
        <f>VLOOKUP(A51,MATERIALES!A6:D399,4,FALSE)</f>
        <v>121656.11762702506</v>
      </c>
      <c r="N51" s="273">
        <f>K51*M51</f>
        <v>60828.058813512529</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121024.4908903153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1010.5980903546691</v>
      </c>
      <c r="M60" s="908"/>
      <c r="N60" s="288">
        <f>K60*L60</f>
        <v>1111.6578993901362</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1111.6578993901362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139104.68657946185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27820.93731589237</v>
      </c>
      <c r="M84" s="856"/>
      <c r="N84" s="51"/>
    </row>
    <row r="85" spans="1:14">
      <c r="B85" s="89" t="s">
        <v>973</v>
      </c>
      <c r="C85" s="90"/>
      <c r="D85" s="90"/>
      <c r="E85" s="90"/>
      <c r="F85" s="90"/>
      <c r="G85" s="90"/>
      <c r="H85" s="90"/>
      <c r="I85" s="87"/>
      <c r="J85" s="88"/>
      <c r="K85" s="305">
        <v>0.05</v>
      </c>
      <c r="L85" s="855">
        <f>N79*K85</f>
        <v>6955.2343289730925</v>
      </c>
      <c r="M85" s="856"/>
      <c r="N85" s="51"/>
    </row>
    <row r="86" spans="1:14" ht="15.75" thickBot="1">
      <c r="B86" s="91" t="s">
        <v>974</v>
      </c>
      <c r="C86" s="92"/>
      <c r="D86" s="92"/>
      <c r="E86" s="92"/>
      <c r="F86" s="92"/>
      <c r="G86" s="92"/>
      <c r="H86" s="92"/>
      <c r="I86" s="93"/>
      <c r="J86" s="94"/>
      <c r="K86" s="306">
        <v>0.05</v>
      </c>
      <c r="L86" s="857">
        <f>N79*K86</f>
        <v>6955.2343289730925</v>
      </c>
      <c r="M86" s="858"/>
      <c r="N86" s="51"/>
    </row>
    <row r="87" spans="1:14" ht="15.75" thickBot="1">
      <c r="B87" s="820" t="s">
        <v>953</v>
      </c>
      <c r="C87" s="821"/>
      <c r="D87" s="821"/>
      <c r="E87" s="821"/>
      <c r="F87" s="821"/>
      <c r="G87" s="821"/>
      <c r="H87" s="821"/>
      <c r="I87" s="821"/>
      <c r="J87" s="821"/>
      <c r="K87" s="821"/>
      <c r="L87" s="821"/>
      <c r="M87" s="822"/>
      <c r="N87" s="52">
        <f>L84+L85+L86</f>
        <v>41731.405973838555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180836.0925533004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1145</v>
      </c>
      <c r="C31" s="962" t="s">
        <v>1734</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6202.6383372707633</v>
      </c>
      <c r="N49" s="273">
        <f>K49*M49</f>
        <v>3101.3191686353816</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6730.3749189928467</v>
      </c>
      <c r="N50" s="273">
        <f>K50*M50</f>
        <v>6730.3749189928467</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79210.334204714673</v>
      </c>
      <c r="N51" s="273">
        <f>K51*M51</f>
        <v>79210.334204714673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128644.67644329859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07">
        <f>VLOOKUP(A60,TRANSPORTE!A1:D117,4,FALSE)</f>
        <v>1010.5980903546691</v>
      </c>
      <c r="M60" s="908"/>
      <c r="N60" s="288">
        <f>K60*L60</f>
        <v>1111.6578993901362</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1111.6578993901362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146724.87213244516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29344.974426489032</v>
      </c>
      <c r="M84" s="856"/>
      <c r="N84" s="51"/>
    </row>
    <row r="85" spans="1:14">
      <c r="B85" s="89" t="s">
        <v>973</v>
      </c>
      <c r="C85" s="90"/>
      <c r="D85" s="90"/>
      <c r="E85" s="90"/>
      <c r="F85" s="90"/>
      <c r="G85" s="90"/>
      <c r="H85" s="90"/>
      <c r="I85" s="87"/>
      <c r="J85" s="88"/>
      <c r="K85" s="305">
        <v>0.05</v>
      </c>
      <c r="L85" s="855">
        <f>N79*K85</f>
        <v>7336.2436066222581</v>
      </c>
      <c r="M85" s="856"/>
      <c r="N85" s="51"/>
    </row>
    <row r="86" spans="1:14" ht="15.75" thickBot="1">
      <c r="B86" s="91" t="s">
        <v>974</v>
      </c>
      <c r="C86" s="92"/>
      <c r="D86" s="92"/>
      <c r="E86" s="92"/>
      <c r="F86" s="92"/>
      <c r="G86" s="92"/>
      <c r="H86" s="92"/>
      <c r="I86" s="93"/>
      <c r="J86" s="94"/>
      <c r="K86" s="306">
        <v>0.05</v>
      </c>
      <c r="L86" s="857">
        <f>N79*K86</f>
        <v>7336.2436066222581</v>
      </c>
      <c r="M86" s="858"/>
      <c r="N86" s="51"/>
    </row>
    <row r="87" spans="1:14" ht="15.75" thickBot="1">
      <c r="B87" s="820" t="s">
        <v>953</v>
      </c>
      <c r="C87" s="821"/>
      <c r="D87" s="821"/>
      <c r="E87" s="821"/>
      <c r="F87" s="821"/>
      <c r="G87" s="821"/>
      <c r="H87" s="821"/>
      <c r="I87" s="821"/>
      <c r="J87" s="821"/>
      <c r="K87" s="821"/>
      <c r="L87" s="821"/>
      <c r="M87" s="822"/>
      <c r="N87" s="52">
        <f>L84+L85+L86</f>
        <v>44017.461639733549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190742.33377217871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1695</v>
      </c>
      <c r="C31" s="962" t="s">
        <v>1696</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6202.6383372707633</v>
      </c>
      <c r="N49" s="273">
        <f>K49*M49</f>
        <v>3101.3191686353816</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6730.3749189928467</v>
      </c>
      <c r="N50" s="273">
        <f>K50*M50</f>
        <v>6730.3749189928467</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79210.334204714673</v>
      </c>
      <c r="N51" s="273">
        <f>K51*M51</f>
        <v>79210.334204714673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128644.67644329859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07">
        <f>VLOOKUP(A60,TRANSPORTE!A1:D117,4,FALSE)</f>
        <v>1010.5980903546691</v>
      </c>
      <c r="M60" s="908"/>
      <c r="N60" s="288">
        <f>K60*L60</f>
        <v>1111.6578993901362</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1111.6578993901362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146724.87213244516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29344.974426489032</v>
      </c>
      <c r="M84" s="856"/>
      <c r="N84" s="51"/>
    </row>
    <row r="85" spans="1:14">
      <c r="B85" s="89" t="s">
        <v>973</v>
      </c>
      <c r="C85" s="90"/>
      <c r="D85" s="90"/>
      <c r="E85" s="90"/>
      <c r="F85" s="90"/>
      <c r="G85" s="90"/>
      <c r="H85" s="90"/>
      <c r="I85" s="87"/>
      <c r="J85" s="88"/>
      <c r="K85" s="305">
        <v>0.05</v>
      </c>
      <c r="L85" s="855">
        <f>N79*K85</f>
        <v>7336.2436066222581</v>
      </c>
      <c r="M85" s="856"/>
      <c r="N85" s="51"/>
    </row>
    <row r="86" spans="1:14" ht="15.75" thickBot="1">
      <c r="B86" s="91" t="s">
        <v>974</v>
      </c>
      <c r="C86" s="92"/>
      <c r="D86" s="92"/>
      <c r="E86" s="92"/>
      <c r="F86" s="92"/>
      <c r="G86" s="92"/>
      <c r="H86" s="92"/>
      <c r="I86" s="93"/>
      <c r="J86" s="94"/>
      <c r="K86" s="306">
        <v>0.05</v>
      </c>
      <c r="L86" s="857">
        <f>N79*K86</f>
        <v>7336.2436066222581</v>
      </c>
      <c r="M86" s="858"/>
      <c r="N86" s="51"/>
    </row>
    <row r="87" spans="1:14" ht="15.75" thickBot="1">
      <c r="B87" s="820" t="s">
        <v>953</v>
      </c>
      <c r="C87" s="821"/>
      <c r="D87" s="821"/>
      <c r="E87" s="821"/>
      <c r="F87" s="821"/>
      <c r="G87" s="821"/>
      <c r="H87" s="821"/>
      <c r="I87" s="821"/>
      <c r="J87" s="821"/>
      <c r="K87" s="821"/>
      <c r="L87" s="821"/>
      <c r="M87" s="822"/>
      <c r="N87" s="52">
        <f>L84+L85+L86</f>
        <v>44017.461639733549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190742.33377217871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1697</v>
      </c>
      <c r="C31" s="962" t="s">
        <v>1698</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6202.6383372707633</v>
      </c>
      <c r="N49" s="273">
        <f>K49*M49</f>
        <v>3101.3191686353816</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6730.3749189928467</v>
      </c>
      <c r="N50" s="273">
        <f>K50*M50</f>
        <v>6730.3749189928467</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79210.334204714673</v>
      </c>
      <c r="N51" s="273">
        <f>K51*M51</f>
        <v>79210.334204714673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128644.67644329859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07">
        <f>VLOOKUP(A60,TRANSPORTE!A1:D117,4,FALSE)</f>
        <v>1010.5980903546691</v>
      </c>
      <c r="M60" s="908"/>
      <c r="N60" s="288">
        <f>K60*L60</f>
        <v>1111.6578993901362</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1111.6578993901362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146724.87213244516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29344.974426489032</v>
      </c>
      <c r="M84" s="856"/>
      <c r="N84" s="51"/>
    </row>
    <row r="85" spans="1:14">
      <c r="B85" s="89" t="s">
        <v>973</v>
      </c>
      <c r="C85" s="90"/>
      <c r="D85" s="90"/>
      <c r="E85" s="90"/>
      <c r="F85" s="90"/>
      <c r="G85" s="90"/>
      <c r="H85" s="90"/>
      <c r="I85" s="87"/>
      <c r="J85" s="88"/>
      <c r="K85" s="305">
        <v>0.05</v>
      </c>
      <c r="L85" s="855">
        <f>N79*K85</f>
        <v>7336.2436066222581</v>
      </c>
      <c r="M85" s="856"/>
      <c r="N85" s="51"/>
    </row>
    <row r="86" spans="1:14" ht="15.75" thickBot="1">
      <c r="B86" s="91" t="s">
        <v>974</v>
      </c>
      <c r="C86" s="92"/>
      <c r="D86" s="92"/>
      <c r="E86" s="92"/>
      <c r="F86" s="92"/>
      <c r="G86" s="92"/>
      <c r="H86" s="92"/>
      <c r="I86" s="93"/>
      <c r="J86" s="94"/>
      <c r="K86" s="306">
        <v>0.05</v>
      </c>
      <c r="L86" s="857">
        <f>N79*K86</f>
        <v>7336.2436066222581</v>
      </c>
      <c r="M86" s="858"/>
      <c r="N86" s="51"/>
    </row>
    <row r="87" spans="1:14" ht="15.75" thickBot="1">
      <c r="B87" s="820" t="s">
        <v>953</v>
      </c>
      <c r="C87" s="821"/>
      <c r="D87" s="821"/>
      <c r="E87" s="821"/>
      <c r="F87" s="821"/>
      <c r="G87" s="821"/>
      <c r="H87" s="821"/>
      <c r="I87" s="821"/>
      <c r="J87" s="821"/>
      <c r="K87" s="821"/>
      <c r="L87" s="821"/>
      <c r="M87" s="822"/>
      <c r="N87" s="52">
        <f>L84+L85+L86</f>
        <v>44017.461639733549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190742.33377217871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1699</v>
      </c>
      <c r="C31" s="962" t="s">
        <v>1700</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808.02560903602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36002.407409959713</v>
      </c>
      <c r="N48" s="273">
        <f>K48*M48</f>
        <v>39602.648150955691</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6202.6383372707633</v>
      </c>
      <c r="N49" s="273">
        <f>K49*M49</f>
        <v>3101.3191686353816</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6730.3749189928467</v>
      </c>
      <c r="N50" s="273">
        <f>K50*M50</f>
        <v>6730.3749189928467</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79210.334204714673</v>
      </c>
      <c r="N51" s="273">
        <f>K51*M51</f>
        <v>79210.334204714673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128644.67644329859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07">
        <f>VLOOKUP(A60,TRANSPORTE!A1:D117,4,FALSE)</f>
        <v>1010.5980903546691</v>
      </c>
      <c r="M60" s="908"/>
      <c r="N60" s="288">
        <f>K60*L60</f>
        <v>1111.6578993901362</v>
      </c>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f>N60+N61+N62+N63+N64</f>
        <v>1111.6578993901362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16160.5121807204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146724.87213244516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29344.974426489032</v>
      </c>
      <c r="M84" s="856"/>
      <c r="N84" s="51"/>
    </row>
    <row r="85" spans="1:14">
      <c r="B85" s="89" t="s">
        <v>973</v>
      </c>
      <c r="C85" s="90"/>
      <c r="D85" s="90"/>
      <c r="E85" s="90"/>
      <c r="F85" s="90"/>
      <c r="G85" s="90"/>
      <c r="H85" s="90"/>
      <c r="I85" s="87"/>
      <c r="J85" s="88"/>
      <c r="K85" s="305">
        <v>0.05</v>
      </c>
      <c r="L85" s="855">
        <f>N79*K85</f>
        <v>7336.2436066222581</v>
      </c>
      <c r="M85" s="856"/>
      <c r="N85" s="51"/>
    </row>
    <row r="86" spans="1:14" ht="15.75" thickBot="1">
      <c r="B86" s="91" t="s">
        <v>974</v>
      </c>
      <c r="C86" s="92"/>
      <c r="D86" s="92"/>
      <c r="E86" s="92"/>
      <c r="F86" s="92"/>
      <c r="G86" s="92"/>
      <c r="H86" s="92"/>
      <c r="I86" s="93"/>
      <c r="J86" s="94"/>
      <c r="K86" s="306">
        <v>0.05</v>
      </c>
      <c r="L86" s="857">
        <f>N79*K86</f>
        <v>7336.2436066222581</v>
      </c>
      <c r="M86" s="858"/>
      <c r="N86" s="51"/>
    </row>
    <row r="87" spans="1:14" ht="15.75" thickBot="1">
      <c r="B87" s="820" t="s">
        <v>953</v>
      </c>
      <c r="C87" s="821"/>
      <c r="D87" s="821"/>
      <c r="E87" s="821"/>
      <c r="F87" s="821"/>
      <c r="G87" s="821"/>
      <c r="H87" s="821"/>
      <c r="I87" s="821"/>
      <c r="J87" s="821"/>
      <c r="K87" s="821"/>
      <c r="L87" s="821"/>
      <c r="M87" s="822"/>
      <c r="N87" s="52">
        <f>L84+L85+L86</f>
        <v>44017.461639733549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190742.33377217871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8.5" customHeight="1" thickBot="1">
      <c r="A31" t="s">
        <v>1845</v>
      </c>
      <c r="B31" s="80" t="s">
        <v>1701</v>
      </c>
      <c r="C31" s="962" t="s">
        <v>1702</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4503.7644271879772</v>
      </c>
      <c r="N48" s="273">
        <f>K48*M48</f>
        <v>5854.8937553443702</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5854.8937553443702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1616.0512180720398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7470.94497341641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1494.1889946832821</v>
      </c>
      <c r="M84" s="856"/>
      <c r="N84" s="51"/>
    </row>
    <row r="85" spans="1:14">
      <c r="B85" s="89" t="s">
        <v>973</v>
      </c>
      <c r="C85" s="90"/>
      <c r="D85" s="90"/>
      <c r="E85" s="90"/>
      <c r="F85" s="90"/>
      <c r="G85" s="90"/>
      <c r="H85" s="90"/>
      <c r="I85" s="87"/>
      <c r="J85" s="88"/>
      <c r="K85" s="305">
        <v>0.05</v>
      </c>
      <c r="L85" s="855">
        <f>N79*K85</f>
        <v>373.54724867082052</v>
      </c>
      <c r="M85" s="856"/>
      <c r="N85" s="51"/>
    </row>
    <row r="86" spans="1:14" ht="15.75" thickBot="1">
      <c r="B86" s="91" t="s">
        <v>974</v>
      </c>
      <c r="C86" s="92"/>
      <c r="D86" s="92"/>
      <c r="E86" s="92"/>
      <c r="F86" s="92"/>
      <c r="G86" s="92"/>
      <c r="H86" s="92"/>
      <c r="I86" s="93"/>
      <c r="J86" s="94"/>
      <c r="K86" s="306">
        <v>0.05</v>
      </c>
      <c r="L86" s="857">
        <f>N79*K86</f>
        <v>373.54724867082052</v>
      </c>
      <c r="M86" s="858"/>
      <c r="N86" s="51"/>
    </row>
    <row r="87" spans="1:14" ht="15.75" thickBot="1">
      <c r="B87" s="820" t="s">
        <v>953</v>
      </c>
      <c r="C87" s="821"/>
      <c r="D87" s="821"/>
      <c r="E87" s="821"/>
      <c r="F87" s="821"/>
      <c r="G87" s="821"/>
      <c r="H87" s="821"/>
      <c r="I87" s="821"/>
      <c r="J87" s="821"/>
      <c r="K87" s="821"/>
      <c r="L87" s="821"/>
      <c r="M87" s="822"/>
      <c r="N87" s="52">
        <f>L84+L85+L86</f>
        <v>2241.2834920249229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9712.2284654413324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 customHeight="1" thickBot="1">
      <c r="A31" t="s">
        <v>1845</v>
      </c>
      <c r="B31" s="80" t="s">
        <v>1703</v>
      </c>
      <c r="C31" s="962" t="s">
        <v>1704</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10548.285519800109</v>
      </c>
      <c r="N48" s="273">
        <f>K48*M48</f>
        <v>13712.771175740141</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13712.771175740141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1616.0512180720398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15328.822393812181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3065.7644787624363</v>
      </c>
      <c r="M84" s="856"/>
      <c r="N84" s="51"/>
    </row>
    <row r="85" spans="1:14">
      <c r="B85" s="89" t="s">
        <v>973</v>
      </c>
      <c r="C85" s="90"/>
      <c r="D85" s="90"/>
      <c r="E85" s="90"/>
      <c r="F85" s="90"/>
      <c r="G85" s="90"/>
      <c r="H85" s="90"/>
      <c r="I85" s="87"/>
      <c r="J85" s="88"/>
      <c r="K85" s="305">
        <v>0.05</v>
      </c>
      <c r="L85" s="855">
        <f>N79*K85</f>
        <v>766.44111969060907</v>
      </c>
      <c r="M85" s="856"/>
      <c r="N85" s="51"/>
    </row>
    <row r="86" spans="1:14" ht="15.75" thickBot="1">
      <c r="B86" s="91" t="s">
        <v>974</v>
      </c>
      <c r="C86" s="92"/>
      <c r="D86" s="92"/>
      <c r="E86" s="92"/>
      <c r="F86" s="92"/>
      <c r="G86" s="92"/>
      <c r="H86" s="92"/>
      <c r="I86" s="93"/>
      <c r="J86" s="94"/>
      <c r="K86" s="306">
        <v>0.05</v>
      </c>
      <c r="L86" s="857">
        <f>N79*K86</f>
        <v>766.44111969060907</v>
      </c>
      <c r="M86" s="858"/>
      <c r="N86" s="51"/>
    </row>
    <row r="87" spans="1:14" ht="15.75" thickBot="1">
      <c r="B87" s="820" t="s">
        <v>953</v>
      </c>
      <c r="C87" s="821"/>
      <c r="D87" s="821"/>
      <c r="E87" s="821"/>
      <c r="F87" s="821"/>
      <c r="G87" s="821"/>
      <c r="H87" s="821"/>
      <c r="I87" s="821"/>
      <c r="J87" s="821"/>
      <c r="K87" s="821"/>
      <c r="L87" s="821"/>
      <c r="M87" s="822"/>
      <c r="N87" s="52">
        <f>L84+L85+L86</f>
        <v>4598.6467181436547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19927.469111955834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75" customHeight="1" thickBot="1">
      <c r="A31" t="s">
        <v>1845</v>
      </c>
      <c r="B31" s="80" t="s">
        <v>1705</v>
      </c>
      <c r="C31" s="962" t="s">
        <v>2159</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4503.7644271879772</v>
      </c>
      <c r="N48" s="273">
        <f>K48*M48</f>
        <v>5854.8937553443702</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5854.8937553443702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1616.0512180720398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7470.94497341641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1494.1889946832821</v>
      </c>
      <c r="M84" s="856"/>
      <c r="N84" s="51"/>
    </row>
    <row r="85" spans="1:14">
      <c r="B85" s="89" t="s">
        <v>973</v>
      </c>
      <c r="C85" s="90"/>
      <c r="D85" s="90"/>
      <c r="E85" s="90"/>
      <c r="F85" s="90"/>
      <c r="G85" s="90"/>
      <c r="H85" s="90"/>
      <c r="I85" s="87"/>
      <c r="J85" s="88"/>
      <c r="K85" s="305">
        <v>0.05</v>
      </c>
      <c r="L85" s="855">
        <f>N79*K85</f>
        <v>373.54724867082052</v>
      </c>
      <c r="M85" s="856"/>
      <c r="N85" s="51"/>
    </row>
    <row r="86" spans="1:14" ht="15.75" thickBot="1">
      <c r="B86" s="91" t="s">
        <v>974</v>
      </c>
      <c r="C86" s="92"/>
      <c r="D86" s="92"/>
      <c r="E86" s="92"/>
      <c r="F86" s="92"/>
      <c r="G86" s="92"/>
      <c r="H86" s="92"/>
      <c r="I86" s="93"/>
      <c r="J86" s="94"/>
      <c r="K86" s="306">
        <v>0.05</v>
      </c>
      <c r="L86" s="857">
        <f>N79*K86</f>
        <v>373.54724867082052</v>
      </c>
      <c r="M86" s="858"/>
      <c r="N86" s="51"/>
    </row>
    <row r="87" spans="1:14" ht="15.75" thickBot="1">
      <c r="B87" s="820" t="s">
        <v>953</v>
      </c>
      <c r="C87" s="821"/>
      <c r="D87" s="821"/>
      <c r="E87" s="821"/>
      <c r="F87" s="821"/>
      <c r="G87" s="821"/>
      <c r="H87" s="821"/>
      <c r="I87" s="821"/>
      <c r="J87" s="821"/>
      <c r="K87" s="821"/>
      <c r="L87" s="821"/>
      <c r="M87" s="822"/>
      <c r="N87" s="52">
        <f>L84+L85+L86</f>
        <v>2241.2834920249229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9712.2284654413324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30" customHeight="1" thickBot="1">
      <c r="A31" t="s">
        <v>1845</v>
      </c>
      <c r="B31" s="80" t="s">
        <v>1706</v>
      </c>
      <c r="C31" s="962" t="s">
        <v>2160</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c r="C41" s="878"/>
      <c r="D41" s="878"/>
      <c r="E41" s="38"/>
      <c r="F41" s="39"/>
      <c r="G41" s="39"/>
      <c r="H41" s="40"/>
      <c r="I41" s="36"/>
      <c r="J41" s="37"/>
      <c r="K41" s="280"/>
      <c r="L41" s="277"/>
      <c r="M41" s="402"/>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10548.285519800109</v>
      </c>
      <c r="N48" s="273">
        <f>K48*M48</f>
        <v>13712.771175740141</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13712.771175740141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1616.0512180720398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15328.822393812181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3065.7644787624363</v>
      </c>
      <c r="M84" s="856"/>
      <c r="N84" s="51"/>
    </row>
    <row r="85" spans="1:14">
      <c r="B85" s="89" t="s">
        <v>973</v>
      </c>
      <c r="C85" s="90"/>
      <c r="D85" s="90"/>
      <c r="E85" s="90"/>
      <c r="F85" s="90"/>
      <c r="G85" s="90"/>
      <c r="H85" s="90"/>
      <c r="I85" s="87"/>
      <c r="J85" s="88"/>
      <c r="K85" s="305">
        <v>0.05</v>
      </c>
      <c r="L85" s="855">
        <f>N79*K85</f>
        <v>766.44111969060907</v>
      </c>
      <c r="M85" s="856"/>
      <c r="N85" s="51"/>
    </row>
    <row r="86" spans="1:14" ht="15.75" thickBot="1">
      <c r="B86" s="91" t="s">
        <v>974</v>
      </c>
      <c r="C86" s="92"/>
      <c r="D86" s="92"/>
      <c r="E86" s="92"/>
      <c r="F86" s="92"/>
      <c r="G86" s="92"/>
      <c r="H86" s="92"/>
      <c r="I86" s="93"/>
      <c r="J86" s="94"/>
      <c r="K86" s="306">
        <v>0.05</v>
      </c>
      <c r="L86" s="857">
        <f>N79*K86</f>
        <v>766.44111969060907</v>
      </c>
      <c r="M86" s="858"/>
      <c r="N86" s="51"/>
    </row>
    <row r="87" spans="1:14" ht="15.75" thickBot="1">
      <c r="B87" s="820" t="s">
        <v>953</v>
      </c>
      <c r="C87" s="821"/>
      <c r="D87" s="821"/>
      <c r="E87" s="821"/>
      <c r="F87" s="821"/>
      <c r="G87" s="821"/>
      <c r="H87" s="821"/>
      <c r="I87" s="821"/>
      <c r="J87" s="821"/>
      <c r="K87" s="821"/>
      <c r="L87" s="821"/>
      <c r="M87" s="822"/>
      <c r="N87" s="52">
        <f>L84+L85+L86</f>
        <v>4598.6467181436547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19927.469111955834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1707</v>
      </c>
      <c r="C31" s="81" t="s">
        <v>2161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152</v>
      </c>
      <c r="B36" s="869" t="str">
        <f>VLOOKUP(A36,EQUIPOS!A6:D154,3,FALSE)</f>
        <v xml:space="preserve">Carrotanque de agua(1000 Galones) </v>
      </c>
      <c r="C36" s="870"/>
      <c r="D36" s="870"/>
      <c r="E36" s="870"/>
      <c r="F36" s="870"/>
      <c r="G36" s="870"/>
      <c r="H36" s="871"/>
      <c r="I36" s="268"/>
      <c r="J36" s="269"/>
      <c r="K36" s="270">
        <f>VLOOKUP(A36,EQUIPOS!A6:D163,4,FALSE)</f>
        <v>53428.467410278703</v>
      </c>
      <c r="L36" s="271"/>
      <c r="M36" s="337">
        <v>15</v>
      </c>
      <c r="N36" s="273">
        <f>K36/M36</f>
        <v>3561.8978273519137</v>
      </c>
    </row>
    <row r="37" spans="1:14">
      <c r="A37" s="113" t="s">
        <v>174</v>
      </c>
      <c r="B37" s="869" t="str">
        <f>VLOOKUP(A37,EQUIPOS!A7:D154,3,FALSE)</f>
        <v>Compactador vibratorio tipo DD-20</v>
      </c>
      <c r="C37" s="870"/>
      <c r="D37" s="870"/>
      <c r="E37" s="870"/>
      <c r="F37" s="870"/>
      <c r="G37" s="870"/>
      <c r="H37" s="871"/>
      <c r="I37" s="422"/>
      <c r="J37" s="423"/>
      <c r="K37" s="270">
        <f>VLOOKUP(A37,EQUIPOS!A7:D164,4,FALSE)</f>
        <v>68174.723137926281</v>
      </c>
      <c r="L37" s="336"/>
      <c r="M37" s="337">
        <v>15</v>
      </c>
      <c r="N37" s="273">
        <f>K37/M37</f>
        <v>4544.9815425284187</v>
      </c>
    </row>
    <row r="38" spans="1:14">
      <c r="A38" s="113" t="s">
        <v>269</v>
      </c>
      <c r="B38" s="869" t="str">
        <f>VLOOKUP(A38,EQUIPOS!A8:D154,3,FALSE)</f>
        <v>Motoniveladora  potencia 215 HP, ancho de cuchilla 4,27 m, peso 18 ton.</v>
      </c>
      <c r="C38" s="870"/>
      <c r="D38" s="870"/>
      <c r="E38" s="870"/>
      <c r="F38" s="870"/>
      <c r="G38" s="870"/>
      <c r="H38" s="871"/>
      <c r="I38" s="329"/>
      <c r="J38" s="331"/>
      <c r="K38" s="270">
        <f>VLOOKUP(A38,EQUIPOS!A8:D165,4,FALSE)</f>
        <v>118627.72615399912</v>
      </c>
      <c r="L38" s="424"/>
      <c r="M38" s="425">
        <v>15</v>
      </c>
      <c r="N38" s="273">
        <f>K38/M38</f>
        <v>7908.515076933274</v>
      </c>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N75*M41</f>
        <v>44.846540602401326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SUM(N36:N41)</f>
        <v>16060.240987416008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20637.940504605023</v>
      </c>
      <c r="N48" s="273">
        <f>K48*M48</f>
        <v>26829.322655986532</v>
      </c>
    </row>
    <row r="49" spans="1:14">
      <c r="A49" s="166" t="s">
        <v>774</v>
      </c>
      <c r="B49" s="43" t="str">
        <f>VLOOKUP(A49,MATERIALES!A6:D373,3,FALSE)</f>
        <v>Agua</v>
      </c>
      <c r="C49" s="426"/>
      <c r="D49" s="426"/>
      <c r="E49" s="426"/>
      <c r="F49" s="426"/>
      <c r="G49" s="426"/>
      <c r="H49" s="426"/>
      <c r="I49" s="426"/>
      <c r="J49" s="312" t="s">
        <v>422</v>
      </c>
      <c r="K49" s="398">
        <v>30</v>
      </c>
      <c r="L49" s="422"/>
      <c r="M49" s="403">
        <f>VLOOKUP(A49,MATERIALES!A6:D397,4,FALSE)</f>
        <v>59.258204169472513</v>
      </c>
      <c r="N49" s="273">
        <f>K49*M49</f>
        <v>1777.7461250841754</v>
      </c>
    </row>
    <row r="50" spans="1:14">
      <c r="B50" s="321"/>
      <c r="C50" s="47"/>
      <c r="D50" s="47"/>
      <c r="E50" s="47"/>
      <c r="F50" s="47"/>
      <c r="G50" s="47"/>
      <c r="H50" s="47"/>
      <c r="I50" s="47"/>
      <c r="J50" s="289"/>
      <c r="K50" s="169"/>
      <c r="L50" s="319"/>
      <c r="M50" s="427"/>
      <c r="N50" s="274"/>
    </row>
    <row r="51" spans="1:14">
      <c r="B51" s="168"/>
      <c r="C51" s="318"/>
      <c r="D51" s="318"/>
      <c r="E51" s="318"/>
      <c r="F51" s="318"/>
      <c r="G51" s="318"/>
      <c r="H51" s="318"/>
      <c r="I51" s="318"/>
      <c r="J51" s="312"/>
      <c r="K51" s="44"/>
      <c r="L51" s="319"/>
      <c r="M51" s="427"/>
      <c r="N51" s="274"/>
    </row>
    <row r="52" spans="1:14" ht="15.75" thickBot="1">
      <c r="B52" s="451"/>
      <c r="C52" s="449"/>
      <c r="D52" s="449"/>
      <c r="E52" s="449"/>
      <c r="F52" s="449"/>
      <c r="G52" s="449"/>
      <c r="H52" s="449"/>
      <c r="I52" s="449"/>
      <c r="J52" s="450"/>
      <c r="K52" s="126"/>
      <c r="L52" s="447"/>
      <c r="M52" s="483"/>
      <c r="N52" s="484"/>
    </row>
    <row r="53" spans="1:14" ht="15.75" thickBot="1">
      <c r="B53" s="909" t="s">
        <v>953</v>
      </c>
      <c r="C53" s="863"/>
      <c r="D53" s="863"/>
      <c r="E53" s="863"/>
      <c r="F53" s="863"/>
      <c r="G53" s="863"/>
      <c r="H53" s="863"/>
      <c r="I53" s="863"/>
      <c r="J53" s="863"/>
      <c r="K53" s="863"/>
      <c r="L53" s="863"/>
      <c r="M53" s="864"/>
      <c r="N53" s="104">
        <f>SUM(N48:N52)</f>
        <v>28607.06878107071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06" t="s">
        <v>961</v>
      </c>
      <c r="M57" s="885"/>
      <c r="N57" s="76" t="s">
        <v>951</v>
      </c>
    </row>
    <row r="58" spans="1:14">
      <c r="A58" t="s">
        <v>1291</v>
      </c>
      <c r="B58" s="46" t="str">
        <f>VLOOKUP(A58,TRANSPORTE!A1:D117,3,FALSE)</f>
        <v>Transporte de material seleccionado para relleno</v>
      </c>
      <c r="C58" s="318"/>
      <c r="D58" s="318"/>
      <c r="E58" s="318"/>
      <c r="F58" s="318"/>
      <c r="G58" s="318"/>
      <c r="H58" s="312" t="s">
        <v>1999</v>
      </c>
      <c r="I58" s="280">
        <v>1.3</v>
      </c>
      <c r="J58" s="287">
        <v>1</v>
      </c>
      <c r="K58" s="280">
        <f>I58*J58</f>
        <v>1.3</v>
      </c>
      <c r="L58" s="907">
        <f>VLOOKUP(A58,TRANSPORTE!A1:D117,4,FALSE)</f>
        <v>1010.5980903546691</v>
      </c>
      <c r="M58" s="908"/>
      <c r="N58" s="288">
        <f>K58*L58</f>
        <v>1313.7775174610699</v>
      </c>
    </row>
    <row r="59" spans="1:14">
      <c r="B59" s="46"/>
      <c r="C59" s="47"/>
      <c r="D59" s="47"/>
      <c r="E59" s="47"/>
      <c r="F59" s="47"/>
      <c r="G59" s="47"/>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98"/>
      <c r="M63" s="899"/>
      <c r="N63" s="127"/>
    </row>
    <row r="64" spans="1:14" ht="15.75" thickBot="1">
      <c r="B64" s="909" t="s">
        <v>953</v>
      </c>
      <c r="C64" s="863"/>
      <c r="D64" s="863"/>
      <c r="E64" s="863"/>
      <c r="F64" s="863"/>
      <c r="G64" s="863"/>
      <c r="H64" s="863"/>
      <c r="I64" s="863"/>
      <c r="J64" s="863"/>
      <c r="K64" s="863"/>
      <c r="L64" s="863"/>
      <c r="M64" s="864"/>
      <c r="N64" s="104">
        <f>N58+N59+N60+N61+N62</f>
        <v>1313.7775174610699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9" t="s">
        <v>963</v>
      </c>
      <c r="C68" s="860"/>
      <c r="D68" s="860"/>
      <c r="E68" s="860"/>
      <c r="F68" s="860"/>
      <c r="G68" s="860"/>
      <c r="H68" s="860"/>
      <c r="I68" s="73" t="s">
        <v>964</v>
      </c>
      <c r="J68" s="75" t="s">
        <v>1410</v>
      </c>
      <c r="K68" s="74" t="s">
        <v>966</v>
      </c>
      <c r="L68" s="861" t="s">
        <v>950</v>
      </c>
      <c r="M68" s="974"/>
      <c r="N68" s="98" t="s">
        <v>951</v>
      </c>
    </row>
    <row r="69" spans="1:15">
      <c r="A69" s="167" t="s">
        <v>9</v>
      </c>
      <c r="B69" s="49" t="str">
        <f>VLOOKUP(A69,'MANO DE OBRA'!A8:D68,3,FALSE)</f>
        <v>Obrero (3)</v>
      </c>
      <c r="C69" s="47"/>
      <c r="D69" s="47"/>
      <c r="E69" s="47"/>
      <c r="F69" s="47"/>
      <c r="G69" s="47"/>
      <c r="H69" s="47"/>
      <c r="I69" s="293">
        <f>K69/J69*100</f>
        <v>87780</v>
      </c>
      <c r="J69" s="294">
        <v>185</v>
      </c>
      <c r="K69" s="295">
        <f>VLOOKUP(A69,'MANO DE OBRA'!A8:D99,4,FALSE)</f>
        <v>162393</v>
      </c>
      <c r="L69" s="50"/>
      <c r="M69" s="435">
        <v>120</v>
      </c>
      <c r="N69" s="396">
        <f>K69/M69</f>
        <v>1353.2750000000001</v>
      </c>
      <c r="O69" s="106"/>
    </row>
    <row r="70" spans="1:15">
      <c r="A70" s="167"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120</v>
      </c>
      <c r="N70" s="396">
        <f>K70/M70</f>
        <v>889.05203012006655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96"/>
      <c r="C74" s="897"/>
      <c r="D74" s="897"/>
      <c r="E74" s="897"/>
      <c r="F74" s="897"/>
      <c r="G74" s="897"/>
      <c r="H74" s="897"/>
      <c r="I74" s="126"/>
      <c r="J74" s="126"/>
      <c r="K74" s="126"/>
      <c r="L74" s="910"/>
      <c r="M74" s="910"/>
      <c r="N74" s="45"/>
    </row>
    <row r="75" spans="1:15" ht="15.75" thickBot="1">
      <c r="B75" s="909" t="s">
        <v>953</v>
      </c>
      <c r="C75" s="863"/>
      <c r="D75" s="863"/>
      <c r="E75" s="863"/>
      <c r="F75" s="863"/>
      <c r="G75" s="863"/>
      <c r="H75" s="863"/>
      <c r="I75" s="863"/>
      <c r="J75" s="863"/>
      <c r="K75" s="863"/>
      <c r="L75" s="863"/>
      <c r="M75" s="864"/>
      <c r="N75" s="302">
        <f>SUM(N69:N74)</f>
        <v>2242.3270301200664</v>
      </c>
    </row>
    <row r="76" spans="1:15" ht="15.75" thickBot="1">
      <c r="B76" s="33"/>
      <c r="C76" s="34"/>
      <c r="D76" s="34"/>
      <c r="E76" s="34"/>
      <c r="F76" s="34"/>
      <c r="G76" s="34"/>
      <c r="H76" s="34"/>
      <c r="I76" s="34"/>
      <c r="J76" s="34"/>
      <c r="K76" s="34"/>
      <c r="L76" s="34"/>
      <c r="M76" s="34"/>
      <c r="N76" s="35"/>
    </row>
    <row r="77" spans="1:15" ht="15.75" thickBot="1">
      <c r="B77" s="820" t="s">
        <v>967</v>
      </c>
      <c r="C77" s="821"/>
      <c r="D77" s="821"/>
      <c r="E77" s="821"/>
      <c r="F77" s="821"/>
      <c r="G77" s="821"/>
      <c r="H77" s="821"/>
      <c r="I77" s="821"/>
      <c r="J77" s="821"/>
      <c r="K77" s="821"/>
      <c r="L77" s="821"/>
      <c r="M77" s="822"/>
      <c r="N77" s="99">
        <f>N43+N53+N64+N75</f>
        <v>48223.414316067858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5" t="s">
        <v>969</v>
      </c>
      <c r="C81" s="866"/>
      <c r="D81" s="866"/>
      <c r="E81" s="866"/>
      <c r="F81" s="866"/>
      <c r="G81" s="866"/>
      <c r="H81" s="866"/>
      <c r="I81" s="315"/>
      <c r="J81" s="335"/>
      <c r="K81" s="303" t="s">
        <v>970</v>
      </c>
      <c r="L81" s="867" t="s">
        <v>971</v>
      </c>
      <c r="M81" s="868"/>
      <c r="N81" s="304"/>
    </row>
    <row r="82" spans="1:14">
      <c r="B82" s="853" t="s">
        <v>972</v>
      </c>
      <c r="C82" s="854"/>
      <c r="D82" s="854"/>
      <c r="E82" s="854"/>
      <c r="F82" s="854"/>
      <c r="G82" s="854"/>
      <c r="H82" s="854"/>
      <c r="I82" s="87"/>
      <c r="J82" s="88"/>
      <c r="K82" s="305">
        <v>0.2</v>
      </c>
      <c r="L82" s="855">
        <f>N77*K82</f>
        <v>9644.6828632135712</v>
      </c>
      <c r="M82" s="856"/>
      <c r="N82" s="51"/>
    </row>
    <row r="83" spans="1:14">
      <c r="B83" s="89" t="s">
        <v>973</v>
      </c>
      <c r="C83" s="90"/>
      <c r="D83" s="90"/>
      <c r="E83" s="90"/>
      <c r="F83" s="90"/>
      <c r="G83" s="90"/>
      <c r="H83" s="90"/>
      <c r="I83" s="87"/>
      <c r="J83" s="88"/>
      <c r="K83" s="305">
        <v>0.05</v>
      </c>
      <c r="L83" s="855">
        <f>N77*K83</f>
        <v>2411.1707158033928</v>
      </c>
      <c r="M83" s="856"/>
      <c r="N83" s="51"/>
    </row>
    <row r="84" spans="1:14" ht="15.75" thickBot="1">
      <c r="B84" s="91" t="s">
        <v>974</v>
      </c>
      <c r="C84" s="92"/>
      <c r="D84" s="92"/>
      <c r="E84" s="92"/>
      <c r="F84" s="92"/>
      <c r="G84" s="92"/>
      <c r="H84" s="92"/>
      <c r="I84" s="93"/>
      <c r="J84" s="94"/>
      <c r="K84" s="306">
        <v>0.05</v>
      </c>
      <c r="L84" s="857">
        <f>N77*K84</f>
        <v>2411.1707158033928</v>
      </c>
      <c r="M84" s="858"/>
      <c r="N84" s="51"/>
    </row>
    <row r="85" spans="1:14" ht="15.75" thickBot="1">
      <c r="B85" s="820" t="s">
        <v>953</v>
      </c>
      <c r="C85" s="821"/>
      <c r="D85" s="821"/>
      <c r="E85" s="821"/>
      <c r="F85" s="821"/>
      <c r="G85" s="821"/>
      <c r="H85" s="821"/>
      <c r="I85" s="821"/>
      <c r="J85" s="821"/>
      <c r="K85" s="821"/>
      <c r="L85" s="821"/>
      <c r="M85" s="822"/>
      <c r="N85" s="52">
        <f>L82+L83+L84</f>
        <v>14467.024294820358</v>
      </c>
    </row>
    <row r="86" spans="1:14" ht="15.75" thickBot="1">
      <c r="B86" s="33"/>
      <c r="C86" s="34"/>
      <c r="D86" s="34"/>
      <c r="E86" s="34"/>
      <c r="F86" s="34"/>
      <c r="G86" s="34"/>
      <c r="H86" s="34"/>
      <c r="I86" s="34"/>
      <c r="J86" s="34"/>
      <c r="K86" s="34"/>
      <c r="L86" s="34"/>
      <c r="M86" s="34"/>
      <c r="N86" s="35"/>
    </row>
    <row r="87" spans="1:14" ht="15.75" thickBot="1">
      <c r="A87" t="s">
        <v>2016</v>
      </c>
      <c r="B87" s="820" t="s">
        <v>975</v>
      </c>
      <c r="C87" s="821"/>
      <c r="D87" s="821"/>
      <c r="E87" s="821"/>
      <c r="F87" s="821"/>
      <c r="G87" s="821"/>
      <c r="H87" s="821"/>
      <c r="I87" s="821"/>
      <c r="J87" s="821"/>
      <c r="K87" s="821"/>
      <c r="L87" s="821"/>
      <c r="M87" s="822"/>
      <c r="N87" s="189">
        <f>N77+N85</f>
        <v>62690.438610888217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2047</v>
      </c>
      <c r="C31" s="81" t="s">
        <v>1454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106.68624361440799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106.68624361440799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1709</v>
      </c>
      <c r="B48" s="43" t="str">
        <f>VLOOKUP(A48,MATERIALES!A5:D373,3,FALSE)</f>
        <v>Impermeabilizante para concreto</v>
      </c>
      <c r="C48" s="282"/>
      <c r="D48" s="282"/>
      <c r="E48" s="282"/>
      <c r="F48" s="282"/>
      <c r="G48" s="282"/>
      <c r="H48" s="282"/>
      <c r="I48" s="269"/>
      <c r="J48" s="312" t="str">
        <f>VLOOKUP(A48,MATERIALES!A4:D640,2,FALSE)</f>
        <v>kg</v>
      </c>
      <c r="K48" s="443">
        <v>0.7</v>
      </c>
      <c r="L48" s="268"/>
      <c r="M48" s="403">
        <f>VLOOKUP(A48,MATERIALES!A5:D396,4,FALSE)</f>
        <v>8123.6635273974853</v>
      </c>
      <c r="N48" s="273">
        <f>K48*M48</f>
        <v>5686.5644691782391</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5686.5644691782391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50</v>
      </c>
      <c r="N71" s="396">
        <f>K71/M71</f>
        <v>2133.7248722881595</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45"/>
    </row>
    <row r="77" spans="1:15" ht="15.75" thickBot="1">
      <c r="B77" s="909" t="s">
        <v>953</v>
      </c>
      <c r="C77" s="863"/>
      <c r="D77" s="863"/>
      <c r="E77" s="863"/>
      <c r="F77" s="863"/>
      <c r="G77" s="863"/>
      <c r="H77" s="863"/>
      <c r="I77" s="863"/>
      <c r="J77" s="863"/>
      <c r="K77" s="863"/>
      <c r="L77" s="863"/>
      <c r="M77" s="864"/>
      <c r="N77" s="302">
        <f>SUM(N71:N76)</f>
        <v>2133.7248722881595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7926.9755850808069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1585.3951170161615</v>
      </c>
      <c r="M84" s="856"/>
      <c r="N84" s="51"/>
    </row>
    <row r="85" spans="1:14">
      <c r="B85" s="89" t="s">
        <v>973</v>
      </c>
      <c r="C85" s="90"/>
      <c r="D85" s="90"/>
      <c r="E85" s="90"/>
      <c r="F85" s="90"/>
      <c r="G85" s="90"/>
      <c r="H85" s="90"/>
      <c r="I85" s="87"/>
      <c r="J85" s="88"/>
      <c r="K85" s="305">
        <v>0.05</v>
      </c>
      <c r="L85" s="855">
        <f>N79*K85</f>
        <v>396.34877925404038</v>
      </c>
      <c r="M85" s="856"/>
      <c r="N85" s="51"/>
    </row>
    <row r="86" spans="1:14" ht="15.75" thickBot="1">
      <c r="B86" s="91" t="s">
        <v>974</v>
      </c>
      <c r="C86" s="92"/>
      <c r="D86" s="92"/>
      <c r="E86" s="92"/>
      <c r="F86" s="92"/>
      <c r="G86" s="92"/>
      <c r="H86" s="92"/>
      <c r="I86" s="93"/>
      <c r="J86" s="94"/>
      <c r="K86" s="306">
        <v>0.05</v>
      </c>
      <c r="L86" s="857">
        <f>N79*K86</f>
        <v>396.34877925404038</v>
      </c>
      <c r="M86" s="858"/>
      <c r="N86" s="51"/>
    </row>
    <row r="87" spans="1:14" ht="15.75" thickBot="1">
      <c r="B87" s="820" t="s">
        <v>953</v>
      </c>
      <c r="C87" s="821"/>
      <c r="D87" s="821"/>
      <c r="E87" s="821"/>
      <c r="F87" s="821"/>
      <c r="G87" s="821"/>
      <c r="H87" s="821"/>
      <c r="I87" s="821"/>
      <c r="J87" s="821"/>
      <c r="K87" s="821"/>
      <c r="L87" s="821"/>
      <c r="M87" s="822"/>
      <c r="N87" s="52">
        <f>L84+L85+L86</f>
        <v>2378.0926755242422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52">
        <f>N79+N87</f>
        <v>10305.068260605049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1710</v>
      </c>
      <c r="C31" s="81" t="s">
        <v>2162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537.37060903602003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537.37060903602003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7" t="s">
        <v>479</v>
      </c>
      <c r="B48" s="43" t="str">
        <f>VLOOKUP(A48,MATERIALES!A5:D373,3,FALSE)</f>
        <v>Imprimante y puente de adherencia</v>
      </c>
      <c r="C48" s="282"/>
      <c r="D48" s="282"/>
      <c r="E48" s="282"/>
      <c r="F48" s="282"/>
      <c r="G48" s="282"/>
      <c r="H48" s="282"/>
      <c r="I48" s="282"/>
      <c r="J48" s="312" t="str">
        <f>VLOOKUP(A48,MATERIALES!A4:D640,2,FALSE)</f>
        <v>kg</v>
      </c>
      <c r="K48" s="444">
        <v>0.2</v>
      </c>
      <c r="L48" s="268"/>
      <c r="M48" s="403">
        <f>VLOOKUP(A48,MATERIALES!A5:D396,4,FALSE)</f>
        <v>43440.10075230457</v>
      </c>
      <c r="N48" s="273">
        <f>K48*M48</f>
        <v>8688.020150460914</v>
      </c>
    </row>
    <row r="49" spans="1:14">
      <c r="A49" s="166" t="s">
        <v>481</v>
      </c>
      <c r="B49" s="43" t="str">
        <f>VLOOKUP(A49,MATERIALES!A6:D373,3,FALSE)</f>
        <v>Láminas impermeabilizantes</v>
      </c>
      <c r="C49" s="426"/>
      <c r="D49" s="426"/>
      <c r="E49" s="426"/>
      <c r="F49" s="426"/>
      <c r="G49" s="426"/>
      <c r="H49" s="426"/>
      <c r="I49" s="426"/>
      <c r="J49" s="50" t="str">
        <f>VLOOKUP(A49,MATERIALES!A5:D641,2,FALSE)</f>
        <v>m2</v>
      </c>
      <c r="K49" s="398">
        <v>1.05</v>
      </c>
      <c r="L49" s="422"/>
      <c r="M49" s="403">
        <f>VLOOKUP(A49,MATERIALES!A6:D397,4,FALSE)</f>
        <v>2739.1012822451144</v>
      </c>
      <c r="N49" s="273">
        <f>K49*M49</f>
        <v>2876.0563463573703</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09" t="s">
        <v>953</v>
      </c>
      <c r="C55" s="863"/>
      <c r="D55" s="863"/>
      <c r="E55" s="863"/>
      <c r="F55" s="863"/>
      <c r="G55" s="863"/>
      <c r="H55" s="863"/>
      <c r="I55" s="863"/>
      <c r="J55" s="863"/>
      <c r="K55" s="863"/>
      <c r="L55" s="863"/>
      <c r="M55" s="864"/>
      <c r="N55" s="104">
        <f>SUM(N48:N54)</f>
        <v>11564.076496818285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98"/>
      <c r="M65" s="899"/>
      <c r="N65" s="127"/>
    </row>
    <row r="66" spans="1:15" ht="15.75" thickBot="1">
      <c r="B66" s="909" t="s">
        <v>953</v>
      </c>
      <c r="C66" s="863"/>
      <c r="D66" s="863"/>
      <c r="E66" s="863"/>
      <c r="F66" s="863"/>
      <c r="G66" s="863"/>
      <c r="H66" s="863"/>
      <c r="I66" s="863"/>
      <c r="J66" s="863"/>
      <c r="K66" s="863"/>
      <c r="L66" s="863"/>
      <c r="M66" s="86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20</v>
      </c>
      <c r="N71" s="396">
        <f>K71/M71</f>
        <v>5334.3121807203988</v>
      </c>
      <c r="O71" s="106"/>
    </row>
    <row r="72" spans="1:15">
      <c r="A72" s="167"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20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96"/>
      <c r="C76" s="897"/>
      <c r="D76" s="897"/>
      <c r="E76" s="897"/>
      <c r="F76" s="897"/>
      <c r="G76" s="897"/>
      <c r="H76" s="897"/>
      <c r="I76" s="126"/>
      <c r="J76" s="126"/>
      <c r="K76" s="126"/>
      <c r="L76" s="910"/>
      <c r="M76" s="910"/>
      <c r="N76" s="127"/>
    </row>
    <row r="77" spans="1:15" ht="15.75" thickBot="1">
      <c r="B77" s="909" t="s">
        <v>953</v>
      </c>
      <c r="C77" s="863"/>
      <c r="D77" s="863"/>
      <c r="E77" s="863"/>
      <c r="F77" s="863"/>
      <c r="G77" s="863"/>
      <c r="H77" s="863"/>
      <c r="I77" s="863"/>
      <c r="J77" s="863"/>
      <c r="K77" s="863"/>
      <c r="L77" s="863"/>
      <c r="M77" s="864"/>
      <c r="N77" s="461">
        <f>SUM(N71:N76)</f>
        <v>10747.412180720399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22848.859286574705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4569.7718573149414</v>
      </c>
      <c r="M84" s="856"/>
      <c r="N84" s="51"/>
    </row>
    <row r="85" spans="1:14">
      <c r="B85" s="89" t="s">
        <v>973</v>
      </c>
      <c r="C85" s="90"/>
      <c r="D85" s="90"/>
      <c r="E85" s="90"/>
      <c r="F85" s="90"/>
      <c r="G85" s="90"/>
      <c r="H85" s="90"/>
      <c r="I85" s="87"/>
      <c r="J85" s="88"/>
      <c r="K85" s="305">
        <v>0.05</v>
      </c>
      <c r="L85" s="855">
        <f>N79*K85</f>
        <v>1142.4429643287353</v>
      </c>
      <c r="M85" s="856"/>
      <c r="N85" s="51"/>
    </row>
    <row r="86" spans="1:14" ht="15.75" thickBot="1">
      <c r="B86" s="91" t="s">
        <v>974</v>
      </c>
      <c r="C86" s="92"/>
      <c r="D86" s="92"/>
      <c r="E86" s="92"/>
      <c r="F86" s="92"/>
      <c r="G86" s="92"/>
      <c r="H86" s="92"/>
      <c r="I86" s="93"/>
      <c r="J86" s="94"/>
      <c r="K86" s="306">
        <v>0.05</v>
      </c>
      <c r="L86" s="857">
        <f>N79*K86</f>
        <v>1142.4429643287353</v>
      </c>
      <c r="M86" s="858"/>
      <c r="N86" s="51"/>
    </row>
    <row r="87" spans="1:14" ht="15.75" thickBot="1">
      <c r="B87" s="820" t="s">
        <v>953</v>
      </c>
      <c r="C87" s="821"/>
      <c r="D87" s="821"/>
      <c r="E87" s="821"/>
      <c r="F87" s="821"/>
      <c r="G87" s="821"/>
      <c r="H87" s="821"/>
      <c r="I87" s="821"/>
      <c r="J87" s="821"/>
      <c r="K87" s="821"/>
      <c r="L87" s="821"/>
      <c r="M87" s="822"/>
      <c r="N87" s="52">
        <f>L84+L85+L86</f>
        <v>6854.6577859724111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29703.517072547118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8.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1146</v>
      </c>
      <c r="C31" s="81" t="s">
        <v>2163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1500</v>
      </c>
      <c r="N36" s="273">
        <f>K36/M36</f>
        <v>32.05707975929122</v>
      </c>
    </row>
    <row r="37" spans="1:14">
      <c r="A37" s="113" t="s">
        <v>361</v>
      </c>
      <c r="B37" s="869" t="str">
        <f>VLOOKUP(A37,EQUIPOS!A7:D154,3,FALSE)</f>
        <v>Vehículo delineador</v>
      </c>
      <c r="C37" s="870"/>
      <c r="D37" s="870"/>
      <c r="E37" s="870"/>
      <c r="F37" s="870"/>
      <c r="G37" s="870"/>
      <c r="H37" s="871"/>
      <c r="I37" s="422"/>
      <c r="J37" s="423"/>
      <c r="K37" s="270">
        <f>VLOOKUP(A37,EQUIPOS!A7:D164,4,FALSE)</f>
        <v>84799.787345990961</v>
      </c>
      <c r="L37" s="336"/>
      <c r="M37" s="337">
        <v>1500</v>
      </c>
      <c r="N37" s="273">
        <f>K37/M37</f>
        <v>56.533191563993974</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0.22423270301200668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88.8145040262972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4.5999999999999999E-2</v>
      </c>
      <c r="L48" s="268"/>
      <c r="M48" s="403">
        <f>VLOOKUP(A48,MATERIALES!A5:D396,4,FALSE)</f>
        <v>6335.1983703992864</v>
      </c>
      <c r="N48" s="273">
        <f>K48*M48</f>
        <v>291.41912503836716</v>
      </c>
    </row>
    <row r="49" spans="1:14">
      <c r="A49" s="166" t="s">
        <v>605</v>
      </c>
      <c r="B49" s="43" t="str">
        <f>VLOOKUP(A49,MATERIALES!A6:D373,3,FALSE)</f>
        <v>Pintura acrílica pura para tráfico</v>
      </c>
      <c r="C49" s="426"/>
      <c r="D49" s="426"/>
      <c r="E49" s="426"/>
      <c r="F49" s="426"/>
      <c r="G49" s="426"/>
      <c r="H49" s="426"/>
      <c r="I49" s="426"/>
      <c r="J49" s="313" t="str">
        <f>VLOOKUP(A49,MATERIALES!A5:D641,2,FALSE)</f>
        <v>gal</v>
      </c>
      <c r="K49" s="398">
        <v>1.4E-2</v>
      </c>
      <c r="L49" s="422"/>
      <c r="M49" s="403">
        <f>VLOOKUP(A49,MATERIALES!A6:D397,4,FALSE)</f>
        <v>69594.904675159443</v>
      </c>
      <c r="N49" s="273">
        <f>K49*M49</f>
        <v>974.32866545223226</v>
      </c>
    </row>
    <row r="50" spans="1:14">
      <c r="A50" s="166" t="s">
        <v>841</v>
      </c>
      <c r="B50" s="43" t="str">
        <f>VLOOKUP(A50,MATERIALES!A6:D373,3,FALSE)</f>
        <v>Disolvente para pintura Trafico (acrílico)</v>
      </c>
      <c r="C50" s="426"/>
      <c r="D50" s="426"/>
      <c r="E50" s="426"/>
      <c r="F50" s="426"/>
      <c r="G50" s="426"/>
      <c r="H50" s="426"/>
      <c r="I50" s="426"/>
      <c r="J50" s="313" t="str">
        <f>VLOOKUP(A50,MATERIALES!A6:D642,2,FALSE)</f>
        <v>gal</v>
      </c>
      <c r="K50" s="445">
        <v>4.2999999999999999E-4</v>
      </c>
      <c r="L50" s="422"/>
      <c r="M50" s="403">
        <f>VLOOKUP(A50,MATERIALES!A6:D398,4,FALSE)</f>
        <v>33221.71878145307</v>
      </c>
      <c r="N50" s="273">
        <f>K50*M50</f>
        <v>14.285339076024819</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1280.0331295666244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9</v>
      </c>
      <c r="B71" s="49" t="str">
        <f>VLOOKUP(A71,'MANO DE OBRA'!A8:D68,3,FALSE)</f>
        <v>Obrero (3)</v>
      </c>
      <c r="C71" s="47"/>
      <c r="D71" s="47"/>
      <c r="E71" s="47"/>
      <c r="F71" s="47"/>
      <c r="G71" s="47"/>
      <c r="H71" s="47"/>
      <c r="I71" s="293">
        <f>K71/J71*100</f>
        <v>87780</v>
      </c>
      <c r="J71" s="294">
        <v>185</v>
      </c>
      <c r="K71" s="295">
        <f>VLOOKUP(A71,'MANO DE OBRA'!A8:D99,4,FALSE)</f>
        <v>162393</v>
      </c>
      <c r="L71" s="50"/>
      <c r="M71" s="435">
        <v>12000</v>
      </c>
      <c r="N71" s="396">
        <f>K71/M71</f>
        <v>13.53275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12000</v>
      </c>
      <c r="N72" s="396">
        <f>K72/M72</f>
        <v>8.8905203012006648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22.423270301200667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1391.2709038941225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278.25418077882449</v>
      </c>
      <c r="M84" s="856"/>
      <c r="N84" s="51"/>
    </row>
    <row r="85" spans="1:14">
      <c r="B85" s="89" t="s">
        <v>973</v>
      </c>
      <c r="C85" s="90"/>
      <c r="D85" s="90"/>
      <c r="E85" s="90"/>
      <c r="F85" s="90"/>
      <c r="G85" s="90"/>
      <c r="H85" s="90"/>
      <c r="I85" s="87"/>
      <c r="J85" s="88"/>
      <c r="K85" s="305">
        <v>0.05</v>
      </c>
      <c r="L85" s="855">
        <f>N79*K85</f>
        <v>69.563545194706123</v>
      </c>
      <c r="M85" s="856"/>
      <c r="N85" s="51"/>
    </row>
    <row r="86" spans="1:14" ht="15.75" thickBot="1">
      <c r="B86" s="91" t="s">
        <v>974</v>
      </c>
      <c r="C86" s="92"/>
      <c r="D86" s="92"/>
      <c r="E86" s="92"/>
      <c r="F86" s="92"/>
      <c r="G86" s="92"/>
      <c r="H86" s="92"/>
      <c r="I86" s="93"/>
      <c r="J86" s="94"/>
      <c r="K86" s="306">
        <v>0.05</v>
      </c>
      <c r="L86" s="857">
        <f>N79*K86</f>
        <v>69.563545194706123</v>
      </c>
      <c r="M86" s="858"/>
      <c r="N86" s="51"/>
    </row>
    <row r="87" spans="1:14" ht="15.75" thickBot="1">
      <c r="B87" s="820" t="s">
        <v>953</v>
      </c>
      <c r="C87" s="821"/>
      <c r="D87" s="821"/>
      <c r="E87" s="821"/>
      <c r="F87" s="821"/>
      <c r="G87" s="821"/>
      <c r="H87" s="821"/>
      <c r="I87" s="821"/>
      <c r="J87" s="821"/>
      <c r="K87" s="821"/>
      <c r="L87" s="821"/>
      <c r="M87" s="822"/>
      <c r="N87" s="52">
        <f>L84+L85+L86</f>
        <v>417.38127116823676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1808.6521750623592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1147</v>
      </c>
      <c r="C31" s="81" t="s">
        <v>2164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1200</v>
      </c>
      <c r="N36" s="273">
        <f>K36/M36</f>
        <v>40.07134969911403</v>
      </c>
    </row>
    <row r="37" spans="1:14">
      <c r="A37" s="113" t="s">
        <v>201</v>
      </c>
      <c r="B37" s="869" t="str">
        <f>VLOOKUP(A37,EQUIPOS!A7:D154,3,FALSE)</f>
        <v>Equipo autopropulsado para pintura termoplástica</v>
      </c>
      <c r="C37" s="870"/>
      <c r="D37" s="870"/>
      <c r="E37" s="870"/>
      <c r="F37" s="870"/>
      <c r="G37" s="870"/>
      <c r="H37" s="871"/>
      <c r="I37" s="422"/>
      <c r="J37" s="423"/>
      <c r="K37" s="270">
        <f>VLOOKUP(A37,EQUIPOS!A7:D164,4,FALSE)</f>
        <v>83760.602346877422</v>
      </c>
      <c r="L37" s="336"/>
      <c r="M37" s="337">
        <v>1200</v>
      </c>
      <c r="N37" s="273">
        <f>K37/M37</f>
        <v>69.800501955731178</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0.39306379543167497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110.26491545027689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0.108</v>
      </c>
      <c r="L48" s="268"/>
      <c r="M48" s="403">
        <f>VLOOKUP(A48,MATERIALES!A5:D396,4,FALSE)</f>
        <v>6335.1983703992864</v>
      </c>
      <c r="N48" s="273">
        <f>K48*M48</f>
        <v>684.20142400312295</v>
      </c>
    </row>
    <row r="49" spans="1:14">
      <c r="A49" s="166" t="s">
        <v>626</v>
      </c>
      <c r="B49" s="43" t="str">
        <f>VLOOKUP(A49,MATERIALES!A6:D373,3,FALSE)</f>
        <v xml:space="preserve">Resina termoplástica </v>
      </c>
      <c r="C49" s="426"/>
      <c r="D49" s="426"/>
      <c r="E49" s="426"/>
      <c r="F49" s="426"/>
      <c r="G49" s="426"/>
      <c r="H49" s="426"/>
      <c r="I49" s="426"/>
      <c r="J49" s="313" t="str">
        <f>VLOOKUP(A49,MATERIALES!A5:D641,2,FALSE)</f>
        <v>kg</v>
      </c>
      <c r="K49" s="398">
        <v>7.8E-2</v>
      </c>
      <c r="L49" s="422"/>
      <c r="M49" s="403">
        <f>VLOOKUP(A49,MATERIALES!A6:D397,4,FALSE)</f>
        <v>8105.6270079648893</v>
      </c>
      <c r="N49" s="273">
        <f>K49*M49</f>
        <v>632.23890662126132</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1316.4403306243844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9600</v>
      </c>
      <c r="N71" s="396">
        <f>K71/M71</f>
        <v>28.193229166666665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9600</v>
      </c>
      <c r="N72" s="396">
        <f>K72/M72</f>
        <v>11.113150376500831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39.306379543167495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1466.0116256178287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293.20232512356574</v>
      </c>
      <c r="M84" s="856"/>
      <c r="N84" s="51"/>
    </row>
    <row r="85" spans="1:14">
      <c r="B85" s="89" t="s">
        <v>973</v>
      </c>
      <c r="C85" s="90"/>
      <c r="D85" s="90"/>
      <c r="E85" s="90"/>
      <c r="F85" s="90"/>
      <c r="G85" s="90"/>
      <c r="H85" s="90"/>
      <c r="I85" s="87"/>
      <c r="J85" s="88"/>
      <c r="K85" s="305">
        <v>0.05</v>
      </c>
      <c r="L85" s="855">
        <f>N79*K85</f>
        <v>73.300581280891436</v>
      </c>
      <c r="M85" s="856"/>
      <c r="N85" s="51"/>
    </row>
    <row r="86" spans="1:14" ht="15.75" thickBot="1">
      <c r="B86" s="91" t="s">
        <v>974</v>
      </c>
      <c r="C86" s="92"/>
      <c r="D86" s="92"/>
      <c r="E86" s="92"/>
      <c r="F86" s="92"/>
      <c r="G86" s="92"/>
      <c r="H86" s="92"/>
      <c r="I86" s="93"/>
      <c r="J86" s="94"/>
      <c r="K86" s="306">
        <v>0.05</v>
      </c>
      <c r="L86" s="857">
        <f>N79*K86</f>
        <v>73.300581280891436</v>
      </c>
      <c r="M86" s="858"/>
      <c r="N86" s="51"/>
    </row>
    <row r="87" spans="1:14" ht="15.75" thickBot="1">
      <c r="B87" s="820" t="s">
        <v>953</v>
      </c>
      <c r="C87" s="821"/>
      <c r="D87" s="821"/>
      <c r="E87" s="821"/>
      <c r="F87" s="821"/>
      <c r="G87" s="821"/>
      <c r="H87" s="821"/>
      <c r="I87" s="821"/>
      <c r="J87" s="821"/>
      <c r="K87" s="821"/>
      <c r="L87" s="821"/>
      <c r="M87" s="822"/>
      <c r="N87" s="52">
        <f>L84+L85+L86</f>
        <v>439.80348768534861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1905.8151133031774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1148</v>
      </c>
      <c r="C31" s="81" t="s">
        <v>2165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199</v>
      </c>
      <c r="B36" s="869" t="str">
        <f>VLOOKUP(A36,EQUIPOS!A6:D154,3,FALSE)</f>
        <v xml:space="preserve">Equipo de pintura (Compresor), Presión máxima de trabajo 3300 psi.
</v>
      </c>
      <c r="C36" s="870"/>
      <c r="D36" s="870"/>
      <c r="E36" s="870"/>
      <c r="F36" s="870"/>
      <c r="G36" s="870"/>
      <c r="H36" s="871"/>
      <c r="I36" s="268"/>
      <c r="J36" s="269"/>
      <c r="K36" s="270">
        <f>VLOOKUP(A36,EQUIPOS!A6:D163,4,FALSE)</f>
        <v>11243.332386528449</v>
      </c>
      <c r="L36" s="271"/>
      <c r="M36" s="337">
        <v>6.1</v>
      </c>
      <c r="N36" s="273">
        <f>K36/M36</f>
        <v>1843.1692436931885</v>
      </c>
    </row>
    <row r="37" spans="1:14">
      <c r="A37" s="113" t="s">
        <v>138</v>
      </c>
      <c r="B37" s="869" t="str">
        <f>VLOOKUP(A37,EQUIPOS!A7:D154,3,FALSE)</f>
        <v>Camioneta D-300</v>
      </c>
      <c r="C37" s="870"/>
      <c r="D37" s="870"/>
      <c r="E37" s="870"/>
      <c r="F37" s="870"/>
      <c r="G37" s="870"/>
      <c r="H37" s="871"/>
      <c r="I37" s="422"/>
      <c r="J37" s="423"/>
      <c r="K37" s="270">
        <f>VLOOKUP(A37,EQUIPOS!A7:D164,4,FALSE)</f>
        <v>48085.619638936834</v>
      </c>
      <c r="L37" s="336"/>
      <c r="M37" s="337">
        <v>6.1</v>
      </c>
      <c r="N37" s="273">
        <f>K37/M37</f>
        <v>7882.8884653994819</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77.324025330821314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9803.3817344234922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0.38200000000000001</v>
      </c>
      <c r="L48" s="268"/>
      <c r="M48" s="403">
        <f>VLOOKUP(A48,MATERIALES!A5:D396,4,FALSE)</f>
        <v>6335.1983703992864</v>
      </c>
      <c r="N48" s="273">
        <f>K48*M48</f>
        <v>2420.0457774925276</v>
      </c>
    </row>
    <row r="49" spans="1:14">
      <c r="A49" s="166" t="s">
        <v>841</v>
      </c>
      <c r="B49" s="43" t="str">
        <f>VLOOKUP(A49,MATERIALES!A6:D373,3,FALSE)</f>
        <v>Disolvente para pintura Trafico (acrílico)</v>
      </c>
      <c r="C49" s="426"/>
      <c r="D49" s="426"/>
      <c r="E49" s="426"/>
      <c r="F49" s="426"/>
      <c r="G49" s="426"/>
      <c r="H49" s="426"/>
      <c r="I49" s="426"/>
      <c r="J49" s="313" t="str">
        <f>VLOOKUP(A49,MATERIALES!A5:D641,2,FALSE)</f>
        <v>gal</v>
      </c>
      <c r="K49" s="398">
        <v>0.05</v>
      </c>
      <c r="L49" s="422"/>
      <c r="M49" s="403">
        <f>VLOOKUP(A49,MATERIALES!A6:D397,4,FALSE)</f>
        <v>33221.71878145307</v>
      </c>
      <c r="N49" s="273">
        <f>K49*M49</f>
        <v>1661.0859390726537</v>
      </c>
    </row>
    <row r="50" spans="1:14">
      <c r="A50" s="166" t="s">
        <v>605</v>
      </c>
      <c r="B50" s="43" t="str">
        <f>VLOOKUP(A50,MATERIALES!A6:D373,3,FALSE)</f>
        <v>Pintura acrílica pura para tráfico</v>
      </c>
      <c r="C50" s="426"/>
      <c r="D50" s="426"/>
      <c r="E50" s="426"/>
      <c r="F50" s="426"/>
      <c r="G50" s="426"/>
      <c r="H50" s="426"/>
      <c r="I50" s="426"/>
      <c r="J50" s="313" t="str">
        <f>VLOOKUP(A50,MATERIALES!A6:D642,2,FALSE)</f>
        <v>gal</v>
      </c>
      <c r="K50" s="398">
        <v>0.12</v>
      </c>
      <c r="L50" s="422"/>
      <c r="M50" s="403">
        <f>VLOOKUP(A50,MATERIALES!A6:D398,4,FALSE)</f>
        <v>69594.904675159443</v>
      </c>
      <c r="N50" s="273">
        <f>K50*M50</f>
        <v>8351.3885610191337</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12432.520277584315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862"/>
      <c r="N70" s="98" t="s">
        <v>951</v>
      </c>
    </row>
    <row r="71" spans="1:15">
      <c r="A71" s="167"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48.8</v>
      </c>
      <c r="N71" s="396">
        <f>K71/M71</f>
        <v>5546.2090163934427</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48.8</v>
      </c>
      <c r="N72" s="396">
        <f>K72/M72</f>
        <v>2186.1935166886883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7732.4025330821314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29968.304545089937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5993.6609090179882</v>
      </c>
      <c r="M84" s="856"/>
      <c r="N84" s="51"/>
    </row>
    <row r="85" spans="1:14">
      <c r="B85" s="89" t="s">
        <v>973</v>
      </c>
      <c r="C85" s="90"/>
      <c r="D85" s="90"/>
      <c r="E85" s="90"/>
      <c r="F85" s="90"/>
      <c r="G85" s="90"/>
      <c r="H85" s="90"/>
      <c r="I85" s="87"/>
      <c r="J85" s="88"/>
      <c r="K85" s="305">
        <v>0.05</v>
      </c>
      <c r="L85" s="855">
        <f>N79*K85</f>
        <v>1498.415227254497</v>
      </c>
      <c r="M85" s="856"/>
      <c r="N85" s="51"/>
    </row>
    <row r="86" spans="1:14" ht="15.75" thickBot="1">
      <c r="B86" s="91" t="s">
        <v>974</v>
      </c>
      <c r="C86" s="92"/>
      <c r="D86" s="92"/>
      <c r="E86" s="92"/>
      <c r="F86" s="92"/>
      <c r="G86" s="92"/>
      <c r="H86" s="92"/>
      <c r="I86" s="93"/>
      <c r="J86" s="94"/>
      <c r="K86" s="306">
        <v>0.05</v>
      </c>
      <c r="L86" s="857">
        <f>N79*K86</f>
        <v>1498.415227254497</v>
      </c>
      <c r="M86" s="858"/>
      <c r="N86" s="51"/>
    </row>
    <row r="87" spans="1:14" ht="15.75" thickBot="1">
      <c r="B87" s="820" t="s">
        <v>953</v>
      </c>
      <c r="C87" s="821"/>
      <c r="D87" s="821"/>
      <c r="E87" s="821"/>
      <c r="F87" s="821"/>
      <c r="G87" s="821"/>
      <c r="H87" s="821"/>
      <c r="I87" s="821"/>
      <c r="J87" s="821"/>
      <c r="K87" s="821"/>
      <c r="L87" s="821"/>
      <c r="M87" s="822"/>
      <c r="N87" s="52">
        <f>L84+L85+L86</f>
        <v>8990.4913635269822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38958.795908616921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1149</v>
      </c>
      <c r="C31" s="81" t="s">
        <v>2166</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6</v>
      </c>
      <c r="N36" s="273">
        <f>K36/M36</f>
        <v>8014.269939822806</v>
      </c>
    </row>
    <row r="37" spans="1:14">
      <c r="A37" s="113" t="s">
        <v>1711</v>
      </c>
      <c r="B37" s="869" t="str">
        <f>VLOOKUP(A37,EQUIPOS!A7:D154,3,FALSE)</f>
        <v>Caldera para pintura termoplástica</v>
      </c>
      <c r="C37" s="870"/>
      <c r="D37" s="870"/>
      <c r="E37" s="870"/>
      <c r="F37" s="870"/>
      <c r="G37" s="870"/>
      <c r="H37" s="871"/>
      <c r="I37" s="422"/>
      <c r="J37" s="423"/>
      <c r="K37" s="270">
        <f>VLOOKUP(A37,EQUIPOS!A7:D164,4,FALSE)</f>
        <v>45119.057157653071</v>
      </c>
      <c r="L37" s="336"/>
      <c r="M37" s="337">
        <v>6</v>
      </c>
      <c r="N37" s="273">
        <f>K37/M37</f>
        <v>7519.8428596088452</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89.890050753001674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15624.002850184654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447</v>
      </c>
      <c r="B48" s="43" t="str">
        <f>VLOOKUP(A48,MATERIALES!A5:D373,3,FALSE)</f>
        <v>Esferas reflectivas</v>
      </c>
      <c r="C48" s="282"/>
      <c r="D48" s="282"/>
      <c r="E48" s="282"/>
      <c r="F48" s="282"/>
      <c r="G48" s="282"/>
      <c r="H48" s="282"/>
      <c r="I48" s="269"/>
      <c r="J48" s="225" t="str">
        <f>VLOOKUP(A48,MATERIALES!A4:D640,2,FALSE)</f>
        <v>kg</v>
      </c>
      <c r="K48" s="283">
        <v>0.9</v>
      </c>
      <c r="L48" s="268"/>
      <c r="M48" s="403">
        <f>VLOOKUP(A48,MATERIALES!A5:D396,4,FALSE)</f>
        <v>6335.1983703992864</v>
      </c>
      <c r="N48" s="273">
        <f>K48*M48</f>
        <v>5701.678533359358</v>
      </c>
    </row>
    <row r="49" spans="1:14">
      <c r="A49" s="166" t="s">
        <v>626</v>
      </c>
      <c r="B49" s="43" t="str">
        <f>VLOOKUP(A49,MATERIALES!A6:D373,3,FALSE)</f>
        <v xml:space="preserve">Resina termoplástica </v>
      </c>
      <c r="C49" s="426"/>
      <c r="D49" s="426"/>
      <c r="E49" s="426"/>
      <c r="F49" s="426"/>
      <c r="G49" s="426"/>
      <c r="H49" s="426"/>
      <c r="I49" s="426"/>
      <c r="J49" s="312" t="str">
        <f>VLOOKUP(A49,MATERIALES!A5:D641,2,FALSE)</f>
        <v>kg</v>
      </c>
      <c r="K49" s="398">
        <v>0.65</v>
      </c>
      <c r="L49" s="422"/>
      <c r="M49" s="403">
        <f>VLOOKUP(A49,MATERIALES!A6:D397,4,FALSE)</f>
        <v>8105.6270079648893</v>
      </c>
      <c r="N49" s="273">
        <f>K49*M49</f>
        <v>5268.6575551771784</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10970.336088536536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48</v>
      </c>
      <c r="N71" s="396">
        <f>K71/M71</f>
        <v>6766.375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v>
      </c>
      <c r="N72" s="396">
        <f>K72/M72</f>
        <v>2222.6300753001665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8989.0050753001669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35583.344014021357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7116.6688028042718</v>
      </c>
      <c r="M84" s="856"/>
      <c r="N84" s="51"/>
    </row>
    <row r="85" spans="1:14">
      <c r="B85" s="89" t="s">
        <v>973</v>
      </c>
      <c r="C85" s="90"/>
      <c r="D85" s="90"/>
      <c r="E85" s="90"/>
      <c r="F85" s="90"/>
      <c r="G85" s="90"/>
      <c r="H85" s="90"/>
      <c r="I85" s="87"/>
      <c r="J85" s="88"/>
      <c r="K85" s="305">
        <v>0.05</v>
      </c>
      <c r="L85" s="855">
        <f>N79*K85</f>
        <v>1779.1672007010679</v>
      </c>
      <c r="M85" s="856"/>
      <c r="N85" s="51"/>
    </row>
    <row r="86" spans="1:14" ht="15.75" thickBot="1">
      <c r="B86" s="91" t="s">
        <v>974</v>
      </c>
      <c r="C86" s="92"/>
      <c r="D86" s="92"/>
      <c r="E86" s="92"/>
      <c r="F86" s="92"/>
      <c r="G86" s="92"/>
      <c r="H86" s="92"/>
      <c r="I86" s="93"/>
      <c r="J86" s="94"/>
      <c r="K86" s="306">
        <v>0.05</v>
      </c>
      <c r="L86" s="857">
        <f>N79*K86</f>
        <v>1779.1672007010679</v>
      </c>
      <c r="M86" s="858"/>
      <c r="N86" s="51"/>
    </row>
    <row r="87" spans="1:14" ht="15.75" thickBot="1">
      <c r="B87" s="820" t="s">
        <v>953</v>
      </c>
      <c r="C87" s="821"/>
      <c r="D87" s="821"/>
      <c r="E87" s="821"/>
      <c r="F87" s="821"/>
      <c r="G87" s="821"/>
      <c r="H87" s="821"/>
      <c r="I87" s="821"/>
      <c r="J87" s="821"/>
      <c r="K87" s="821"/>
      <c r="L87" s="821"/>
      <c r="M87" s="822"/>
      <c r="N87" s="52">
        <f>L84+L85+L86</f>
        <v>10675.003204206407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46258.347218227762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1150</v>
      </c>
      <c r="C31" s="81" t="s">
        <v>2167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250</v>
      </c>
      <c r="N36" s="273">
        <f>K36/M36</f>
        <v>192.34247855574733</v>
      </c>
    </row>
    <row r="37" spans="1:14">
      <c r="A37" s="113" t="s">
        <v>251</v>
      </c>
      <c r="B37" s="869" t="str">
        <f>VLOOKUP(A37,EQUIPOS!A7:D154,3,FALSE)</f>
        <v>Maquina térmica pegatachas</v>
      </c>
      <c r="C37" s="870"/>
      <c r="D37" s="870"/>
      <c r="E37" s="870"/>
      <c r="F37" s="870"/>
      <c r="G37" s="870"/>
      <c r="H37" s="871"/>
      <c r="I37" s="422"/>
      <c r="J37" s="423"/>
      <c r="K37" s="270">
        <f>VLOOKUP(A37,EQUIPOS!A7:D164,4,FALSE)</f>
        <v>18228.129753836347</v>
      </c>
      <c r="L37" s="336"/>
      <c r="M37" s="337">
        <v>250</v>
      </c>
      <c r="N37" s="273">
        <f>K37/M37</f>
        <v>72.912519015345381</v>
      </c>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1.0747412180720399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266.32973878916476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626</v>
      </c>
      <c r="B48" s="43" t="str">
        <f>VLOOKUP(A48,MATERIALES!A5:D373,3,FALSE)</f>
        <v xml:space="preserve">Resina termoplástica </v>
      </c>
      <c r="C48" s="282"/>
      <c r="D48" s="282"/>
      <c r="E48" s="282"/>
      <c r="F48" s="282"/>
      <c r="G48" s="282"/>
      <c r="H48" s="282"/>
      <c r="I48" s="269"/>
      <c r="J48" s="225" t="str">
        <f>VLOOKUP(A48,MATERIALES!A4:D640,2,FALSE)</f>
        <v>kg</v>
      </c>
      <c r="K48" s="283">
        <v>0.08</v>
      </c>
      <c r="L48" s="268"/>
      <c r="M48" s="403">
        <f>VLOOKUP(A48,MATERIALES!A5:D396,4,FALSE)</f>
        <v>8105.6270079648893</v>
      </c>
      <c r="N48" s="273">
        <f>K48*M48</f>
        <v>648.45016063719117</v>
      </c>
    </row>
    <row r="49" spans="1:14">
      <c r="A49" s="166" t="s">
        <v>681</v>
      </c>
      <c r="B49" s="43" t="str">
        <f>VLOOKUP(A49,MATERIALES!A6:D373,3,FALSE)</f>
        <v>Tacha reflectiva</v>
      </c>
      <c r="C49" s="426"/>
      <c r="D49" s="426"/>
      <c r="E49" s="426"/>
      <c r="F49" s="426"/>
      <c r="G49" s="426"/>
      <c r="H49" s="426"/>
      <c r="I49" s="423"/>
      <c r="J49" s="225" t="str">
        <f>VLOOKUP(A49,MATERIALES!A5:D641,2,FALSE)</f>
        <v>u</v>
      </c>
      <c r="K49" s="398">
        <v>1</v>
      </c>
      <c r="L49" s="422"/>
      <c r="M49" s="403">
        <f>VLOOKUP(A49,MATERIALES!A6:D397,4,FALSE)</f>
        <v>5701.678533359358</v>
      </c>
      <c r="N49" s="273">
        <f>K49*M49</f>
        <v>5701.678533359358</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6350.1286939965494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2000</v>
      </c>
      <c r="N71" s="396">
        <f>K71/M71</f>
        <v>54.131</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2000</v>
      </c>
      <c r="N72" s="396">
        <f>K72/M72</f>
        <v>53.343121807203993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107.474121807204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6723.9325545929178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1344.7865109185836</v>
      </c>
      <c r="M84" s="856"/>
      <c r="N84" s="51"/>
    </row>
    <row r="85" spans="1:14">
      <c r="B85" s="89" t="s">
        <v>973</v>
      </c>
      <c r="C85" s="90"/>
      <c r="D85" s="90"/>
      <c r="E85" s="90"/>
      <c r="F85" s="90"/>
      <c r="G85" s="90"/>
      <c r="H85" s="90"/>
      <c r="I85" s="87"/>
      <c r="J85" s="88"/>
      <c r="K85" s="305">
        <v>0.05</v>
      </c>
      <c r="L85" s="855">
        <f>N79*K85</f>
        <v>336.19662772964591</v>
      </c>
      <c r="M85" s="856"/>
      <c r="N85" s="51"/>
    </row>
    <row r="86" spans="1:14" ht="15.75" thickBot="1">
      <c r="B86" s="91" t="s">
        <v>974</v>
      </c>
      <c r="C86" s="92"/>
      <c r="D86" s="92"/>
      <c r="E86" s="92"/>
      <c r="F86" s="92"/>
      <c r="G86" s="92"/>
      <c r="H86" s="92"/>
      <c r="I86" s="93"/>
      <c r="J86" s="94"/>
      <c r="K86" s="306">
        <v>0.05</v>
      </c>
      <c r="L86" s="857">
        <f>N79*K86</f>
        <v>336.19662772964591</v>
      </c>
      <c r="M86" s="858"/>
      <c r="N86" s="51"/>
    </row>
    <row r="87" spans="1:14" ht="15.75" thickBot="1">
      <c r="B87" s="820" t="s">
        <v>953</v>
      </c>
      <c r="C87" s="821"/>
      <c r="D87" s="821"/>
      <c r="E87" s="821"/>
      <c r="F87" s="821"/>
      <c r="G87" s="821"/>
      <c r="H87" s="821"/>
      <c r="I87" s="821"/>
      <c r="J87" s="821"/>
      <c r="K87" s="821"/>
      <c r="L87" s="821"/>
      <c r="M87" s="822"/>
      <c r="N87" s="52">
        <f>L84+L85+L86</f>
        <v>2017.1797663778757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8741.112320970793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1713</v>
      </c>
      <c r="C31" s="81" t="s">
        <v>2168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3.75</v>
      </c>
      <c r="N36" s="273">
        <f>K36/M36</f>
        <v>12822.831903716489</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89.693081204802652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12912.524984921292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100850.76531418078</v>
      </c>
      <c r="N48" s="273">
        <f>K48*M48</f>
        <v>100850.76531418078</v>
      </c>
    </row>
    <row r="49" spans="1:14">
      <c r="A49" s="166" t="s">
        <v>653</v>
      </c>
      <c r="B49" s="43" t="str">
        <f>VLOOKUP(A49,MATERIALES!A6:D373,3,FALSE)</f>
        <v>Señal (grupo 1). Tablero en lámina galvanizada de 75cm*75cm, calibre 16, reflectivo tipo 1/ incluye poste )</v>
      </c>
      <c r="C49" s="426"/>
      <c r="D49" s="426"/>
      <c r="E49" s="426"/>
      <c r="F49" s="426"/>
      <c r="G49" s="426"/>
      <c r="H49" s="426"/>
      <c r="I49" s="426"/>
      <c r="J49" s="313" t="str">
        <f>VLOOKUP(A49,MATERIALES!A5:D641,2,FALSE)</f>
        <v>u</v>
      </c>
      <c r="K49" s="398">
        <v>1</v>
      </c>
      <c r="L49" s="422"/>
      <c r="M49" s="403">
        <f>VLOOKUP(A49,MATERIALES!A6:D397,4,FALSE)</f>
        <v>173428.0714672691</v>
      </c>
      <c r="N49" s="273">
        <f>K49*M49</f>
        <v>173428.0714672691</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337132.64943949436</v>
      </c>
      <c r="N50" s="273">
        <f>K50*M50</f>
        <v>10113.97948318483</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284392.81626463466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8969.3081204802656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306274.6493700362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61254.929874007241</v>
      </c>
      <c r="M84" s="856"/>
      <c r="N84" s="51"/>
    </row>
    <row r="85" spans="1:14">
      <c r="B85" s="89" t="s">
        <v>973</v>
      </c>
      <c r="C85" s="90"/>
      <c r="D85" s="90"/>
      <c r="E85" s="90"/>
      <c r="F85" s="90"/>
      <c r="G85" s="90"/>
      <c r="H85" s="90"/>
      <c r="I85" s="87"/>
      <c r="J85" s="88"/>
      <c r="K85" s="305">
        <v>0.05</v>
      </c>
      <c r="L85" s="855">
        <f>N79*K85</f>
        <v>15313.73246850181</v>
      </c>
      <c r="M85" s="856"/>
      <c r="N85" s="51"/>
    </row>
    <row r="86" spans="1:14" ht="15.75" thickBot="1">
      <c r="B86" s="91" t="s">
        <v>974</v>
      </c>
      <c r="C86" s="92"/>
      <c r="D86" s="92"/>
      <c r="E86" s="92"/>
      <c r="F86" s="92"/>
      <c r="G86" s="92"/>
      <c r="H86" s="92"/>
      <c r="I86" s="93"/>
      <c r="J86" s="94"/>
      <c r="K86" s="306">
        <v>0.05</v>
      </c>
      <c r="L86" s="857">
        <f>N79*K86</f>
        <v>15313.73246850181</v>
      </c>
      <c r="M86" s="858"/>
      <c r="N86" s="51"/>
    </row>
    <row r="87" spans="1:14" ht="15.75" thickBot="1">
      <c r="B87" s="820" t="s">
        <v>953</v>
      </c>
      <c r="C87" s="821"/>
      <c r="D87" s="821"/>
      <c r="E87" s="821"/>
      <c r="F87" s="821"/>
      <c r="G87" s="821"/>
      <c r="H87" s="821"/>
      <c r="I87" s="821"/>
      <c r="J87" s="821"/>
      <c r="K87" s="821"/>
      <c r="L87" s="821"/>
      <c r="M87" s="822"/>
      <c r="N87" s="52">
        <f>L84+L85+L86</f>
        <v>91882.394811010861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398157.04418104707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8.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1151</v>
      </c>
      <c r="C31" s="81" t="s">
        <v>2169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3.75</v>
      </c>
      <c r="N36" s="273">
        <f>K36/M36</f>
        <v>12822.831903716489</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89.693081204802652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12912.524984921292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100850.76531418078</v>
      </c>
      <c r="N48" s="273">
        <f>K48*M48</f>
        <v>100850.76531418078</v>
      </c>
    </row>
    <row r="49" spans="1:14">
      <c r="A49" s="166" t="s">
        <v>654</v>
      </c>
      <c r="B49" s="43" t="str">
        <f>VLOOKUP(A49,MATERIALES!A6:D373,3,FALSE)</f>
        <v xml:space="preserve">Señal (grupo 2). Tablero en lámina galvanizado de 1,2m*0,4m, calibre 16, reflectivo tipo 1. </v>
      </c>
      <c r="C49" s="426"/>
      <c r="D49" s="426"/>
      <c r="E49" s="426"/>
      <c r="F49" s="426"/>
      <c r="G49" s="426"/>
      <c r="H49" s="426"/>
      <c r="I49" s="426"/>
      <c r="J49" s="313" t="str">
        <f>VLOOKUP(A49,MATERIALES!A5:D641,2,FALSE)</f>
        <v>u</v>
      </c>
      <c r="K49" s="398">
        <v>1</v>
      </c>
      <c r="L49" s="422"/>
      <c r="M49" s="403">
        <f>VLOOKUP(A49,MATERIALES!A6:D397,4,FALSE)</f>
        <v>253795.40937226871</v>
      </c>
      <c r="N49" s="273">
        <f>K49*M49</f>
        <v>253795.40937226871</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337132.64943949436</v>
      </c>
      <c r="N50" s="273">
        <f>K50*M50</f>
        <v>10113.97948318483</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364760.15416963428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8969.3081204802656</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386641.98727503582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77328.397455007173</v>
      </c>
      <c r="M84" s="856"/>
      <c r="N84" s="51"/>
    </row>
    <row r="85" spans="1:14">
      <c r="B85" s="89" t="s">
        <v>973</v>
      </c>
      <c r="C85" s="90"/>
      <c r="D85" s="90"/>
      <c r="E85" s="90"/>
      <c r="F85" s="90"/>
      <c r="G85" s="90"/>
      <c r="H85" s="90"/>
      <c r="I85" s="87"/>
      <c r="J85" s="88"/>
      <c r="K85" s="305">
        <v>0.05</v>
      </c>
      <c r="L85" s="855">
        <f>N79*K85</f>
        <v>19332.099363751793</v>
      </c>
      <c r="M85" s="856"/>
      <c r="N85" s="51"/>
    </row>
    <row r="86" spans="1:14" ht="15.75" thickBot="1">
      <c r="B86" s="91" t="s">
        <v>974</v>
      </c>
      <c r="C86" s="92"/>
      <c r="D86" s="92"/>
      <c r="E86" s="92"/>
      <c r="F86" s="92"/>
      <c r="G86" s="92"/>
      <c r="H86" s="92"/>
      <c r="I86" s="93"/>
      <c r="J86" s="94"/>
      <c r="K86" s="306">
        <v>0.05</v>
      </c>
      <c r="L86" s="857">
        <f>N79*K86</f>
        <v>19332.099363751793</v>
      </c>
      <c r="M86" s="858"/>
      <c r="N86" s="51"/>
    </row>
    <row r="87" spans="1:14" ht="15.75" thickBot="1">
      <c r="B87" s="820" t="s">
        <v>953</v>
      </c>
      <c r="C87" s="821"/>
      <c r="D87" s="821"/>
      <c r="E87" s="821"/>
      <c r="F87" s="821"/>
      <c r="G87" s="821"/>
      <c r="H87" s="821"/>
      <c r="I87" s="821"/>
      <c r="J87" s="821"/>
      <c r="K87" s="821"/>
      <c r="L87" s="821"/>
      <c r="M87" s="822"/>
      <c r="N87" s="52">
        <f>L84+L85+L86</f>
        <v>115992.59618251077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502634.5834575466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1152</v>
      </c>
      <c r="C31" s="81" t="s">
        <v>2170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3</v>
      </c>
      <c r="N36" s="273">
        <f>K36/M36</f>
        <v>16028.539879645612</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45.109166666666674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16073.649046312279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616</v>
      </c>
      <c r="B48" s="43" t="str">
        <f>VLOOKUP(A48,MATERIALES!A5:D373,3,FALSE)</f>
        <v>Poste kilometraje</v>
      </c>
      <c r="C48" s="282"/>
      <c r="D48" s="282"/>
      <c r="E48" s="282"/>
      <c r="F48" s="282"/>
      <c r="G48" s="282"/>
      <c r="H48" s="282"/>
      <c r="I48" s="282"/>
      <c r="J48" s="312" t="str">
        <f>VLOOKUP(A48,MATERIALES!A4:D640,2,FALSE)</f>
        <v>u</v>
      </c>
      <c r="K48" s="283">
        <v>1</v>
      </c>
      <c r="L48" s="268"/>
      <c r="M48" s="403">
        <f>VLOOKUP(A48,MATERIALES!A5:D396,4,FALSE)</f>
        <v>354771.10874236003</v>
      </c>
      <c r="N48" s="273">
        <f>K48*M48</f>
        <v>354771.10874236003</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0.06</v>
      </c>
      <c r="L49" s="422"/>
      <c r="M49" s="403">
        <f>VLOOKUP(A49,MATERIALES!A6:D397,4,FALSE)</f>
        <v>337132.64943949436</v>
      </c>
      <c r="N49" s="273">
        <f>K49*M49</f>
        <v>20227.958966369661</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374999.06770872971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24</v>
      </c>
      <c r="N71" s="396">
        <f>K71/M71</f>
        <v>4510.916666666667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4510.916666666667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395583.63342170866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79116.726684341731</v>
      </c>
      <c r="M84" s="856"/>
      <c r="N84" s="51"/>
    </row>
    <row r="85" spans="1:14">
      <c r="B85" s="89" t="s">
        <v>973</v>
      </c>
      <c r="C85" s="90"/>
      <c r="D85" s="90"/>
      <c r="E85" s="90"/>
      <c r="F85" s="90"/>
      <c r="G85" s="90"/>
      <c r="H85" s="90"/>
      <c r="I85" s="87"/>
      <c r="J85" s="88"/>
      <c r="K85" s="305">
        <v>0.05</v>
      </c>
      <c r="L85" s="855">
        <f>N79*K85</f>
        <v>19779.181671085433</v>
      </c>
      <c r="M85" s="856"/>
      <c r="N85" s="51"/>
    </row>
    <row r="86" spans="1:14" ht="15.75" thickBot="1">
      <c r="B86" s="91" t="s">
        <v>974</v>
      </c>
      <c r="C86" s="92"/>
      <c r="D86" s="92"/>
      <c r="E86" s="92"/>
      <c r="F86" s="92"/>
      <c r="G86" s="92"/>
      <c r="H86" s="92"/>
      <c r="I86" s="93"/>
      <c r="J86" s="94"/>
      <c r="K86" s="306">
        <v>0.05</v>
      </c>
      <c r="L86" s="857">
        <f>N79*K86</f>
        <v>19779.181671085433</v>
      </c>
      <c r="M86" s="858"/>
      <c r="N86" s="51"/>
    </row>
    <row r="87" spans="1:14" ht="15.75" thickBot="1">
      <c r="B87" s="820" t="s">
        <v>953</v>
      </c>
      <c r="C87" s="821"/>
      <c r="D87" s="821"/>
      <c r="E87" s="821"/>
      <c r="F87" s="821"/>
      <c r="G87" s="821"/>
      <c r="H87" s="821"/>
      <c r="I87" s="821"/>
      <c r="J87" s="821"/>
      <c r="K87" s="821"/>
      <c r="L87" s="821"/>
      <c r="M87" s="822"/>
      <c r="N87" s="52">
        <f>L84+L85+L86</f>
        <v>118675.0900265126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514258.72344822122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1153</v>
      </c>
      <c r="C31" s="81" t="s">
        <v>2171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135</v>
      </c>
      <c r="B36" s="869" t="str">
        <f>VLOOKUP(A36,EQUIPOS!A6:D154,3,FALSE)</f>
        <v>Camión 350</v>
      </c>
      <c r="C36" s="870"/>
      <c r="D36" s="870"/>
      <c r="E36" s="870"/>
      <c r="F36" s="870"/>
      <c r="G36" s="870"/>
      <c r="H36" s="871"/>
      <c r="I36" s="268"/>
      <c r="J36" s="269"/>
      <c r="K36" s="270">
        <f>VLOOKUP(A36,EQUIPOS!A6:D163,4,FALSE)</f>
        <v>64114.162952962441</v>
      </c>
      <c r="L36" s="271"/>
      <c r="M36" s="337">
        <v>6.25</v>
      </c>
      <c r="N36" s="273">
        <f>K36/M36</f>
        <v>10258.266072473991</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323.210243614408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10581.476316088399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206" t="s">
        <v>619</v>
      </c>
      <c r="B48" s="43" t="str">
        <f>VLOOKUP(A48,MATERIALES!A5:D373,3,FALSE)</f>
        <v>Postes para defensa metálica (1,80m)</v>
      </c>
      <c r="C48" s="282"/>
      <c r="D48" s="282"/>
      <c r="E48" s="282"/>
      <c r="F48" s="282"/>
      <c r="G48" s="282"/>
      <c r="H48" s="282"/>
      <c r="I48" s="282"/>
      <c r="J48" s="312" t="str">
        <f>VLOOKUP(A48,MATERIALES!A4:D640,2,FALSE)</f>
        <v>u</v>
      </c>
      <c r="K48" s="283">
        <v>0.25</v>
      </c>
      <c r="L48" s="268"/>
      <c r="M48" s="403">
        <f>VLOOKUP(A48,MATERIALES!A5:D396,4,FALSE)</f>
        <v>139374.36414878431</v>
      </c>
      <c r="N48" s="273">
        <f>K48*M48</f>
        <v>34843.591037196078</v>
      </c>
    </row>
    <row r="49" spans="1:14">
      <c r="A49" s="166" t="s">
        <v>438</v>
      </c>
      <c r="B49" s="43" t="str">
        <f>VLOOKUP(A49,MATERIALES!A6:D373,3,FALSE)</f>
        <v>Defensa Metálica De 4,13 M Galvanizada</v>
      </c>
      <c r="C49" s="426"/>
      <c r="D49" s="426"/>
      <c r="E49" s="426"/>
      <c r="F49" s="426"/>
      <c r="G49" s="426"/>
      <c r="H49" s="426"/>
      <c r="I49" s="426"/>
      <c r="J49" s="313" t="str">
        <f>VLOOKUP(A49,MATERIALES!A5:D641,2,FALSE)</f>
        <v>u</v>
      </c>
      <c r="K49" s="398">
        <v>0.24213075060532688</v>
      </c>
      <c r="L49" s="422"/>
      <c r="M49" s="403">
        <f>VLOOKUP(A49,MATERIALES!A6:D397,4,FALSE)</f>
        <v>178610.00447638327</v>
      </c>
      <c r="N49" s="273">
        <f>K49*M49</f>
        <v>43246.974449487476</v>
      </c>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78090.565486683554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50</v>
      </c>
      <c r="N71" s="396">
        <f>K71/M71</f>
        <v>4330.4799999999996</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50</v>
      </c>
      <c r="N72" s="396">
        <f>K72/M72</f>
        <v>2133.7248722881595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6464.2048722881591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95136.246675060116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19027.249335012024</v>
      </c>
      <c r="M84" s="856"/>
      <c r="N84" s="51"/>
    </row>
    <row r="85" spans="1:14">
      <c r="B85" s="89" t="s">
        <v>973</v>
      </c>
      <c r="C85" s="90"/>
      <c r="D85" s="90"/>
      <c r="E85" s="90"/>
      <c r="F85" s="90"/>
      <c r="G85" s="90"/>
      <c r="H85" s="90"/>
      <c r="I85" s="87"/>
      <c r="J85" s="88"/>
      <c r="K85" s="305">
        <v>0.05</v>
      </c>
      <c r="L85" s="855">
        <f>N79*K85</f>
        <v>4756.812333753006</v>
      </c>
      <c r="M85" s="856"/>
      <c r="N85" s="51"/>
    </row>
    <row r="86" spans="1:14" ht="15.75" thickBot="1">
      <c r="B86" s="91" t="s">
        <v>974</v>
      </c>
      <c r="C86" s="92"/>
      <c r="D86" s="92"/>
      <c r="E86" s="92"/>
      <c r="F86" s="92"/>
      <c r="G86" s="92"/>
      <c r="H86" s="92"/>
      <c r="I86" s="93"/>
      <c r="J86" s="94"/>
      <c r="K86" s="306">
        <v>0.05</v>
      </c>
      <c r="L86" s="857">
        <f>N79*K86</f>
        <v>4756.812333753006</v>
      </c>
      <c r="M86" s="858"/>
      <c r="N86" s="51"/>
    </row>
    <row r="87" spans="1:14" ht="15.75" thickBot="1">
      <c r="B87" s="820" t="s">
        <v>953</v>
      </c>
      <c r="C87" s="821"/>
      <c r="D87" s="821"/>
      <c r="E87" s="821"/>
      <c r="F87" s="821"/>
      <c r="G87" s="821"/>
      <c r="H87" s="821"/>
      <c r="I87" s="821"/>
      <c r="J87" s="821"/>
      <c r="K87" s="821"/>
      <c r="L87" s="821"/>
      <c r="M87" s="822"/>
      <c r="N87" s="52">
        <f>L84+L85+L86</f>
        <v>28540.874002518034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123677.12067757815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1154</v>
      </c>
      <c r="C31" s="81" t="s">
        <v>2172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36.087333333333333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36.087333333333333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629</v>
      </c>
      <c r="B48" s="43" t="str">
        <f>VLOOKUP(A48,MATERIALES!A5:D373,3,FALSE)</f>
        <v>Sección final de defensa metálica</v>
      </c>
      <c r="C48" s="282"/>
      <c r="D48" s="282"/>
      <c r="E48" s="282"/>
      <c r="F48" s="282"/>
      <c r="G48" s="282"/>
      <c r="H48" s="282"/>
      <c r="I48" s="269"/>
      <c r="J48" s="225" t="str">
        <f>VLOOKUP(A48,MATERIALES!A4:D640,2,FALSE)</f>
        <v>u</v>
      </c>
      <c r="K48" s="283">
        <v>1</v>
      </c>
      <c r="L48" s="268"/>
      <c r="M48" s="403">
        <f>VLOOKUP(A48,MATERIALES!A5:D396,4,FALSE)</f>
        <v>77392.276892268841</v>
      </c>
      <c r="N48" s="273">
        <f>K48*M48</f>
        <v>77392.276892268841</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77392.276892268841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30</v>
      </c>
      <c r="N71" s="396">
        <f>K71/M71</f>
        <v>3608.7333333333331</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3608.7333333333331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81037.097558935508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16207.419511787102</v>
      </c>
      <c r="M84" s="856"/>
      <c r="N84" s="51"/>
    </row>
    <row r="85" spans="1:14">
      <c r="B85" s="89" t="s">
        <v>973</v>
      </c>
      <c r="C85" s="90"/>
      <c r="D85" s="90"/>
      <c r="E85" s="90"/>
      <c r="F85" s="90"/>
      <c r="G85" s="90"/>
      <c r="H85" s="90"/>
      <c r="I85" s="87"/>
      <c r="J85" s="88"/>
      <c r="K85" s="305">
        <v>0.05</v>
      </c>
      <c r="L85" s="855">
        <f>N79*K85</f>
        <v>4051.8548779467756</v>
      </c>
      <c r="M85" s="856"/>
      <c r="N85" s="51"/>
    </row>
    <row r="86" spans="1:14" ht="15.75" thickBot="1">
      <c r="B86" s="91" t="s">
        <v>974</v>
      </c>
      <c r="C86" s="92"/>
      <c r="D86" s="92"/>
      <c r="E86" s="92"/>
      <c r="F86" s="92"/>
      <c r="G86" s="92"/>
      <c r="H86" s="92"/>
      <c r="I86" s="93"/>
      <c r="J86" s="94"/>
      <c r="K86" s="306">
        <v>0.05</v>
      </c>
      <c r="L86" s="857">
        <f>N79*K86</f>
        <v>4051.8548779467756</v>
      </c>
      <c r="M86" s="858"/>
      <c r="N86" s="51"/>
    </row>
    <row r="87" spans="1:14" ht="15.75" thickBot="1">
      <c r="B87" s="820" t="s">
        <v>953</v>
      </c>
      <c r="C87" s="821"/>
      <c r="D87" s="821"/>
      <c r="E87" s="821"/>
      <c r="F87" s="821"/>
      <c r="G87" s="821"/>
      <c r="H87" s="821"/>
      <c r="I87" s="821"/>
      <c r="J87" s="821"/>
      <c r="K87" s="821"/>
      <c r="L87" s="821"/>
      <c r="M87" s="822"/>
      <c r="N87" s="52">
        <f>L84+L85+L86</f>
        <v>24311.129267680652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105348.22682661616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1155</v>
      </c>
      <c r="C31" s="81" t="s">
        <v>2048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37.331724137931033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37.331724137931033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2" t="s">
        <v>631</v>
      </c>
      <c r="B48" s="43" t="str">
        <f>VLOOKUP(A48,MATERIALES!A5:D373,3,FALSE)</f>
        <v>Sección tope</v>
      </c>
      <c r="C48" s="282"/>
      <c r="D48" s="282"/>
      <c r="E48" s="282"/>
      <c r="F48" s="282"/>
      <c r="G48" s="282"/>
      <c r="H48" s="282"/>
      <c r="I48" s="269"/>
      <c r="J48" s="225" t="str">
        <f>VLOOKUP(A48,MATERIALES!A4:D640,2,FALSE)</f>
        <v>u</v>
      </c>
      <c r="K48" s="283">
        <v>1</v>
      </c>
      <c r="L48" s="268"/>
      <c r="M48" s="403">
        <f>VLOOKUP(A48,MATERIALES!A5:D396,4,FALSE)</f>
        <v>72512.975654827431</v>
      </c>
      <c r="N48" s="273">
        <f>K48*M48</f>
        <v>72512.975654827431</v>
      </c>
    </row>
    <row r="49" spans="1:14">
      <c r="A49" s="172"/>
      <c r="B49" s="43"/>
      <c r="C49" s="426"/>
      <c r="D49" s="426"/>
      <c r="E49" s="426"/>
      <c r="F49" s="426"/>
      <c r="G49" s="426"/>
      <c r="H49" s="426"/>
      <c r="I49" s="426"/>
      <c r="J49" s="312"/>
      <c r="K49" s="398"/>
      <c r="L49" s="422"/>
      <c r="M49" s="403"/>
      <c r="N49" s="273"/>
    </row>
    <row r="50" spans="1:14">
      <c r="A50" s="172"/>
      <c r="B50" s="43"/>
      <c r="C50" s="426"/>
      <c r="D50" s="426"/>
      <c r="E50" s="426"/>
      <c r="F50" s="426"/>
      <c r="G50" s="426"/>
      <c r="H50" s="426"/>
      <c r="I50" s="426"/>
      <c r="J50" s="313"/>
      <c r="K50" s="398"/>
      <c r="L50" s="422"/>
      <c r="M50" s="403"/>
      <c r="N50" s="273"/>
    </row>
    <row r="51" spans="1:14">
      <c r="A51" s="172"/>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72512.975654827431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3"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29</v>
      </c>
      <c r="N71" s="396">
        <f>K71/M71</f>
        <v>3733.1724137931033</v>
      </c>
      <c r="O71" s="106"/>
    </row>
    <row r="72" spans="1:15">
      <c r="A72" s="173"/>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3733.1724137931033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76283.479792758459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15256.695958551692</v>
      </c>
      <c r="M84" s="856"/>
      <c r="N84" s="51"/>
    </row>
    <row r="85" spans="1:14">
      <c r="B85" s="89" t="s">
        <v>973</v>
      </c>
      <c r="C85" s="90"/>
      <c r="D85" s="90"/>
      <c r="E85" s="90"/>
      <c r="F85" s="90"/>
      <c r="G85" s="90"/>
      <c r="H85" s="90"/>
      <c r="I85" s="87"/>
      <c r="J85" s="88"/>
      <c r="K85" s="305">
        <v>0.05</v>
      </c>
      <c r="L85" s="855">
        <f>N79*K85</f>
        <v>3814.1739896379231</v>
      </c>
      <c r="M85" s="856"/>
      <c r="N85" s="51"/>
    </row>
    <row r="86" spans="1:14" ht="15.75" thickBot="1">
      <c r="B86" s="91" t="s">
        <v>974</v>
      </c>
      <c r="C86" s="92"/>
      <c r="D86" s="92"/>
      <c r="E86" s="92"/>
      <c r="F86" s="92"/>
      <c r="G86" s="92"/>
      <c r="H86" s="92"/>
      <c r="I86" s="93"/>
      <c r="J86" s="94"/>
      <c r="K86" s="306">
        <v>0.05</v>
      </c>
      <c r="L86" s="857">
        <f>N79*K86</f>
        <v>3814.1739896379231</v>
      </c>
      <c r="M86" s="858"/>
      <c r="N86" s="51"/>
    </row>
    <row r="87" spans="1:14" ht="15.75" thickBot="1">
      <c r="B87" s="820" t="s">
        <v>953</v>
      </c>
      <c r="C87" s="821"/>
      <c r="D87" s="821"/>
      <c r="E87" s="821"/>
      <c r="F87" s="821"/>
      <c r="G87" s="821"/>
      <c r="H87" s="821"/>
      <c r="I87" s="821"/>
      <c r="J87" s="821"/>
      <c r="K87" s="821"/>
      <c r="L87" s="821"/>
      <c r="M87" s="822"/>
      <c r="N87" s="52">
        <f>L84+L85+L86</f>
        <v>22885.043937827537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99168.523730585992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1714</v>
      </c>
      <c r="C31" s="81" t="s">
        <v>1715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37.331724137931033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37.331724137931033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896</v>
      </c>
      <c r="B48" s="43" t="str">
        <f>VLOOKUP(A48,MATERIALES!A5:D373,3,FALSE)</f>
        <v>Amortiguadores (Para Defensas Metálicas), Incluye Tornillos</v>
      </c>
      <c r="C48" s="282"/>
      <c r="D48" s="282"/>
      <c r="E48" s="282"/>
      <c r="F48" s="282"/>
      <c r="G48" s="282"/>
      <c r="H48" s="282"/>
      <c r="I48" s="269"/>
      <c r="J48" s="225" t="str">
        <f>VLOOKUP(A48,MATERIALES!A4:D640,2,FALSE)</f>
        <v>u</v>
      </c>
      <c r="K48" s="283">
        <v>1</v>
      </c>
      <c r="L48" s="268"/>
      <c r="M48" s="403">
        <f>VLOOKUP(A48,MATERIALES!A5:D396,4,FALSE)</f>
        <v>29141.912503836716</v>
      </c>
      <c r="N48" s="273">
        <f>K48*M48</f>
        <v>29141.912503836716</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29141.912503836716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29</v>
      </c>
      <c r="N71" s="396">
        <f>K71/M71</f>
        <v>3733.1724137931033</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3733.1724137931033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32912.416641767748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6582.48332835355</v>
      </c>
      <c r="M84" s="856"/>
      <c r="N84" s="51"/>
    </row>
    <row r="85" spans="1:14">
      <c r="B85" s="89" t="s">
        <v>973</v>
      </c>
      <c r="C85" s="90"/>
      <c r="D85" s="90"/>
      <c r="E85" s="90"/>
      <c r="F85" s="90"/>
      <c r="G85" s="90"/>
      <c r="H85" s="90"/>
      <c r="I85" s="87"/>
      <c r="J85" s="88"/>
      <c r="K85" s="305">
        <v>0.05</v>
      </c>
      <c r="L85" s="855">
        <f>N79*K85</f>
        <v>1645.6208320883875</v>
      </c>
      <c r="M85" s="856"/>
      <c r="N85" s="51"/>
    </row>
    <row r="86" spans="1:14" ht="15.75" thickBot="1">
      <c r="B86" s="91" t="s">
        <v>974</v>
      </c>
      <c r="C86" s="92"/>
      <c r="D86" s="92"/>
      <c r="E86" s="92"/>
      <c r="F86" s="92"/>
      <c r="G86" s="92"/>
      <c r="H86" s="92"/>
      <c r="I86" s="93"/>
      <c r="J86" s="94"/>
      <c r="K86" s="306">
        <v>0.05</v>
      </c>
      <c r="L86" s="857">
        <f>N79*K86</f>
        <v>1645.6208320883875</v>
      </c>
      <c r="M86" s="858"/>
      <c r="N86" s="51"/>
    </row>
    <row r="87" spans="1:14" ht="15.75" thickBot="1">
      <c r="B87" s="820" t="s">
        <v>953</v>
      </c>
      <c r="C87" s="821"/>
      <c r="D87" s="821"/>
      <c r="E87" s="821"/>
      <c r="F87" s="821"/>
      <c r="G87" s="821"/>
      <c r="H87" s="821"/>
      <c r="I87" s="821"/>
      <c r="J87" s="821"/>
      <c r="K87" s="821"/>
      <c r="L87" s="821"/>
      <c r="M87" s="822"/>
      <c r="N87" s="52">
        <f>L84+L85+L86</f>
        <v>9873.724992530324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42786.141634298074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1156</v>
      </c>
      <c r="C31" s="81" t="s">
        <v>2173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363</v>
      </c>
      <c r="B36" s="869" t="str">
        <f>VLOOKUP(A36,EQUIPOS!A6:D154,3,FALSE)</f>
        <v>Vibrador de concreto, Motor de 3 hp a 18.000 rpm Mangueras de 4 mt</v>
      </c>
      <c r="C36" s="870"/>
      <c r="D36" s="870"/>
      <c r="E36" s="870"/>
      <c r="F36" s="870"/>
      <c r="G36" s="870"/>
      <c r="H36" s="871"/>
      <c r="I36" s="268"/>
      <c r="J36" s="269"/>
      <c r="K36" s="270">
        <f>VLOOKUP(A36,EQUIPOS!A6:D163,4,FALSE)</f>
        <v>5465.8157467180781</v>
      </c>
      <c r="L36" s="271"/>
      <c r="M36" s="337">
        <v>1.25</v>
      </c>
      <c r="N36" s="273">
        <f>K36/M36</f>
        <v>4372.6525973744629</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0.02</v>
      </c>
      <c r="N41" s="345">
        <f>N77*M41</f>
        <v>538.15848722881594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4910.8110846032787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745</v>
      </c>
      <c r="B48" s="43" t="str">
        <f>VLOOKUP(A48,MATERIALES!A5:D373,3,FALSE)</f>
        <v>Acero PDR-60</v>
      </c>
      <c r="C48" s="282"/>
      <c r="D48" s="282"/>
      <c r="E48" s="282"/>
      <c r="F48" s="282"/>
      <c r="G48" s="282"/>
      <c r="H48" s="282"/>
      <c r="I48" s="282"/>
      <c r="J48" s="312" t="str">
        <f>VLOOKUP(A48,MATERIALES!A4:D640,2,FALSE)</f>
        <v>kg</v>
      </c>
      <c r="K48" s="283">
        <v>9.6</v>
      </c>
      <c r="L48" s="268"/>
      <c r="M48" s="403">
        <f>VLOOKUP(A48,MATERIALES!A5:D396,4,FALSE)</f>
        <v>3726.9421897794346</v>
      </c>
      <c r="N48" s="273">
        <f>K48*M48</f>
        <v>35778.64502188257</v>
      </c>
    </row>
    <row r="49" spans="1:14">
      <c r="A49" s="166" t="s">
        <v>832</v>
      </c>
      <c r="B49" s="43" t="str">
        <f>VLOOKUP(A49,MATERIALES!A6:D373,3,FALSE)</f>
        <v>Concreto Resistencia  21 (Mpa)</v>
      </c>
      <c r="C49" s="426"/>
      <c r="D49" s="426"/>
      <c r="E49" s="426"/>
      <c r="F49" s="426"/>
      <c r="G49" s="426"/>
      <c r="H49" s="426"/>
      <c r="I49" s="426"/>
      <c r="J49" s="313" t="str">
        <f>VLOOKUP(A49,MATERIALES!A5:D641,2,FALSE)</f>
        <v>m3</v>
      </c>
      <c r="K49" s="398">
        <v>0.12</v>
      </c>
      <c r="L49" s="422"/>
      <c r="M49" s="403">
        <f>VLOOKUP(A49,MATERIALES!A6:D397,4,FALSE)</f>
        <v>368595.77862624533</v>
      </c>
      <c r="N49" s="273">
        <f>K49*M49</f>
        <v>44231.493435149438</v>
      </c>
    </row>
    <row r="50" spans="1:14">
      <c r="A50" s="166" t="s">
        <v>869</v>
      </c>
      <c r="B50" s="43" t="str">
        <f>VLOOKUP(A50,MATERIALES!A6:D373,3,FALSE)</f>
        <v>Formaleta para baranda de concreto</v>
      </c>
      <c r="C50" s="426"/>
      <c r="D50" s="426"/>
      <c r="E50" s="426"/>
      <c r="F50" s="426"/>
      <c r="G50" s="426"/>
      <c r="H50" s="426"/>
      <c r="I50" s="426"/>
      <c r="J50" s="313" t="str">
        <f>VLOOKUP(A50,MATERIALES!A6:D642,2,FALSE)</f>
        <v>m</v>
      </c>
      <c r="K50" s="398">
        <v>0.5</v>
      </c>
      <c r="L50" s="422"/>
      <c r="M50" s="403">
        <f>VLOOKUP(A50,MATERIALES!A6:D398,4,FALSE)</f>
        <v>31531.087744517798</v>
      </c>
      <c r="N50" s="273">
        <f>K50*M50</f>
        <v>15765.543872258899</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95775.68232929091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v>
      </c>
      <c r="N71" s="396">
        <f>K71/M71</f>
        <v>16239.3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26907.924361440797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127594.41777533499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25518.883555067001</v>
      </c>
      <c r="M84" s="856"/>
      <c r="N84" s="51"/>
    </row>
    <row r="85" spans="1:14">
      <c r="B85" s="89" t="s">
        <v>973</v>
      </c>
      <c r="C85" s="90"/>
      <c r="D85" s="90"/>
      <c r="E85" s="90"/>
      <c r="F85" s="90"/>
      <c r="G85" s="90"/>
      <c r="H85" s="90"/>
      <c r="I85" s="87"/>
      <c r="J85" s="88"/>
      <c r="K85" s="305">
        <v>0.05</v>
      </c>
      <c r="L85" s="855">
        <f>N79*K85</f>
        <v>6379.7208887667502</v>
      </c>
      <c r="M85" s="856"/>
      <c r="N85" s="51"/>
    </row>
    <row r="86" spans="1:14" ht="15.75" thickBot="1">
      <c r="B86" s="91" t="s">
        <v>974</v>
      </c>
      <c r="C86" s="92"/>
      <c r="D86" s="92"/>
      <c r="E86" s="92"/>
      <c r="F86" s="92"/>
      <c r="G86" s="92"/>
      <c r="H86" s="92"/>
      <c r="I86" s="93"/>
      <c r="J86" s="94"/>
      <c r="K86" s="306">
        <v>0.05</v>
      </c>
      <c r="L86" s="857">
        <f>N79*K86</f>
        <v>6379.7208887667502</v>
      </c>
      <c r="M86" s="858"/>
      <c r="N86" s="51"/>
    </row>
    <row r="87" spans="1:14" ht="15.75" thickBot="1">
      <c r="B87" s="820" t="s">
        <v>953</v>
      </c>
      <c r="C87" s="821"/>
      <c r="D87" s="821"/>
      <c r="E87" s="821"/>
      <c r="F87" s="821"/>
      <c r="G87" s="821"/>
      <c r="H87" s="821"/>
      <c r="I87" s="821"/>
      <c r="J87" s="821"/>
      <c r="K87" s="821"/>
      <c r="L87" s="821"/>
      <c r="M87" s="822"/>
      <c r="N87" s="52">
        <f>L84+L85+L86</f>
        <v>38278.3253326005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165872.7431079355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1157</v>
      </c>
      <c r="C31" s="81" t="s">
        <v>1716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7.7329999999999997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7.7329999999999997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408</v>
      </c>
      <c r="B48" s="43" t="str">
        <f>VLOOKUP(A48,MATERIALES!A5:D373,3,FALSE)</f>
        <v>Captafaro, Incluye Tornillos</v>
      </c>
      <c r="C48" s="282"/>
      <c r="D48" s="282"/>
      <c r="E48" s="282"/>
      <c r="F48" s="282"/>
      <c r="G48" s="282"/>
      <c r="H48" s="282"/>
      <c r="I48" s="269"/>
      <c r="J48" s="225" t="str">
        <f>VLOOKUP(A48,MATERIALES!A4:D640,2,FALSE)</f>
        <v>u</v>
      </c>
      <c r="K48" s="283">
        <v>1</v>
      </c>
      <c r="L48" s="268"/>
      <c r="M48" s="403">
        <f>VLOOKUP(A48,MATERIALES!A5:D396,4,FALSE)</f>
        <v>12670.396740798573</v>
      </c>
      <c r="N48" s="273">
        <f>K48*M48</f>
        <v>12670.396740798573</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12670.396740798573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70</v>
      </c>
      <c r="N71" s="396">
        <f>K71/M71</f>
        <v>773.3</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773.3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13451.429740798572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2690.2859481597147</v>
      </c>
      <c r="M84" s="856"/>
      <c r="N84" s="51"/>
    </row>
    <row r="85" spans="1:14">
      <c r="B85" s="89" t="s">
        <v>973</v>
      </c>
      <c r="C85" s="90"/>
      <c r="D85" s="90"/>
      <c r="E85" s="90"/>
      <c r="F85" s="90"/>
      <c r="G85" s="90"/>
      <c r="H85" s="90"/>
      <c r="I85" s="87"/>
      <c r="J85" s="88"/>
      <c r="K85" s="305">
        <v>0.05</v>
      </c>
      <c r="L85" s="855">
        <f>N79*K85</f>
        <v>672.57148703992868</v>
      </c>
      <c r="M85" s="856"/>
      <c r="N85" s="51"/>
    </row>
    <row r="86" spans="1:14" ht="15.75" thickBot="1">
      <c r="B86" s="91" t="s">
        <v>974</v>
      </c>
      <c r="C86" s="92"/>
      <c r="D86" s="92"/>
      <c r="E86" s="92"/>
      <c r="F86" s="92"/>
      <c r="G86" s="92"/>
      <c r="H86" s="92"/>
      <c r="I86" s="93"/>
      <c r="J86" s="94"/>
      <c r="K86" s="306">
        <v>0.05</v>
      </c>
      <c r="L86" s="857">
        <f>N79*K86</f>
        <v>672.57148703992868</v>
      </c>
      <c r="M86" s="858"/>
      <c r="N86" s="51"/>
    </row>
    <row r="87" spans="1:14" ht="15.75" thickBot="1">
      <c r="B87" s="820" t="s">
        <v>953</v>
      </c>
      <c r="C87" s="821"/>
      <c r="D87" s="821"/>
      <c r="E87" s="821"/>
      <c r="F87" s="821"/>
      <c r="G87" s="821"/>
      <c r="H87" s="821"/>
      <c r="I87" s="821"/>
      <c r="J87" s="821"/>
      <c r="K87" s="821"/>
      <c r="L87" s="821"/>
      <c r="M87" s="822"/>
      <c r="N87" s="52">
        <f>L84+L85+L86</f>
        <v>4035.4289222395723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17486.858663038143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1717</v>
      </c>
      <c r="C31" s="81" t="s">
        <v>2174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160</v>
      </c>
      <c r="N36" s="273">
        <f>K36/M36</f>
        <v>300.5351227433552</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20.102155451800996</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320.63727819515623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439</v>
      </c>
      <c r="B48" s="43" t="str">
        <f>VLOOKUP(A48,MATERIALES!A5:D373,3,FALSE)</f>
        <v>Delineador de corona en forma de A de lámina galvanizada calibre 16 de (1.55*25) cm</v>
      </c>
      <c r="C48" s="282"/>
      <c r="D48" s="282"/>
      <c r="E48" s="282"/>
      <c r="F48" s="282"/>
      <c r="G48" s="282"/>
      <c r="H48" s="282"/>
      <c r="I48" s="282"/>
      <c r="J48" s="312" t="str">
        <f>VLOOKUP(A48,MATERIALES!A4:D640,2,FALSE)</f>
        <v>u</v>
      </c>
      <c r="K48" s="283">
        <v>1</v>
      </c>
      <c r="L48" s="268"/>
      <c r="M48" s="403">
        <f>VLOOKUP(A48,MATERIALES!A5:D396,4,FALSE)</f>
        <v>39781.332085577451</v>
      </c>
      <c r="N48" s="273">
        <f>K48*M48</f>
        <v>39781.332085577451</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0.03</v>
      </c>
      <c r="L49" s="422"/>
      <c r="M49" s="403">
        <f>VLOOKUP(A49,MATERIALES!A6:D397,4,FALSE)</f>
        <v>337132.64943949436</v>
      </c>
      <c r="N49" s="273">
        <f>K49*M49</f>
        <v>10113.97948318483</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49895.311568762278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80</v>
      </c>
      <c r="N71" s="396">
        <f>K71/M71</f>
        <v>1333.5780451800997</v>
      </c>
      <c r="O71" s="106"/>
    </row>
    <row r="72" spans="1:15">
      <c r="A72" s="167" t="s">
        <v>6</v>
      </c>
      <c r="B72" s="49" t="str">
        <f>VLOOKUP(A72,'MANO DE OBRA'!A8:D69,3,FALSE)</f>
        <v xml:space="preserve">Obrero </v>
      </c>
      <c r="C72" s="47"/>
      <c r="D72" s="47"/>
      <c r="E72" s="47"/>
      <c r="F72" s="47"/>
      <c r="G72" s="47"/>
      <c r="H72" s="47"/>
      <c r="I72" s="293">
        <f>K72/J72*100</f>
        <v>29260.000000000004</v>
      </c>
      <c r="J72" s="294">
        <v>185</v>
      </c>
      <c r="K72" s="295">
        <f>VLOOKUP(A72,'MANO DE OBRA'!A8:D100,4,FALSE)</f>
        <v>54131</v>
      </c>
      <c r="L72" s="50"/>
      <c r="M72" s="435">
        <v>80</v>
      </c>
      <c r="N72" s="396">
        <f>K72/M72</f>
        <v>676.63750000000005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2010.2155451800998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52226.164392137536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10445.232878427509</v>
      </c>
      <c r="M84" s="856"/>
      <c r="N84" s="51"/>
    </row>
    <row r="85" spans="1:14">
      <c r="B85" s="89" t="s">
        <v>973</v>
      </c>
      <c r="C85" s="90"/>
      <c r="D85" s="90"/>
      <c r="E85" s="90"/>
      <c r="F85" s="90"/>
      <c r="G85" s="90"/>
      <c r="H85" s="90"/>
      <c r="I85" s="87"/>
      <c r="J85" s="88"/>
      <c r="K85" s="305">
        <v>0.05</v>
      </c>
      <c r="L85" s="855">
        <f>N79*K85</f>
        <v>2611.3082196068772</v>
      </c>
      <c r="M85" s="856"/>
      <c r="N85" s="51"/>
    </row>
    <row r="86" spans="1:14" ht="15.75" thickBot="1">
      <c r="B86" s="91" t="s">
        <v>974</v>
      </c>
      <c r="C86" s="92"/>
      <c r="D86" s="92"/>
      <c r="E86" s="92"/>
      <c r="F86" s="92"/>
      <c r="G86" s="92"/>
      <c r="H86" s="92"/>
      <c r="I86" s="93"/>
      <c r="J86" s="94"/>
      <c r="K86" s="306">
        <v>0.05</v>
      </c>
      <c r="L86" s="857">
        <f>N79*K86</f>
        <v>2611.3082196068772</v>
      </c>
      <c r="M86" s="858"/>
      <c r="N86" s="51"/>
    </row>
    <row r="87" spans="1:14" ht="15.75" thickBot="1">
      <c r="B87" s="820" t="s">
        <v>953</v>
      </c>
      <c r="C87" s="821"/>
      <c r="D87" s="821"/>
      <c r="E87" s="821"/>
      <c r="F87" s="821"/>
      <c r="G87" s="821"/>
      <c r="H87" s="821"/>
      <c r="I87" s="821"/>
      <c r="J87" s="821"/>
      <c r="K87" s="821"/>
      <c r="L87" s="821"/>
      <c r="M87" s="822"/>
      <c r="N87" s="52">
        <f>L84+L85+L86</f>
        <v>15667.849317641263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67894.013709778796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1158</v>
      </c>
      <c r="C31" s="81" t="s">
        <v>2175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72.174666666666667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72.174666666666667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0.04</v>
      </c>
      <c r="L48" s="268"/>
      <c r="M48" s="403">
        <f>VLOOKUP(A48,MATERIALES!A5:D396,4,FALSE)</f>
        <v>6920.8049424530018</v>
      </c>
      <c r="N48" s="273">
        <f>K48*M48</f>
        <v>276.83219769812007</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8288.8320869611252</v>
      </c>
      <c r="N49" s="273">
        <f>K49*M49</f>
        <v>3315.5328347844502</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511.07482651960629</v>
      </c>
      <c r="N50" s="273">
        <f>K50*M50</f>
        <v>1533.224479558819</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5125.5895120413898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721.74666666666667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5919.5108453747234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1183.9021690749448</v>
      </c>
      <c r="M84" s="856"/>
      <c r="N84" s="51"/>
    </row>
    <row r="85" spans="1:14">
      <c r="B85" s="89" t="s">
        <v>973</v>
      </c>
      <c r="C85" s="90"/>
      <c r="D85" s="90"/>
      <c r="E85" s="90"/>
      <c r="F85" s="90"/>
      <c r="G85" s="90"/>
      <c r="H85" s="90"/>
      <c r="I85" s="87"/>
      <c r="J85" s="88"/>
      <c r="K85" s="305">
        <v>0.05</v>
      </c>
      <c r="L85" s="855">
        <f>N79*K85</f>
        <v>295.97554226873621</v>
      </c>
      <c r="M85" s="856"/>
      <c r="N85" s="51"/>
    </row>
    <row r="86" spans="1:14" ht="15.75" thickBot="1">
      <c r="B86" s="91" t="s">
        <v>974</v>
      </c>
      <c r="C86" s="92"/>
      <c r="D86" s="92"/>
      <c r="E86" s="92"/>
      <c r="F86" s="92"/>
      <c r="G86" s="92"/>
      <c r="H86" s="92"/>
      <c r="I86" s="93"/>
      <c r="J86" s="94"/>
      <c r="K86" s="306">
        <v>0.05</v>
      </c>
      <c r="L86" s="857">
        <f>N79*K86</f>
        <v>295.97554226873621</v>
      </c>
      <c r="M86" s="858"/>
      <c r="N86" s="51"/>
    </row>
    <row r="87" spans="1:14" ht="15.75" thickBot="1">
      <c r="B87" s="820" t="s">
        <v>953</v>
      </c>
      <c r="C87" s="821"/>
      <c r="D87" s="821"/>
      <c r="E87" s="821"/>
      <c r="F87" s="821"/>
      <c r="G87" s="821"/>
      <c r="H87" s="821"/>
      <c r="I87" s="821"/>
      <c r="J87" s="821"/>
      <c r="K87" s="821"/>
      <c r="L87" s="821"/>
      <c r="M87" s="822"/>
      <c r="N87" s="52">
        <f>L84+L85+L86</f>
        <v>1775.8532536124173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7695.364098987141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1159</v>
      </c>
      <c r="C31" s="81" t="s">
        <v>2176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72.174666666666667</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72.174666666666667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22335.502101990245</v>
      </c>
      <c r="N48" s="273">
        <f>K48*M48</f>
        <v>8934.2008407960984</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511.07482651960629</v>
      </c>
      <c r="N49" s="273">
        <f>K49*M49</f>
        <v>1533.224479558819</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10467.425320354918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721.74666666666667</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11261.34665368825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2252.2693307376499</v>
      </c>
      <c r="M84" s="856"/>
      <c r="N84" s="51"/>
    </row>
    <row r="85" spans="1:14">
      <c r="B85" s="89" t="s">
        <v>973</v>
      </c>
      <c r="C85" s="90"/>
      <c r="D85" s="90"/>
      <c r="E85" s="90"/>
      <c r="F85" s="90"/>
      <c r="G85" s="90"/>
      <c r="H85" s="90"/>
      <c r="I85" s="87"/>
      <c r="J85" s="88"/>
      <c r="K85" s="305">
        <v>0.05</v>
      </c>
      <c r="L85" s="855">
        <f>N79*K85</f>
        <v>563.06733268441246</v>
      </c>
      <c r="M85" s="856"/>
      <c r="N85" s="51"/>
    </row>
    <row r="86" spans="1:14" ht="15.75" thickBot="1">
      <c r="B86" s="91" t="s">
        <v>974</v>
      </c>
      <c r="C86" s="92"/>
      <c r="D86" s="92"/>
      <c r="E86" s="92"/>
      <c r="F86" s="92"/>
      <c r="G86" s="92"/>
      <c r="H86" s="92"/>
      <c r="I86" s="93"/>
      <c r="J86" s="94"/>
      <c r="K86" s="306">
        <v>0.05</v>
      </c>
      <c r="L86" s="857">
        <f>N79*K86</f>
        <v>563.06733268441246</v>
      </c>
      <c r="M86" s="858"/>
      <c r="N86" s="51"/>
    </row>
    <row r="87" spans="1:14" ht="15.75" thickBot="1">
      <c r="B87" s="820" t="s">
        <v>953</v>
      </c>
      <c r="C87" s="821"/>
      <c r="D87" s="821"/>
      <c r="E87" s="821"/>
      <c r="F87" s="821"/>
      <c r="G87" s="821"/>
      <c r="H87" s="821"/>
      <c r="I87" s="821"/>
      <c r="J87" s="821"/>
      <c r="K87" s="821"/>
      <c r="L87" s="821"/>
      <c r="M87" s="822"/>
      <c r="N87" s="52">
        <f>L84+L85+L86</f>
        <v>3378.403996106475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14639.750649794725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1160</v>
      </c>
      <c r="C31" s="81" t="s">
        <v>2177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286.59765815254394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286.59765815254394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0.08</v>
      </c>
      <c r="L48" s="268"/>
      <c r="M48" s="403">
        <f>VLOOKUP(A48,MATERIALES!A5:D396,4,FALSE)</f>
        <v>6920.8049424530018</v>
      </c>
      <c r="N48" s="273">
        <f>K48*M48</f>
        <v>553.66439539624014</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8288.8320869611252</v>
      </c>
      <c r="N49" s="273">
        <f>K49*M49</f>
        <v>3315.5328347844502</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511.07482651960629</v>
      </c>
      <c r="N50" s="273">
        <f>K50*M50</f>
        <v>1533.224479558819</v>
      </c>
    </row>
    <row r="51" spans="1:14">
      <c r="A51" s="166" t="s">
        <v>920</v>
      </c>
      <c r="B51" s="43" t="str">
        <f>VLOOKUP(A51,MATERIALES!A6:D373,3,FALSE)</f>
        <v>Malla eslabonada, calibre 10, 6 ojos</v>
      </c>
      <c r="C51" s="426"/>
      <c r="D51" s="426"/>
      <c r="E51" s="426"/>
      <c r="F51" s="426"/>
      <c r="G51" s="426"/>
      <c r="H51" s="426"/>
      <c r="I51" s="426"/>
      <c r="J51" s="313" t="str">
        <f>VLOOKUP(A51,MATERIALES!A6:D643,2,FALSE)</f>
        <v>m2</v>
      </c>
      <c r="K51" s="398">
        <v>1.5</v>
      </c>
      <c r="L51" s="422"/>
      <c r="M51" s="403">
        <f>VLOOKUP(A51,MATERIALES!A6:D399,4,FALSE)</f>
        <v>21933.627971466434</v>
      </c>
      <c r="N51" s="273">
        <f>K51*M51</f>
        <v>32900.441957199655</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38302.863666939164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75</v>
      </c>
      <c r="N71" s="396">
        <f>K71/M71</f>
        <v>1443.4933333333333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5"/>
    </row>
    <row r="77" spans="1:15" ht="15.75" thickBot="1">
      <c r="B77" s="820" t="s">
        <v>953</v>
      </c>
      <c r="C77" s="821"/>
      <c r="D77" s="821"/>
      <c r="E77" s="821"/>
      <c r="F77" s="821"/>
      <c r="G77" s="821"/>
      <c r="H77" s="821"/>
      <c r="I77" s="821"/>
      <c r="J77" s="821"/>
      <c r="K77" s="821"/>
      <c r="L77" s="821"/>
      <c r="M77" s="822"/>
      <c r="N77" s="302">
        <f>SUM(N71:N76)</f>
        <v>2865.9765815254395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41455.437906617153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8291.0875813234306</v>
      </c>
      <c r="M84" s="856"/>
      <c r="N84" s="51"/>
    </row>
    <row r="85" spans="1:14">
      <c r="B85" s="89" t="s">
        <v>973</v>
      </c>
      <c r="C85" s="90"/>
      <c r="D85" s="90"/>
      <c r="E85" s="90"/>
      <c r="F85" s="90"/>
      <c r="G85" s="90"/>
      <c r="H85" s="90"/>
      <c r="I85" s="87"/>
      <c r="J85" s="88"/>
      <c r="K85" s="305">
        <v>0.05</v>
      </c>
      <c r="L85" s="855">
        <f>N79*K85</f>
        <v>2072.7718953308577</v>
      </c>
      <c r="M85" s="856"/>
      <c r="N85" s="51"/>
    </row>
    <row r="86" spans="1:14" ht="15.75" thickBot="1">
      <c r="B86" s="91" t="s">
        <v>974</v>
      </c>
      <c r="C86" s="92"/>
      <c r="D86" s="92"/>
      <c r="E86" s="92"/>
      <c r="F86" s="92"/>
      <c r="G86" s="92"/>
      <c r="H86" s="92"/>
      <c r="I86" s="93"/>
      <c r="J86" s="94"/>
      <c r="K86" s="306">
        <v>0.05</v>
      </c>
      <c r="L86" s="857">
        <f>N79*K86</f>
        <v>2072.7718953308577</v>
      </c>
      <c r="M86" s="858"/>
      <c r="N86" s="51"/>
    </row>
    <row r="87" spans="1:14" ht="15.75" thickBot="1">
      <c r="B87" s="820" t="s">
        <v>953</v>
      </c>
      <c r="C87" s="821"/>
      <c r="D87" s="821"/>
      <c r="E87" s="821"/>
      <c r="F87" s="821"/>
      <c r="G87" s="821"/>
      <c r="H87" s="821"/>
      <c r="I87" s="821"/>
      <c r="J87" s="821"/>
      <c r="K87" s="821"/>
      <c r="L87" s="821"/>
      <c r="M87" s="822"/>
      <c r="N87" s="52">
        <f>L84+L85+L86</f>
        <v>12436.631371985146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53892.069278602299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1161</v>
      </c>
      <c r="C31" s="81" t="s">
        <v>2178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286.59765815254394</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286.59765815254394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22335.502101990245</v>
      </c>
      <c r="N48" s="273">
        <f>K48*M48</f>
        <v>8934.2008407960984</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511.07482651960629</v>
      </c>
      <c r="N49" s="273">
        <f>K49*M49</f>
        <v>1533.224479558819</v>
      </c>
    </row>
    <row r="50" spans="1:14">
      <c r="A50" s="166" t="s">
        <v>920</v>
      </c>
      <c r="B50" s="43" t="str">
        <f>VLOOKUP(A50,MATERIALES!A6:D373,3,FALSE)</f>
        <v>Malla eslabonada, calibre 10, 6 ojos</v>
      </c>
      <c r="C50" s="426"/>
      <c r="D50" s="426"/>
      <c r="E50" s="426"/>
      <c r="F50" s="426"/>
      <c r="G50" s="426"/>
      <c r="H50" s="426"/>
      <c r="I50" s="426"/>
      <c r="J50" s="313" t="str">
        <f>VLOOKUP(A50,MATERIALES!A6:D642,2,FALSE)</f>
        <v>m2</v>
      </c>
      <c r="K50" s="398">
        <v>1.5</v>
      </c>
      <c r="L50" s="422"/>
      <c r="M50" s="403">
        <f>VLOOKUP(A50,MATERIALES!A6:D398,4,FALSE)</f>
        <v>21933.627971466434</v>
      </c>
      <c r="N50" s="273">
        <f>K50*M50</f>
        <v>32900.441957199655</v>
      </c>
    </row>
    <row r="51" spans="1:14" ht="15.75" customHeight="1">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43367.867277554571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75</v>
      </c>
      <c r="N71" s="396">
        <f>K71/M71</f>
        <v>1443.4933333333333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2865.9765815254395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46520.441517232553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9304.0883034465114</v>
      </c>
      <c r="M84" s="856"/>
      <c r="N84" s="51"/>
    </row>
    <row r="85" spans="1:14">
      <c r="B85" s="89" t="s">
        <v>973</v>
      </c>
      <c r="C85" s="90"/>
      <c r="D85" s="90"/>
      <c r="E85" s="90"/>
      <c r="F85" s="90"/>
      <c r="G85" s="90"/>
      <c r="H85" s="90"/>
      <c r="I85" s="87"/>
      <c r="J85" s="88"/>
      <c r="K85" s="305">
        <v>0.05</v>
      </c>
      <c r="L85" s="855">
        <f>N79*K85</f>
        <v>2326.0220758616279</v>
      </c>
      <c r="M85" s="856"/>
      <c r="N85" s="51"/>
    </row>
    <row r="86" spans="1:14" ht="15.75" thickBot="1">
      <c r="B86" s="91" t="s">
        <v>974</v>
      </c>
      <c r="C86" s="92"/>
      <c r="D86" s="92"/>
      <c r="E86" s="92"/>
      <c r="F86" s="92"/>
      <c r="G86" s="92"/>
      <c r="H86" s="92"/>
      <c r="I86" s="93"/>
      <c r="J86" s="94"/>
      <c r="K86" s="306">
        <v>0.05</v>
      </c>
      <c r="L86" s="857">
        <f>N79*K86</f>
        <v>2326.0220758616279</v>
      </c>
      <c r="M86" s="858"/>
      <c r="N86" s="51"/>
    </row>
    <row r="87" spans="1:14" ht="15.75" thickBot="1">
      <c r="B87" s="820" t="s">
        <v>953</v>
      </c>
      <c r="C87" s="821"/>
      <c r="D87" s="821"/>
      <c r="E87" s="821"/>
      <c r="F87" s="821"/>
      <c r="G87" s="821"/>
      <c r="H87" s="821"/>
      <c r="I87" s="821"/>
      <c r="J87" s="821"/>
      <c r="K87" s="821"/>
      <c r="L87" s="821"/>
      <c r="M87" s="822"/>
      <c r="N87" s="52">
        <f>L84+L85+L86</f>
        <v>13956.132455169765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60476.573972402315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1718</v>
      </c>
      <c r="C31" s="81" t="s">
        <v>2179</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241</v>
      </c>
      <c r="B36" s="869" t="str">
        <f>VLOOKUP(A36,EQUIPOS!A6:D154,3,FALSE)</f>
        <v>Grúa (capacidad 15 ton)</v>
      </c>
      <c r="C36" s="870"/>
      <c r="D36" s="870"/>
      <c r="E36" s="870"/>
      <c r="F36" s="870"/>
      <c r="G36" s="870"/>
      <c r="H36" s="871"/>
      <c r="I36" s="268"/>
      <c r="J36" s="269"/>
      <c r="K36" s="270">
        <f>VLOOKUP(A36,EQUIPOS!A6:D163,4,FALSE)</f>
        <v>133932.92722426582</v>
      </c>
      <c r="L36" s="271"/>
      <c r="M36" s="337">
        <v>0.75</v>
      </c>
      <c r="N36" s="273">
        <f>K36/M36</f>
        <v>178577.23629902108</v>
      </c>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0.2</v>
      </c>
      <c r="N41" s="345">
        <f>N77*M41</f>
        <v>8969.3081204802675</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187546.54441950136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10288.121734090271</v>
      </c>
      <c r="N48" s="273">
        <f>K48*M48</f>
        <v>10288.121734090271</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10288.121734090271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v>
      </c>
      <c r="N71" s="396">
        <f>K71/M71</f>
        <v>17781.040602401332</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6</v>
      </c>
      <c r="N72" s="396">
        <f>K72/M72</f>
        <v>27065.5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44846.540602401335</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242681.20675599296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48536.241351198594</v>
      </c>
      <c r="M84" s="856"/>
      <c r="N84" s="51"/>
    </row>
    <row r="85" spans="1:14">
      <c r="B85" s="89" t="s">
        <v>973</v>
      </c>
      <c r="C85" s="90"/>
      <c r="D85" s="90"/>
      <c r="E85" s="90"/>
      <c r="F85" s="90"/>
      <c r="G85" s="90"/>
      <c r="H85" s="90"/>
      <c r="I85" s="87"/>
      <c r="J85" s="88"/>
      <c r="K85" s="305">
        <v>0.05</v>
      </c>
      <c r="L85" s="855">
        <f>N79*K85</f>
        <v>12134.060337799649</v>
      </c>
      <c r="M85" s="856"/>
      <c r="N85" s="51"/>
    </row>
    <row r="86" spans="1:14" ht="15.75" thickBot="1">
      <c r="B86" s="91" t="s">
        <v>974</v>
      </c>
      <c r="C86" s="92"/>
      <c r="D86" s="92"/>
      <c r="E86" s="92"/>
      <c r="F86" s="92"/>
      <c r="G86" s="92"/>
      <c r="H86" s="92"/>
      <c r="I86" s="93"/>
      <c r="J86" s="94"/>
      <c r="K86" s="306">
        <v>0.05</v>
      </c>
      <c r="L86" s="857">
        <f>N79*K86</f>
        <v>12134.060337799649</v>
      </c>
      <c r="M86" s="858"/>
      <c r="N86" s="51"/>
    </row>
    <row r="87" spans="1:14" ht="15.75" thickBot="1">
      <c r="B87" s="820" t="s">
        <v>953</v>
      </c>
      <c r="C87" s="821"/>
      <c r="D87" s="821"/>
      <c r="E87" s="821"/>
      <c r="F87" s="821"/>
      <c r="G87" s="821"/>
      <c r="H87" s="821"/>
      <c r="I87" s="821"/>
      <c r="J87" s="821"/>
      <c r="K87" s="821"/>
      <c r="L87" s="821"/>
      <c r="M87" s="822"/>
      <c r="N87" s="52">
        <f>L84+L85+L86</f>
        <v>72804.362026797884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315485.56878279086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1719</v>
      </c>
      <c r="C31" s="81" t="s">
        <v>2180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0.2</v>
      </c>
      <c r="N41" s="345">
        <f>N77*M41</f>
        <v>6726.9810903601992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6726.9810903601992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10288.121734090271</v>
      </c>
      <c r="N48" s="273">
        <f>K48*M48</f>
        <v>10288.121734090271</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10288.121734090271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v>
      </c>
      <c r="N71" s="396">
        <f>K71/M71</f>
        <v>13335.780451800998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8</v>
      </c>
      <c r="N72" s="396">
        <f>K72/M72</f>
        <v>20299.125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5"/>
    </row>
    <row r="77" spans="1:15" ht="15.75" thickBot="1">
      <c r="B77" s="820" t="s">
        <v>953</v>
      </c>
      <c r="C77" s="821"/>
      <c r="D77" s="821"/>
      <c r="E77" s="821"/>
      <c r="F77" s="821"/>
      <c r="G77" s="821"/>
      <c r="H77" s="821"/>
      <c r="I77" s="821"/>
      <c r="J77" s="821"/>
      <c r="K77" s="821"/>
      <c r="L77" s="821"/>
      <c r="M77" s="822"/>
      <c r="N77" s="302">
        <f>SUM(N71:N76)</f>
        <v>33634.905451800994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50650.008276251465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10130.001655250293</v>
      </c>
      <c r="M84" s="856"/>
      <c r="N84" s="51"/>
    </row>
    <row r="85" spans="1:14">
      <c r="B85" s="89" t="s">
        <v>973</v>
      </c>
      <c r="C85" s="90"/>
      <c r="D85" s="90"/>
      <c r="E85" s="90"/>
      <c r="F85" s="90"/>
      <c r="G85" s="90"/>
      <c r="H85" s="90"/>
      <c r="I85" s="87"/>
      <c r="J85" s="88"/>
      <c r="K85" s="305">
        <v>0.05</v>
      </c>
      <c r="L85" s="855">
        <f>N79*K85</f>
        <v>2532.5004138125732</v>
      </c>
      <c r="M85" s="856"/>
      <c r="N85" s="51"/>
    </row>
    <row r="86" spans="1:14" ht="15.75" thickBot="1">
      <c r="B86" s="91" t="s">
        <v>974</v>
      </c>
      <c r="C86" s="92"/>
      <c r="D86" s="92"/>
      <c r="E86" s="92"/>
      <c r="F86" s="92"/>
      <c r="G86" s="92"/>
      <c r="H86" s="92"/>
      <c r="I86" s="93"/>
      <c r="J86" s="94"/>
      <c r="K86" s="306">
        <v>0.05</v>
      </c>
      <c r="L86" s="857">
        <f>N79*K86</f>
        <v>2532.5004138125732</v>
      </c>
      <c r="M86" s="858"/>
      <c r="N86" s="51"/>
    </row>
    <row r="87" spans="1:14" ht="15.75" thickBot="1">
      <c r="B87" s="820" t="s">
        <v>953</v>
      </c>
      <c r="C87" s="821"/>
      <c r="D87" s="821"/>
      <c r="E87" s="821"/>
      <c r="F87" s="821"/>
      <c r="G87" s="821"/>
      <c r="H87" s="821"/>
      <c r="I87" s="821"/>
      <c r="J87" s="821"/>
      <c r="K87" s="821"/>
      <c r="L87" s="821"/>
      <c r="M87" s="822"/>
      <c r="N87" s="52">
        <f>L84+L85+L86</f>
        <v>15195.002482875439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65845.010759126904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1720</v>
      </c>
      <c r="C31" s="81" t="s">
        <v>2181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0.15</v>
      </c>
      <c r="N41" s="345">
        <f>N77*M41</f>
        <v>2686.8530451800998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2686.8530451800998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10288.121734090271</v>
      </c>
      <c r="N48" s="273">
        <f>K48*M48</f>
        <v>10288.121734090271</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10288.121734090271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v>
      </c>
      <c r="N71" s="396">
        <f>K71/M71</f>
        <v>8890.5203012006659</v>
      </c>
      <c r="O71" s="106"/>
    </row>
    <row r="72" spans="1:15">
      <c r="A72" s="171"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12</v>
      </c>
      <c r="N72" s="396">
        <f>K72/M72</f>
        <v>9021.8333333333339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5"/>
    </row>
    <row r="77" spans="1:15" ht="15.75" thickBot="1">
      <c r="B77" s="820" t="s">
        <v>953</v>
      </c>
      <c r="C77" s="821"/>
      <c r="D77" s="821"/>
      <c r="E77" s="821"/>
      <c r="F77" s="821"/>
      <c r="G77" s="821"/>
      <c r="H77" s="821"/>
      <c r="I77" s="821"/>
      <c r="J77" s="821"/>
      <c r="K77" s="821"/>
      <c r="L77" s="821"/>
      <c r="M77" s="822"/>
      <c r="N77" s="302">
        <f>SUM(N71:N76)</f>
        <v>17912.353634534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30887.328413804371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6177.4656827608742</v>
      </c>
      <c r="M84" s="856"/>
      <c r="N84" s="51"/>
    </row>
    <row r="85" spans="1:14">
      <c r="B85" s="89" t="s">
        <v>973</v>
      </c>
      <c r="C85" s="90"/>
      <c r="D85" s="90"/>
      <c r="E85" s="90"/>
      <c r="F85" s="90"/>
      <c r="G85" s="90"/>
      <c r="H85" s="90"/>
      <c r="I85" s="87"/>
      <c r="J85" s="88"/>
      <c r="K85" s="305">
        <v>0.05</v>
      </c>
      <c r="L85" s="855">
        <f>N79*K85</f>
        <v>1544.3664206902185</v>
      </c>
      <c r="M85" s="856"/>
      <c r="N85" s="51"/>
    </row>
    <row r="86" spans="1:14" ht="15.75" thickBot="1">
      <c r="B86" s="91" t="s">
        <v>974</v>
      </c>
      <c r="C86" s="92"/>
      <c r="D86" s="92"/>
      <c r="E86" s="92"/>
      <c r="F86" s="92"/>
      <c r="G86" s="92"/>
      <c r="H86" s="92"/>
      <c r="I86" s="93"/>
      <c r="J86" s="94"/>
      <c r="K86" s="306">
        <v>0.05</v>
      </c>
      <c r="L86" s="857">
        <f>N79*K86</f>
        <v>1544.3664206902185</v>
      </c>
      <c r="M86" s="858"/>
      <c r="N86" s="51"/>
    </row>
    <row r="87" spans="1:14" ht="15.75" thickBot="1">
      <c r="B87" s="820" t="s">
        <v>953</v>
      </c>
      <c r="C87" s="821"/>
      <c r="D87" s="821"/>
      <c r="E87" s="821"/>
      <c r="F87" s="821"/>
      <c r="G87" s="821"/>
      <c r="H87" s="821"/>
      <c r="I87" s="821"/>
      <c r="J87" s="821"/>
      <c r="K87" s="821"/>
      <c r="L87" s="821"/>
      <c r="M87" s="822"/>
      <c r="N87" s="52">
        <f>L84+L85+L86</f>
        <v>9266.1985241413113</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40153.52693794568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1721</v>
      </c>
      <c r="C31" s="81" t="s">
        <v>2182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0.15</v>
      </c>
      <c r="N41" s="345">
        <f>N77*M41</f>
        <v>2015.1397838850748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2015.1397838850748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206" t="s">
        <v>412</v>
      </c>
      <c r="B48" s="43" t="str">
        <f>VLOOKUP(A48,MATERIALES!A5:D373,3,FALSE)</f>
        <v>Cicatrizante (para remoción de especies vegetales)</v>
      </c>
      <c r="C48" s="282"/>
      <c r="D48" s="282"/>
      <c r="E48" s="282"/>
      <c r="F48" s="282"/>
      <c r="G48" s="282"/>
      <c r="H48" s="282"/>
      <c r="I48" s="282"/>
      <c r="J48" s="312" t="str">
        <f>VLOOKUP(A48,MATERIALES!A4:D640,2,FALSE)</f>
        <v>kg</v>
      </c>
      <c r="K48" s="283">
        <v>1</v>
      </c>
      <c r="L48" s="268"/>
      <c r="M48" s="403">
        <f>VLOOKUP(A48,MATERIALES!A5:D396,4,FALSE)</f>
        <v>10288.121734090271</v>
      </c>
      <c r="N48" s="273">
        <f>K48*M48</f>
        <v>10288.121734090271</v>
      </c>
    </row>
    <row r="49" spans="1:14">
      <c r="A49" s="170"/>
      <c r="B49" s="43"/>
      <c r="C49" s="426"/>
      <c r="D49" s="426"/>
      <c r="E49" s="426"/>
      <c r="F49" s="426"/>
      <c r="G49" s="426"/>
      <c r="H49" s="426"/>
      <c r="I49" s="426"/>
      <c r="J49" s="313"/>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10288.121734090271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16</v>
      </c>
      <c r="N71" s="396">
        <f>K71/M71</f>
        <v>6667.890225900499</v>
      </c>
      <c r="O71" s="106"/>
    </row>
    <row r="72" spans="1:15">
      <c r="A72" s="171"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16</v>
      </c>
      <c r="N72" s="396">
        <f>K72/M72</f>
        <v>6766.375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13434.265225900499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25737.526743875846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5147.5053487751693</v>
      </c>
      <c r="M84" s="856"/>
      <c r="N84" s="51"/>
    </row>
    <row r="85" spans="1:14">
      <c r="B85" s="89" t="s">
        <v>973</v>
      </c>
      <c r="C85" s="90"/>
      <c r="D85" s="90"/>
      <c r="E85" s="90"/>
      <c r="F85" s="90"/>
      <c r="G85" s="90"/>
      <c r="H85" s="90"/>
      <c r="I85" s="87"/>
      <c r="J85" s="88"/>
      <c r="K85" s="305">
        <v>0.05</v>
      </c>
      <c r="L85" s="855">
        <f>N79*K85</f>
        <v>1286.8763371937923</v>
      </c>
      <c r="M85" s="856"/>
      <c r="N85" s="51"/>
    </row>
    <row r="86" spans="1:14" ht="15.75" thickBot="1">
      <c r="B86" s="91" t="s">
        <v>974</v>
      </c>
      <c r="C86" s="92"/>
      <c r="D86" s="92"/>
      <c r="E86" s="92"/>
      <c r="F86" s="92"/>
      <c r="G86" s="92"/>
      <c r="H86" s="92"/>
      <c r="I86" s="93"/>
      <c r="J86" s="94"/>
      <c r="K86" s="306">
        <v>0.05</v>
      </c>
      <c r="L86" s="857">
        <f>N79*K86</f>
        <v>1286.8763371937923</v>
      </c>
      <c r="M86" s="858"/>
      <c r="N86" s="51"/>
    </row>
    <row r="87" spans="1:14" ht="15.75" thickBot="1">
      <c r="B87" s="820" t="s">
        <v>953</v>
      </c>
      <c r="C87" s="821"/>
      <c r="D87" s="821"/>
      <c r="E87" s="821"/>
      <c r="F87" s="821"/>
      <c r="G87" s="821"/>
      <c r="H87" s="821"/>
      <c r="I87" s="821"/>
      <c r="J87" s="821"/>
      <c r="K87" s="821"/>
      <c r="L87" s="821"/>
      <c r="M87" s="822"/>
      <c r="N87" s="52">
        <f>L84+L85+L86</f>
        <v>7721.2580231627535</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33458.784767038596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1722</v>
      </c>
      <c r="C31" s="81" t="s">
        <v>2183</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0.15</v>
      </c>
      <c r="N41" s="345">
        <f>N77*M41</f>
        <v>11305.850572033949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11305.850572033949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2.1</v>
      </c>
      <c r="L48" s="268"/>
      <c r="M48" s="403">
        <f>VLOOKUP(A48,MATERIALES!A5:D396,4,FALSE)</f>
        <v>46638.222782705678</v>
      </c>
      <c r="N48" s="273">
        <f>K48*M48</f>
        <v>97940.267843681926</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10288.121734090271</v>
      </c>
      <c r="N49" s="273">
        <f>K49*M49</f>
        <v>10288.121734090271</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108228.38957777219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3.57</v>
      </c>
      <c r="N72" s="396">
        <f>K72/M72</f>
        <v>45488.23529411765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75372.337146892998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194906.57729669914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38981.315459339829</v>
      </c>
      <c r="M84" s="856"/>
      <c r="N84" s="51"/>
    </row>
    <row r="85" spans="1:14">
      <c r="B85" s="89" t="s">
        <v>973</v>
      </c>
      <c r="C85" s="90"/>
      <c r="D85" s="90"/>
      <c r="E85" s="90"/>
      <c r="F85" s="90"/>
      <c r="G85" s="90"/>
      <c r="H85" s="90"/>
      <c r="I85" s="87"/>
      <c r="J85" s="88"/>
      <c r="K85" s="305">
        <v>0.05</v>
      </c>
      <c r="L85" s="855">
        <f>N79*K85</f>
        <v>9745.3288648349571</v>
      </c>
      <c r="M85" s="856"/>
      <c r="N85" s="51"/>
    </row>
    <row r="86" spans="1:14" ht="15.75" thickBot="1">
      <c r="B86" s="91" t="s">
        <v>974</v>
      </c>
      <c r="C86" s="92"/>
      <c r="D86" s="92"/>
      <c r="E86" s="92"/>
      <c r="F86" s="92"/>
      <c r="G86" s="92"/>
      <c r="H86" s="92"/>
      <c r="I86" s="93"/>
      <c r="J86" s="94"/>
      <c r="K86" s="306">
        <v>0.05</v>
      </c>
      <c r="L86" s="857">
        <f>N79*K86</f>
        <v>9745.3288648349571</v>
      </c>
      <c r="M86" s="858"/>
      <c r="N86" s="51"/>
    </row>
    <row r="87" spans="1:14" ht="15.75" thickBot="1">
      <c r="B87" s="820" t="s">
        <v>953</v>
      </c>
      <c r="C87" s="821"/>
      <c r="D87" s="821"/>
      <c r="E87" s="821"/>
      <c r="F87" s="821"/>
      <c r="G87" s="821"/>
      <c r="H87" s="821"/>
      <c r="I87" s="821"/>
      <c r="J87" s="821"/>
      <c r="K87" s="821"/>
      <c r="L87" s="821"/>
      <c r="M87" s="822"/>
      <c r="N87" s="52">
        <f>L84+L85+L86</f>
        <v>58471.973189009739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253378.55048570887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1723</v>
      </c>
      <c r="C31" s="81" t="s">
        <v>2184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0.15</v>
      </c>
      <c r="N41" s="345">
        <f>N77*M41</f>
        <v>11305.850572033949</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11305.850572033949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v>
      </c>
      <c r="L48" s="268"/>
      <c r="M48" s="403">
        <f>VLOOKUP(A48,MATERIALES!A5:D396,4,FALSE)</f>
        <v>46638.222782705678</v>
      </c>
      <c r="N48" s="273">
        <f>K48*M48</f>
        <v>93276.445565411355</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10288.121734090271</v>
      </c>
      <c r="N49" s="273">
        <f>K49*M49</f>
        <v>10288.121734090271</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103564.56729950162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3.57</v>
      </c>
      <c r="N72" s="396">
        <f>K72/M72</f>
        <v>45488.23529411765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75372.337146892998</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190242.75501842855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38048.551003685709</v>
      </c>
      <c r="M84" s="856"/>
      <c r="N84" s="51"/>
    </row>
    <row r="85" spans="1:14">
      <c r="B85" s="89" t="s">
        <v>973</v>
      </c>
      <c r="C85" s="90"/>
      <c r="D85" s="90"/>
      <c r="E85" s="90"/>
      <c r="F85" s="90"/>
      <c r="G85" s="90"/>
      <c r="H85" s="90"/>
      <c r="I85" s="87"/>
      <c r="J85" s="88"/>
      <c r="K85" s="305">
        <v>0.05</v>
      </c>
      <c r="L85" s="855">
        <f>N79*K85</f>
        <v>9512.1377509214271</v>
      </c>
      <c r="M85" s="856"/>
      <c r="N85" s="51"/>
    </row>
    <row r="86" spans="1:14" ht="15.75" thickBot="1">
      <c r="B86" s="91" t="s">
        <v>974</v>
      </c>
      <c r="C86" s="92"/>
      <c r="D86" s="92"/>
      <c r="E86" s="92"/>
      <c r="F86" s="92"/>
      <c r="G86" s="92"/>
      <c r="H86" s="92"/>
      <c r="I86" s="93"/>
      <c r="J86" s="94"/>
      <c r="K86" s="306">
        <v>0.05</v>
      </c>
      <c r="L86" s="857">
        <f>N79*K86</f>
        <v>9512.1377509214271</v>
      </c>
      <c r="M86" s="858"/>
      <c r="N86" s="51"/>
    </row>
    <row r="87" spans="1:14" ht="15.75" thickBot="1">
      <c r="B87" s="820" t="s">
        <v>953</v>
      </c>
      <c r="C87" s="821"/>
      <c r="D87" s="821"/>
      <c r="E87" s="821"/>
      <c r="F87" s="821"/>
      <c r="G87" s="821"/>
      <c r="H87" s="821"/>
      <c r="I87" s="821"/>
      <c r="J87" s="821"/>
      <c r="K87" s="821"/>
      <c r="L87" s="821"/>
      <c r="M87" s="822"/>
      <c r="N87" s="52">
        <f>L84+L85+L86</f>
        <v>57072.826505528566</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247315.58152395711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1724</v>
      </c>
      <c r="C31" s="81" t="s">
        <v>2185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4720.6884844632978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4720.6884844632978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1.31</v>
      </c>
      <c r="L48" s="268"/>
      <c r="M48" s="403">
        <f>VLOOKUP(A48,MATERIALES!A5:D396,4,FALSE)</f>
        <v>46638.222782705678</v>
      </c>
      <c r="N48" s="273">
        <f>K48*M48</f>
        <v>61096.071845344442</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10288.121734090271</v>
      </c>
      <c r="N49" s="273">
        <f>K49*M49</f>
        <v>10288.121734090271</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71384.193579434708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5.7</v>
      </c>
      <c r="N71" s="396">
        <f>K71/M71</f>
        <v>18716.884844632979</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5.7</v>
      </c>
      <c r="N72" s="396">
        <f>K72/M72</f>
        <v>28490</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47206.884844632979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123311.76690853099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24662.353381706198</v>
      </c>
      <c r="M84" s="856"/>
      <c r="N84" s="51"/>
    </row>
    <row r="85" spans="1:14">
      <c r="B85" s="89" t="s">
        <v>973</v>
      </c>
      <c r="C85" s="90"/>
      <c r="D85" s="90"/>
      <c r="E85" s="90"/>
      <c r="F85" s="90"/>
      <c r="G85" s="90"/>
      <c r="H85" s="90"/>
      <c r="I85" s="87"/>
      <c r="J85" s="88"/>
      <c r="K85" s="305">
        <v>0.05</v>
      </c>
      <c r="L85" s="855">
        <f>N79*K85</f>
        <v>6165.5883454265495</v>
      </c>
      <c r="M85" s="856"/>
      <c r="N85" s="51"/>
    </row>
    <row r="86" spans="1:14" ht="15.75" thickBot="1">
      <c r="B86" s="91" t="s">
        <v>974</v>
      </c>
      <c r="C86" s="92"/>
      <c r="D86" s="92"/>
      <c r="E86" s="92"/>
      <c r="F86" s="92"/>
      <c r="G86" s="92"/>
      <c r="H86" s="92"/>
      <c r="I86" s="93"/>
      <c r="J86" s="94"/>
      <c r="K86" s="306">
        <v>0.05</v>
      </c>
      <c r="L86" s="857">
        <f>N79*K86</f>
        <v>6165.5883454265495</v>
      </c>
      <c r="M86" s="858"/>
      <c r="N86" s="51"/>
    </row>
    <row r="87" spans="1:14" ht="15.75" thickBot="1">
      <c r="B87" s="820" t="s">
        <v>953</v>
      </c>
      <c r="C87" s="821"/>
      <c r="D87" s="821"/>
      <c r="E87" s="821"/>
      <c r="F87" s="821"/>
      <c r="G87" s="821"/>
      <c r="H87" s="821"/>
      <c r="I87" s="821"/>
      <c r="J87" s="821"/>
      <c r="K87" s="821"/>
      <c r="L87" s="821"/>
      <c r="M87" s="822"/>
      <c r="N87" s="52">
        <f>L84+L85+L86</f>
        <v>36993.530072559297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160305.29698109027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1725</v>
      </c>
      <c r="C31" s="81" t="s">
        <v>2186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3957.0477002118823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3957.0477002118823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1.1000000000000001</v>
      </c>
      <c r="L48" s="268"/>
      <c r="M48" s="403">
        <f>VLOOKUP(A48,MATERIALES!A5:D396,4,FALSE)</f>
        <v>46638.222782705678</v>
      </c>
      <c r="N48" s="273">
        <f>K48*M48</f>
        <v>51302.045060976248</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10288.121734090271</v>
      </c>
      <c r="N49" s="273">
        <f>K49*M49</f>
        <v>10288.121734090271</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61590.166795066521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6.8</v>
      </c>
      <c r="N71" s="396">
        <f>K71/M71</f>
        <v>15689.153472707058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6.8</v>
      </c>
      <c r="N72" s="396">
        <f>K72/M72</f>
        <v>23881.323529411766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39570.477002118823</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105117.69149739723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21023.538299479449</v>
      </c>
      <c r="M84" s="856"/>
      <c r="N84" s="51"/>
    </row>
    <row r="85" spans="1:14">
      <c r="B85" s="89" t="s">
        <v>973</v>
      </c>
      <c r="C85" s="90"/>
      <c r="D85" s="90"/>
      <c r="E85" s="90"/>
      <c r="F85" s="90"/>
      <c r="G85" s="90"/>
      <c r="H85" s="90"/>
      <c r="I85" s="87"/>
      <c r="J85" s="88"/>
      <c r="K85" s="305">
        <v>0.05</v>
      </c>
      <c r="L85" s="855">
        <f>N79*K85</f>
        <v>5255.8845748698623</v>
      </c>
      <c r="M85" s="856"/>
      <c r="N85" s="51"/>
    </row>
    <row r="86" spans="1:14" ht="15.75" thickBot="1">
      <c r="B86" s="91" t="s">
        <v>974</v>
      </c>
      <c r="C86" s="92"/>
      <c r="D86" s="92"/>
      <c r="E86" s="92"/>
      <c r="F86" s="92"/>
      <c r="G86" s="92"/>
      <c r="H86" s="92"/>
      <c r="I86" s="93"/>
      <c r="J86" s="94"/>
      <c r="K86" s="306">
        <v>0.05</v>
      </c>
      <c r="L86" s="857">
        <f>N79*K86</f>
        <v>5255.8845748698623</v>
      </c>
      <c r="M86" s="858"/>
      <c r="N86" s="51"/>
    </row>
    <row r="87" spans="1:14" ht="15.75" thickBot="1">
      <c r="B87" s="820" t="s">
        <v>953</v>
      </c>
      <c r="C87" s="821"/>
      <c r="D87" s="821"/>
      <c r="E87" s="821"/>
      <c r="F87" s="821"/>
      <c r="G87" s="821"/>
      <c r="H87" s="821"/>
      <c r="I87" s="821"/>
      <c r="J87" s="821"/>
      <c r="K87" s="821"/>
      <c r="L87" s="821"/>
      <c r="M87" s="822"/>
      <c r="N87" s="52">
        <f>L84+L85+L86</f>
        <v>31535.307449219174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136652.9989466164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1162</v>
      </c>
      <c r="C31" s="81" t="s">
        <v>2187</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A38" s="113"/>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269.07924361440803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269.07924361440803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0.05</v>
      </c>
      <c r="L48" s="268"/>
      <c r="M48" s="403">
        <f>VLOOKUP(A48,MATERIALES!A5:D396,4,FALSE)</f>
        <v>46638.222782705678</v>
      </c>
      <c r="N48" s="273">
        <f>K48*M48</f>
        <v>2331.911139135284</v>
      </c>
    </row>
    <row r="49" spans="1:14">
      <c r="A49" s="170" t="s">
        <v>774</v>
      </c>
      <c r="B49" s="43" t="str">
        <f>VLOOKUP(A49,MATERIALES!A6:D373,3,FALSE)</f>
        <v>Agua</v>
      </c>
      <c r="C49" s="426"/>
      <c r="D49" s="426"/>
      <c r="E49" s="426"/>
      <c r="F49" s="426"/>
      <c r="G49" s="426"/>
      <c r="H49" s="426"/>
      <c r="I49" s="426"/>
      <c r="J49" s="313" t="str">
        <f>VLOOKUP(A49,MATERIALES!A5:D641,2,FALSE)</f>
        <v>lt</v>
      </c>
      <c r="K49" s="398">
        <v>5</v>
      </c>
      <c r="L49" s="422"/>
      <c r="M49" s="403">
        <f>VLOOKUP(A49,MATERIALES!A6:D397,4,FALSE)</f>
        <v>59.258204169472513</v>
      </c>
      <c r="N49" s="273">
        <f>K49*M49</f>
        <v>296.29102084736257</v>
      </c>
    </row>
    <row r="50" spans="1:14">
      <c r="A50" s="170" t="s">
        <v>915</v>
      </c>
      <c r="B50" s="43" t="str">
        <f>VLOOKUP(A50,MATERIALES!A6:D373,3,FALSE)</f>
        <v>Cespedones</v>
      </c>
      <c r="C50" s="426"/>
      <c r="D50" s="426"/>
      <c r="E50" s="426"/>
      <c r="F50" s="426"/>
      <c r="G50" s="426"/>
      <c r="H50" s="426"/>
      <c r="I50" s="426"/>
      <c r="J50" s="313" t="str">
        <f>VLOOKUP(A50,MATERIALES!A6:D642,2,FALSE)</f>
        <v>m2</v>
      </c>
      <c r="K50" s="398">
        <v>1</v>
      </c>
      <c r="L50" s="422"/>
      <c r="M50" s="403">
        <f>VLOOKUP(A50,MATERIALES!A6:D398,4,FALSE)</f>
        <v>8545.2996868978153</v>
      </c>
      <c r="N50" s="273">
        <f>K50*M50</f>
        <v>8545.2996868978153</v>
      </c>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11173.501846880463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100</v>
      </c>
      <c r="N71" s="396">
        <f>K71/M71</f>
        <v>1066.8624361440798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100</v>
      </c>
      <c r="N72" s="396">
        <f>K72/M72</f>
        <v>1623.93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2690.7924361440801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14133.37352663895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2826.6747053277904</v>
      </c>
      <c r="M84" s="856"/>
      <c r="N84" s="51"/>
    </row>
    <row r="85" spans="1:14">
      <c r="B85" s="89" t="s">
        <v>973</v>
      </c>
      <c r="C85" s="90"/>
      <c r="D85" s="90"/>
      <c r="E85" s="90"/>
      <c r="F85" s="90"/>
      <c r="G85" s="90"/>
      <c r="H85" s="90"/>
      <c r="I85" s="87"/>
      <c r="J85" s="88"/>
      <c r="K85" s="305">
        <v>0.05</v>
      </c>
      <c r="L85" s="855">
        <f>N79*K85</f>
        <v>706.66867633194761</v>
      </c>
      <c r="M85" s="856"/>
      <c r="N85" s="51"/>
    </row>
    <row r="86" spans="1:14" ht="15.75" thickBot="1">
      <c r="B86" s="91" t="s">
        <v>974</v>
      </c>
      <c r="C86" s="92"/>
      <c r="D86" s="92"/>
      <c r="E86" s="92"/>
      <c r="F86" s="92"/>
      <c r="G86" s="92"/>
      <c r="H86" s="92"/>
      <c r="I86" s="93"/>
      <c r="J86" s="94"/>
      <c r="K86" s="306">
        <v>0.05</v>
      </c>
      <c r="L86" s="857">
        <f>N79*K86</f>
        <v>706.66867633194761</v>
      </c>
      <c r="M86" s="858"/>
      <c r="N86" s="51"/>
    </row>
    <row r="87" spans="1:14" ht="15.75" thickBot="1">
      <c r="B87" s="820" t="s">
        <v>953</v>
      </c>
      <c r="C87" s="821"/>
      <c r="D87" s="821"/>
      <c r="E87" s="821"/>
      <c r="F87" s="821"/>
      <c r="G87" s="821"/>
      <c r="H87" s="821"/>
      <c r="I87" s="821"/>
      <c r="J87" s="821"/>
      <c r="K87" s="821"/>
      <c r="L87" s="821"/>
      <c r="M87" s="822"/>
      <c r="N87" s="52">
        <f>L84+L85+L86</f>
        <v>4240.0120579916857</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18373.385584630636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7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1163</v>
      </c>
      <c r="C31" s="81" t="s">
        <v>2188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0.1</v>
      </c>
      <c r="N41" s="345">
        <f>N77*M41</f>
        <v>108.262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108.262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1404.9191284474136</v>
      </c>
      <c r="N48" s="273">
        <f>K48*M48</f>
        <v>1404.9191284474136</v>
      </c>
    </row>
    <row r="49" spans="1:14">
      <c r="A49" s="170" t="s">
        <v>650</v>
      </c>
      <c r="B49" s="43" t="str">
        <f>VLOOKUP(A49,MATERIALES!A6:D373,3,FALSE)</f>
        <v>Semillas para empradizar</v>
      </c>
      <c r="C49" s="426"/>
      <c r="D49" s="426"/>
      <c r="E49" s="426"/>
      <c r="F49" s="426"/>
      <c r="G49" s="426"/>
      <c r="H49" s="426"/>
      <c r="I49" s="426"/>
      <c r="J49" s="313" t="str">
        <f>VLOOKUP(A49,MATERIALES!A5:D641,2,FALSE)</f>
        <v>kg</v>
      </c>
      <c r="K49" s="398">
        <v>0.05</v>
      </c>
      <c r="L49" s="422"/>
      <c r="M49" s="403">
        <f>VLOOKUP(A49,MATERIALES!A6:D397,4,FALSE)</f>
        <v>108487.97346336805</v>
      </c>
      <c r="N49" s="273">
        <f>K49*M49</f>
        <v>5424.3986731684026</v>
      </c>
    </row>
    <row r="50" spans="1:14">
      <c r="A50" s="170" t="s">
        <v>686</v>
      </c>
      <c r="B50" s="43" t="str">
        <f>VLOOKUP(A50,MATERIALES!A6:D373,3,FALSE)</f>
        <v xml:space="preserve">Tierra abonada </v>
      </c>
      <c r="C50" s="426"/>
      <c r="D50" s="426"/>
      <c r="E50" s="426"/>
      <c r="F50" s="426"/>
      <c r="G50" s="426"/>
      <c r="H50" s="426"/>
      <c r="I50" s="426"/>
      <c r="J50" s="313" t="str">
        <f>VLOOKUP(A50,MATERIALES!A6:D642,2,FALSE)</f>
        <v>m3</v>
      </c>
      <c r="K50" s="398">
        <v>7.4999999999999997E-2</v>
      </c>
      <c r="L50" s="422"/>
      <c r="M50" s="403">
        <f>VLOOKUP(A50,MATERIALES!A6:D398,4,FALSE)</f>
        <v>46638.222782705678</v>
      </c>
      <c r="N50" s="273">
        <f>K50*M50</f>
        <v>3497.8667087029257</v>
      </c>
    </row>
    <row r="51" spans="1:14">
      <c r="A51" s="170" t="s">
        <v>774</v>
      </c>
      <c r="B51" s="43" t="str">
        <f>VLOOKUP(A51,MATERIALES!A6:D373,3,FALSE)</f>
        <v>Agua</v>
      </c>
      <c r="C51" s="426"/>
      <c r="D51" s="426"/>
      <c r="E51" s="426"/>
      <c r="F51" s="426"/>
      <c r="G51" s="426"/>
      <c r="H51" s="426"/>
      <c r="I51" s="426"/>
      <c r="J51" s="313" t="str">
        <f>VLOOKUP(A51,MATERIALES!A6:D643,2,FALSE)</f>
        <v>lt</v>
      </c>
      <c r="K51" s="398">
        <v>5</v>
      </c>
      <c r="L51" s="422"/>
      <c r="M51" s="403">
        <f>VLOOKUP(A51,MATERIALES!A6:D399,4,FALSE)</f>
        <v>59.258204169472513</v>
      </c>
      <c r="N51" s="273">
        <f>K51*M51</f>
        <v>296.29102084736257</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10623.475531166105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100</v>
      </c>
      <c r="N71" s="396">
        <f>K71/M71</f>
        <v>1082.6199999999999</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1082.6199999999999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11814.357531166104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2362.8715062332208</v>
      </c>
      <c r="M84" s="856"/>
      <c r="N84" s="51"/>
    </row>
    <row r="85" spans="1:14">
      <c r="B85" s="89" t="s">
        <v>973</v>
      </c>
      <c r="C85" s="90"/>
      <c r="D85" s="90"/>
      <c r="E85" s="90"/>
      <c r="F85" s="90"/>
      <c r="G85" s="90"/>
      <c r="H85" s="90"/>
      <c r="I85" s="87"/>
      <c r="J85" s="88"/>
      <c r="K85" s="305">
        <v>0.05</v>
      </c>
      <c r="L85" s="855">
        <f>N79*K85</f>
        <v>590.71787655830519</v>
      </c>
      <c r="M85" s="856"/>
      <c r="N85" s="51"/>
    </row>
    <row r="86" spans="1:14" ht="15.75" thickBot="1">
      <c r="B86" s="91" t="s">
        <v>974</v>
      </c>
      <c r="C86" s="92"/>
      <c r="D86" s="92"/>
      <c r="E86" s="92"/>
      <c r="F86" s="92"/>
      <c r="G86" s="92"/>
      <c r="H86" s="92"/>
      <c r="I86" s="93"/>
      <c r="J86" s="94"/>
      <c r="K86" s="306">
        <v>0.05</v>
      </c>
      <c r="L86" s="857">
        <f>N79*K86</f>
        <v>590.71787655830519</v>
      </c>
      <c r="M86" s="858"/>
      <c r="N86" s="51"/>
    </row>
    <row r="87" spans="1:14" ht="15.75" thickBot="1">
      <c r="B87" s="820" t="s">
        <v>953</v>
      </c>
      <c r="C87" s="821"/>
      <c r="D87" s="821"/>
      <c r="E87" s="821"/>
      <c r="F87" s="821"/>
      <c r="G87" s="821"/>
      <c r="H87" s="821"/>
      <c r="I87" s="821"/>
      <c r="J87" s="821"/>
      <c r="K87" s="821"/>
      <c r="L87" s="821"/>
      <c r="M87" s="822"/>
      <c r="N87" s="52">
        <f>L84+L85+L86</f>
        <v>3544.3072593498314</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15358.664790515935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customHeight="1" thickBot="1">
      <c r="A31" t="s">
        <v>1845</v>
      </c>
      <c r="B31" s="80" t="s">
        <v>1164</v>
      </c>
      <c r="C31" s="81" t="s">
        <v>2189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253</v>
      </c>
      <c r="B36" s="869" t="str">
        <f>VLOOKUP(A36,EQUIPOS!A6:D154,3,FALSE)</f>
        <v>Máquina hidrosembradora</v>
      </c>
      <c r="C36" s="870"/>
      <c r="D36" s="870"/>
      <c r="E36" s="870"/>
      <c r="F36" s="870"/>
      <c r="G36" s="870"/>
      <c r="H36" s="871"/>
      <c r="I36" s="268"/>
      <c r="J36" s="269"/>
      <c r="K36" s="270">
        <f>VLOOKUP(A36,EQUIPOS!A6:D163,4,FALSE)</f>
        <v>18596.64216064665</v>
      </c>
      <c r="L36" s="271"/>
      <c r="M36" s="337">
        <v>350</v>
      </c>
      <c r="N36" s="273">
        <f>K36/M36</f>
        <v>53.133263316133288</v>
      </c>
    </row>
    <row r="37" spans="1:14">
      <c r="A37" s="113" t="s">
        <v>138</v>
      </c>
      <c r="B37" s="869" t="str">
        <f>VLOOKUP(A37,EQUIPOS!A7:D154,3,FALSE)</f>
        <v>Camioneta D-300</v>
      </c>
      <c r="C37" s="870"/>
      <c r="D37" s="870"/>
      <c r="E37" s="870"/>
      <c r="F37" s="870"/>
      <c r="G37" s="870"/>
      <c r="H37" s="871"/>
      <c r="I37" s="422"/>
      <c r="J37" s="423"/>
      <c r="K37" s="270">
        <f>VLOOKUP(A37,EQUIPOS!A7:D164,4,FALSE)</f>
        <v>48085.619638936834</v>
      </c>
      <c r="L37" s="336"/>
      <c r="M37" s="337">
        <v>350</v>
      </c>
      <c r="N37" s="273">
        <f>K37/M37</f>
        <v>137.38748468267667</v>
      </c>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4.8049864931144288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195.32573449192438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1404.9191284474136</v>
      </c>
      <c r="N48" s="273">
        <f>K48*M48</f>
        <v>1404.9191284474136</v>
      </c>
    </row>
    <row r="49" spans="1:14">
      <c r="A49" s="170" t="s">
        <v>499</v>
      </c>
      <c r="B49" s="43" t="str">
        <f>VLOOKUP(A49,MATERIALES!A6:D373,3,FALSE)</f>
        <v>Mulch Orgánico</v>
      </c>
      <c r="C49" s="426"/>
      <c r="D49" s="426"/>
      <c r="E49" s="426"/>
      <c r="F49" s="426"/>
      <c r="G49" s="426"/>
      <c r="H49" s="426"/>
      <c r="I49" s="426"/>
      <c r="J49" s="313" t="str">
        <f>VLOOKUP(A49,MATERIALES!A5:D641,2,FALSE)</f>
        <v>kg</v>
      </c>
      <c r="K49" s="398">
        <v>0.4</v>
      </c>
      <c r="L49" s="422"/>
      <c r="M49" s="403">
        <f>VLOOKUP(A49,MATERIALES!A6:D397,4,FALSE)</f>
        <v>2348.8556036803589</v>
      </c>
      <c r="N49" s="273">
        <f>K49*M49</f>
        <v>939.54224147214359</v>
      </c>
    </row>
    <row r="50" spans="1:14">
      <c r="A50" s="170" t="s">
        <v>774</v>
      </c>
      <c r="B50" s="43" t="str">
        <f>VLOOKUP(A50,MATERIALES!A6:D373,3,FALSE)</f>
        <v>Agua</v>
      </c>
      <c r="C50" s="426"/>
      <c r="D50" s="426"/>
      <c r="E50" s="426"/>
      <c r="F50" s="426"/>
      <c r="G50" s="426"/>
      <c r="H50" s="426"/>
      <c r="I50" s="426"/>
      <c r="J50" s="313" t="str">
        <f>VLOOKUP(A50,MATERIALES!A6:D642,2,FALSE)</f>
        <v>lt</v>
      </c>
      <c r="K50" s="398">
        <v>5</v>
      </c>
      <c r="L50" s="422"/>
      <c r="M50" s="403">
        <f>VLOOKUP(A50,MATERIALES!A6:D398,4,FALSE)</f>
        <v>59.258204169472513</v>
      </c>
      <c r="N50" s="273">
        <f>K50*M50</f>
        <v>296.29102084736257</v>
      </c>
    </row>
    <row r="51" spans="1:14">
      <c r="A51" s="170" t="s">
        <v>650</v>
      </c>
      <c r="B51" s="43" t="str">
        <f>VLOOKUP(A51,MATERIALES!A6:D373,3,FALSE)</f>
        <v>Semillas para empradizar</v>
      </c>
      <c r="C51" s="426"/>
      <c r="D51" s="426"/>
      <c r="E51" s="426"/>
      <c r="F51" s="426"/>
      <c r="G51" s="426"/>
      <c r="H51" s="426"/>
      <c r="I51" s="426"/>
      <c r="J51" s="313" t="str">
        <f>VLOOKUP(A51,MATERIALES!A6:D643,2,FALSE)</f>
        <v>kg</v>
      </c>
      <c r="K51" s="398">
        <v>0.05</v>
      </c>
      <c r="L51" s="422"/>
      <c r="M51" s="403">
        <f>VLOOKUP(A51,MATERIALES!A6:D399,4,FALSE)</f>
        <v>108487.97346336805</v>
      </c>
      <c r="N51" s="273">
        <f>K51*M51</f>
        <v>5424.3986731684026</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8065.1510639353219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2800</v>
      </c>
      <c r="N71" s="396">
        <f>K71/M71</f>
        <v>57.997500000000002</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2800</v>
      </c>
      <c r="N72" s="396">
        <f>K72/M72</f>
        <v>38.102229862288567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96.099729862288569</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8356.5765282895336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1671.3153056579067</v>
      </c>
      <c r="M84" s="856"/>
      <c r="N84" s="51"/>
    </row>
    <row r="85" spans="1:14">
      <c r="B85" s="89" t="s">
        <v>973</v>
      </c>
      <c r="C85" s="90"/>
      <c r="D85" s="90"/>
      <c r="E85" s="90"/>
      <c r="F85" s="90"/>
      <c r="G85" s="90"/>
      <c r="H85" s="90"/>
      <c r="I85" s="87"/>
      <c r="J85" s="88"/>
      <c r="K85" s="305">
        <v>0.05</v>
      </c>
      <c r="L85" s="855">
        <f>N79*K85</f>
        <v>417.82882641447668</v>
      </c>
      <c r="M85" s="856"/>
      <c r="N85" s="51"/>
    </row>
    <row r="86" spans="1:14" ht="15.75" thickBot="1">
      <c r="B86" s="91" t="s">
        <v>974</v>
      </c>
      <c r="C86" s="92"/>
      <c r="D86" s="92"/>
      <c r="E86" s="92"/>
      <c r="F86" s="92"/>
      <c r="G86" s="92"/>
      <c r="H86" s="92"/>
      <c r="I86" s="93"/>
      <c r="J86" s="94"/>
      <c r="K86" s="306">
        <v>0.05</v>
      </c>
      <c r="L86" s="857">
        <f>N79*K86</f>
        <v>417.82882641447668</v>
      </c>
      <c r="M86" s="858"/>
      <c r="N86" s="51"/>
    </row>
    <row r="87" spans="1:14" ht="15.75" thickBot="1">
      <c r="B87" s="820" t="s">
        <v>953</v>
      </c>
      <c r="C87" s="821"/>
      <c r="D87" s="821"/>
      <c r="E87" s="821"/>
      <c r="F87" s="821"/>
      <c r="G87" s="821"/>
      <c r="H87" s="821"/>
      <c r="I87" s="821"/>
      <c r="J87" s="821"/>
      <c r="K87" s="821"/>
      <c r="L87" s="821"/>
      <c r="M87" s="822"/>
      <c r="N87" s="52">
        <f>L84+L85+L86</f>
        <v>2506.9729584868601</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10863.549486776394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9.25" customHeight="1" thickBot="1">
      <c r="A31" t="s">
        <v>1845</v>
      </c>
      <c r="B31" s="80" t="s">
        <v>1726</v>
      </c>
      <c r="C31" s="962" t="s">
        <v>2049</v>
      </c>
      <c r="D31" s="963"/>
      <c r="E31" s="963"/>
      <c r="F31" s="963"/>
      <c r="G31" s="963"/>
      <c r="H31" s="963"/>
      <c r="I31" s="963"/>
      <c r="J31" s="963"/>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8000</v>
      </c>
      <c r="N36" s="273">
        <f>K36/M36</f>
        <v>6.0107024548671042</v>
      </c>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26.907924361440802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32.918626816307906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511</v>
      </c>
      <c r="B48" s="43" t="str">
        <f>VLOOKUP(A48,MATERIALES!A5:D373,3,FALSE)</f>
        <v>Manto Temporal (Protección de Taludes)</v>
      </c>
      <c r="C48" s="282"/>
      <c r="D48" s="282"/>
      <c r="E48" s="282"/>
      <c r="F48" s="282"/>
      <c r="G48" s="282"/>
      <c r="H48" s="282"/>
      <c r="I48" s="282"/>
      <c r="J48" s="312" t="str">
        <f>VLOOKUP(A48,MATERIALES!A4:D640,2,FALSE)</f>
        <v>m2</v>
      </c>
      <c r="K48" s="487">
        <v>1.05</v>
      </c>
      <c r="L48" s="268"/>
      <c r="M48" s="403">
        <f>VLOOKUP(A48,MATERIALES!A5:D396,4,FALSE)</f>
        <v>4740.8080831203342</v>
      </c>
      <c r="N48" s="273">
        <f>K48*M48</f>
        <v>4977.8484872763511</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16543.162826954733</v>
      </c>
      <c r="N49" s="273">
        <f>K49*M49</f>
        <v>16543.162826954733</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948.16378447496027</v>
      </c>
      <c r="N50" s="273">
        <f>K50*M50</f>
        <v>1896.3275689499205</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23417.338883181004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100</v>
      </c>
      <c r="N71" s="396">
        <f>K71/M71</f>
        <v>1623.93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2690.7924361440801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26141.049946141393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5228.2099892282786</v>
      </c>
      <c r="M84" s="856"/>
      <c r="N84" s="51"/>
    </row>
    <row r="85" spans="1:14">
      <c r="B85" s="89" t="s">
        <v>973</v>
      </c>
      <c r="C85" s="90"/>
      <c r="D85" s="90"/>
      <c r="E85" s="90"/>
      <c r="F85" s="90"/>
      <c r="G85" s="90"/>
      <c r="H85" s="90"/>
      <c r="I85" s="87"/>
      <c r="J85" s="88"/>
      <c r="K85" s="305">
        <v>0.05</v>
      </c>
      <c r="L85" s="855">
        <f>N79*K85</f>
        <v>1307.0524973070696</v>
      </c>
      <c r="M85" s="856"/>
      <c r="N85" s="51"/>
    </row>
    <row r="86" spans="1:14" ht="15.75" thickBot="1">
      <c r="B86" s="91" t="s">
        <v>974</v>
      </c>
      <c r="C86" s="92"/>
      <c r="D86" s="92"/>
      <c r="E86" s="92"/>
      <c r="F86" s="92"/>
      <c r="G86" s="92"/>
      <c r="H86" s="92"/>
      <c r="I86" s="93"/>
      <c r="J86" s="94"/>
      <c r="K86" s="306">
        <v>0.05</v>
      </c>
      <c r="L86" s="857">
        <f>N79*K86</f>
        <v>1307.0524973070696</v>
      </c>
      <c r="M86" s="858"/>
      <c r="N86" s="51"/>
    </row>
    <row r="87" spans="1:14" ht="15.75" thickBot="1">
      <c r="B87" s="820" t="s">
        <v>953</v>
      </c>
      <c r="C87" s="821"/>
      <c r="D87" s="821"/>
      <c r="E87" s="821"/>
      <c r="F87" s="821"/>
      <c r="G87" s="821"/>
      <c r="H87" s="821"/>
      <c r="I87" s="821"/>
      <c r="J87" s="821"/>
      <c r="K87" s="821"/>
      <c r="L87" s="821"/>
      <c r="M87" s="822"/>
      <c r="N87" s="52">
        <f>L84+L85+L86</f>
        <v>7842.3149838424179</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33983.364929983814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28.5" customHeight="1" thickBot="1">
      <c r="A31" t="s">
        <v>1845</v>
      </c>
      <c r="B31" s="80" t="s">
        <v>1727</v>
      </c>
      <c r="C31" s="962" t="s">
        <v>2052</v>
      </c>
      <c r="D31" s="963"/>
      <c r="E31" s="963"/>
      <c r="F31" s="963"/>
      <c r="G31" s="963"/>
      <c r="H31" s="963"/>
      <c r="I31" s="963"/>
      <c r="J31" s="963"/>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138</v>
      </c>
      <c r="B36" s="869" t="str">
        <f>VLOOKUP(A36,EQUIPOS!A6:D154,3,FALSE)</f>
        <v>Camioneta D-300</v>
      </c>
      <c r="C36" s="870"/>
      <c r="D36" s="870"/>
      <c r="E36" s="870"/>
      <c r="F36" s="870"/>
      <c r="G36" s="870"/>
      <c r="H36" s="871"/>
      <c r="I36" s="268"/>
      <c r="J36" s="269"/>
      <c r="K36" s="270">
        <f>VLOOKUP(A36,EQUIPOS!A6:D163,4,FALSE)</f>
        <v>48085.619638936834</v>
      </c>
      <c r="L36" s="271"/>
      <c r="M36" s="337">
        <v>8000</v>
      </c>
      <c r="N36" s="273">
        <f>K36/M36</f>
        <v>6.0107024548671042</v>
      </c>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26.907924361440802</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32.918626816307906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512</v>
      </c>
      <c r="B48" s="43" t="str">
        <f>VLOOKUP(A48,MATERIALES!A5:D373,3,FALSE)</f>
        <v>Manto Permanente (Protección de Taludes)</v>
      </c>
      <c r="C48" s="282"/>
      <c r="D48" s="282"/>
      <c r="E48" s="282"/>
      <c r="F48" s="282"/>
      <c r="G48" s="282"/>
      <c r="H48" s="282"/>
      <c r="I48" s="282"/>
      <c r="J48" s="312" t="str">
        <f>VLOOKUP(A48,MATERIALES!A4:D640,2,FALSE)</f>
        <v>m2</v>
      </c>
      <c r="K48" s="487">
        <v>1.05</v>
      </c>
      <c r="L48" s="268"/>
      <c r="M48" s="403">
        <f>VLOOKUP(A48,MATERIALES!A5:D396,4,FALSE)</f>
        <v>10666.81276739352</v>
      </c>
      <c r="N48" s="273">
        <f>K48*M48</f>
        <v>11200.153405763196</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16543.162826954733</v>
      </c>
      <c r="N49" s="273">
        <f>K49*M49</f>
        <v>16543.162826954733</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948.16378447496027</v>
      </c>
      <c r="N50" s="273">
        <f>K50*M50</f>
        <v>1896.3275689499205</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29639.643801667851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100</v>
      </c>
      <c r="N71" s="396">
        <f>K71/M71</f>
        <v>1623.93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2690.7924361440801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32363.354864628236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6472.6709729256472</v>
      </c>
      <c r="M84" s="856"/>
      <c r="N84" s="51"/>
    </row>
    <row r="85" spans="1:14">
      <c r="B85" s="89" t="s">
        <v>973</v>
      </c>
      <c r="C85" s="90"/>
      <c r="D85" s="90"/>
      <c r="E85" s="90"/>
      <c r="F85" s="90"/>
      <c r="G85" s="90"/>
      <c r="H85" s="90"/>
      <c r="I85" s="87"/>
      <c r="J85" s="88"/>
      <c r="K85" s="305">
        <v>0.05</v>
      </c>
      <c r="L85" s="855">
        <f>N79*K85</f>
        <v>1618.1677432314118</v>
      </c>
      <c r="M85" s="856"/>
      <c r="N85" s="51"/>
    </row>
    <row r="86" spans="1:14" ht="15.75" thickBot="1">
      <c r="B86" s="91" t="s">
        <v>974</v>
      </c>
      <c r="C86" s="92"/>
      <c r="D86" s="92"/>
      <c r="E86" s="92"/>
      <c r="F86" s="92"/>
      <c r="G86" s="92"/>
      <c r="H86" s="92"/>
      <c r="I86" s="93"/>
      <c r="J86" s="94"/>
      <c r="K86" s="306">
        <v>0.05</v>
      </c>
      <c r="L86" s="857">
        <f>N79*K86</f>
        <v>1618.1677432314118</v>
      </c>
      <c r="M86" s="858"/>
      <c r="N86" s="51"/>
    </row>
    <row r="87" spans="1:14" ht="15.75" thickBot="1">
      <c r="B87" s="820" t="s">
        <v>953</v>
      </c>
      <c r="C87" s="821"/>
      <c r="D87" s="821"/>
      <c r="E87" s="821"/>
      <c r="F87" s="821"/>
      <c r="G87" s="821"/>
      <c r="H87" s="821"/>
      <c r="I87" s="821"/>
      <c r="J87" s="821"/>
      <c r="K87" s="821"/>
      <c r="L87" s="821"/>
      <c r="M87" s="822"/>
      <c r="N87" s="52">
        <f>L84+L85+L86</f>
        <v>9709.0064593884708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42072.361324016703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30"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1165</v>
      </c>
      <c r="C31" s="81" t="s">
        <v>2190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t="s">
        <v>119</v>
      </c>
      <c r="B36" s="869" t="str">
        <f>VLOOKUP(A36,EQUIPOS!A6:D154,3,FALSE)</f>
        <v xml:space="preserve">Bomba de concreto, Producción: 30 m3/h, POTENCIA: 67 HP, MAX PRESION DE CONCRETO: 1150 PSI
</v>
      </c>
      <c r="C36" s="870"/>
      <c r="D36" s="870"/>
      <c r="E36" s="870"/>
      <c r="F36" s="870"/>
      <c r="G36" s="870"/>
      <c r="H36" s="871"/>
      <c r="I36" s="268"/>
      <c r="J36" s="269"/>
      <c r="K36" s="270">
        <f>VLOOKUP(A36,EQUIPOS!A6:D163,4,FALSE)</f>
        <v>42742.771867594973</v>
      </c>
      <c r="L36" s="271"/>
      <c r="M36" s="337">
        <v>100</v>
      </c>
      <c r="N36" s="273">
        <f>K36/M36</f>
        <v>427.42771867594973</v>
      </c>
    </row>
    <row r="37" spans="1:14">
      <c r="A37" s="113" t="s">
        <v>138</v>
      </c>
      <c r="B37" s="869" t="str">
        <f>VLOOKUP(A37,EQUIPOS!A7:D154,3,FALSE)</f>
        <v>Camioneta D-300</v>
      </c>
      <c r="C37" s="870"/>
      <c r="D37" s="870"/>
      <c r="E37" s="870"/>
      <c r="F37" s="870"/>
      <c r="G37" s="870"/>
      <c r="H37" s="871"/>
      <c r="I37" s="422"/>
      <c r="J37" s="423"/>
      <c r="K37" s="270">
        <f>VLOOKUP(A37,EQUIPOS!A7:D164,4,FALSE)</f>
        <v>48085.619638936834</v>
      </c>
      <c r="L37" s="336"/>
      <c r="M37" s="337">
        <v>1000</v>
      </c>
      <c r="N37" s="273">
        <f>K37/M37</f>
        <v>48.085619638936834</v>
      </c>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0.01</v>
      </c>
      <c r="N41" s="345">
        <f>N77*M41</f>
        <v>4.0401280451800998</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479.55346636006669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585</v>
      </c>
      <c r="B48" s="43" t="str">
        <f>VLOOKUP(A48,MATERIALES!A5:D373,3,FALSE)</f>
        <v>Mortero 1:3</v>
      </c>
      <c r="C48" s="282"/>
      <c r="D48" s="282"/>
      <c r="E48" s="282"/>
      <c r="F48" s="282"/>
      <c r="G48" s="282"/>
      <c r="H48" s="282"/>
      <c r="I48" s="282"/>
      <c r="J48" s="312" t="str">
        <f>VLOOKUP(A48,MATERIALES!A4:D640,2,FALSE)</f>
        <v>m3</v>
      </c>
      <c r="K48" s="487">
        <v>0.1</v>
      </c>
      <c r="L48" s="268"/>
      <c r="M48" s="403">
        <f>VLOOKUP(A48,MATERIALES!A5:D396,4,FALSE)</f>
        <v>489164.49804280989</v>
      </c>
      <c r="N48" s="273">
        <f>K48*M48</f>
        <v>48916.449804280994</v>
      </c>
    </row>
    <row r="49" spans="1:14">
      <c r="A49" s="170" t="s">
        <v>739</v>
      </c>
      <c r="B49" s="43" t="str">
        <f>VLOOKUP(A49,MATERIALES!A6:D373,3,FALSE)</f>
        <v>Varilla 5/8</v>
      </c>
      <c r="C49" s="426"/>
      <c r="D49" s="426"/>
      <c r="E49" s="426"/>
      <c r="F49" s="426"/>
      <c r="G49" s="426"/>
      <c r="H49" s="426"/>
      <c r="I49" s="426"/>
      <c r="J49" s="313" t="str">
        <f>VLOOKUP(A49,MATERIALES!A5:D641,2,FALSE)</f>
        <v>kg</v>
      </c>
      <c r="K49" s="487">
        <v>1.1000000000000001</v>
      </c>
      <c r="L49" s="422"/>
      <c r="M49" s="403">
        <f>VLOOKUP(A49,MATERIALES!A6:D397,4,FALSE)</f>
        <v>5148.2845632023282</v>
      </c>
      <c r="N49" s="273">
        <f>K49*M49</f>
        <v>5663.1130195225614</v>
      </c>
    </row>
    <row r="50" spans="1:14">
      <c r="A50" s="170" t="s">
        <v>931</v>
      </c>
      <c r="B50" s="43" t="str">
        <f>VLOOKUP(A50,MATERIALES!A6:D373,3,FALSE)</f>
        <v>Malla Electrosoldada de 5/16</v>
      </c>
      <c r="C50" s="426"/>
      <c r="D50" s="426"/>
      <c r="E50" s="426"/>
      <c r="F50" s="426"/>
      <c r="G50" s="426"/>
      <c r="H50" s="426"/>
      <c r="I50" s="426"/>
      <c r="J50" s="313" t="str">
        <f>VLOOKUP(A50,MATERIALES!A6:D642,2,FALSE)</f>
        <v>m2</v>
      </c>
      <c r="K50" s="487">
        <v>1</v>
      </c>
      <c r="L50" s="422"/>
      <c r="M50" s="403">
        <f>VLOOKUP(A50,MATERIALES!A6:D398,4,FALSE)</f>
        <v>6361.9197549909877</v>
      </c>
      <c r="N50" s="273">
        <f>K50*M50</f>
        <v>6361.9197549909877</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60941.482578794545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800</v>
      </c>
      <c r="N71" s="396">
        <f>K71/M71</f>
        <v>270.65499999999997</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800</v>
      </c>
      <c r="N72" s="396">
        <f>K72/M72</f>
        <v>133.35780451800997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404.01280451800994</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61825.048849672625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12365.009769934526</v>
      </c>
      <c r="M84" s="856"/>
      <c r="N84" s="51"/>
    </row>
    <row r="85" spans="1:14">
      <c r="B85" s="89" t="s">
        <v>973</v>
      </c>
      <c r="C85" s="90"/>
      <c r="D85" s="90"/>
      <c r="E85" s="90"/>
      <c r="F85" s="90"/>
      <c r="G85" s="90"/>
      <c r="H85" s="90"/>
      <c r="I85" s="87"/>
      <c r="J85" s="88"/>
      <c r="K85" s="305">
        <v>0.05</v>
      </c>
      <c r="L85" s="855">
        <f>N79*K85</f>
        <v>3091.2524424836315</v>
      </c>
      <c r="M85" s="856"/>
      <c r="N85" s="51"/>
    </row>
    <row r="86" spans="1:14" ht="15.75" thickBot="1">
      <c r="B86" s="91" t="s">
        <v>974</v>
      </c>
      <c r="C86" s="92"/>
      <c r="D86" s="92"/>
      <c r="E86" s="92"/>
      <c r="F86" s="92"/>
      <c r="G86" s="92"/>
      <c r="H86" s="92"/>
      <c r="I86" s="93"/>
      <c r="J86" s="94"/>
      <c r="K86" s="306">
        <v>0.05</v>
      </c>
      <c r="L86" s="857">
        <f>N79*K86</f>
        <v>3091.2524424836315</v>
      </c>
      <c r="M86" s="858"/>
      <c r="N86" s="51"/>
    </row>
    <row r="87" spans="1:14" ht="15.75" thickBot="1">
      <c r="B87" s="820" t="s">
        <v>953</v>
      </c>
      <c r="C87" s="821"/>
      <c r="D87" s="821"/>
      <c r="E87" s="821"/>
      <c r="F87" s="821"/>
      <c r="G87" s="821"/>
      <c r="H87" s="821"/>
      <c r="I87" s="821"/>
      <c r="J87" s="821"/>
      <c r="K87" s="821"/>
      <c r="L87" s="821"/>
      <c r="M87" s="822"/>
      <c r="N87" s="52">
        <f>L84+L85+L86</f>
        <v>18547.514654901788</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80372.563504574413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9.25" customHeight="1" thickBot="1">
      <c r="B29" s="71" t="s">
        <v>943</v>
      </c>
      <c r="C29" s="799" t="s">
        <v>944</v>
      </c>
      <c r="D29" s="800"/>
      <c r="E29" s="800"/>
      <c r="F29" s="800"/>
      <c r="G29" s="800"/>
      <c r="H29" s="800"/>
      <c r="I29" s="800"/>
      <c r="J29" s="72"/>
      <c r="K29" s="343" t="s">
        <v>2215</v>
      </c>
      <c r="L29" s="796" t="s">
        <v>945</v>
      </c>
      <c r="M29" s="797"/>
      <c r="N29" s="71" t="s">
        <v>946</v>
      </c>
    </row>
    <row r="30" spans="1:14" ht="17.25" hidden="1" customHeight="1">
      <c r="B30" s="71" t="s">
        <v>943</v>
      </c>
      <c r="C30" s="799" t="s">
        <v>944</v>
      </c>
      <c r="D30" s="800"/>
      <c r="E30" s="800"/>
      <c r="F30" s="800"/>
      <c r="G30" s="800"/>
      <c r="H30" s="800"/>
      <c r="I30" s="800"/>
      <c r="J30" s="72"/>
      <c r="K30" s="308"/>
      <c r="L30" s="796" t="s">
        <v>945</v>
      </c>
      <c r="M30" s="797"/>
      <c r="N30" s="71" t="s">
        <v>946</v>
      </c>
    </row>
    <row r="31" spans="1:14" ht="15.75" thickBot="1">
      <c r="A31" t="s">
        <v>1845</v>
      </c>
      <c r="B31" s="80" t="s">
        <v>1728</v>
      </c>
      <c r="C31" s="81" t="s">
        <v>2191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N77*M41</f>
        <v>270.65500000000003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270.65500000000003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487">
        <v>0.5</v>
      </c>
      <c r="L48" s="268"/>
      <c r="M48" s="403">
        <f>VLOOKUP(A48,MATERIALES!A5:D396,4,FALSE)</f>
        <v>46638.222782705678</v>
      </c>
      <c r="N48" s="273">
        <f>K48*M48</f>
        <v>23319.111391352839</v>
      </c>
    </row>
    <row r="49" spans="1:14">
      <c r="A49" s="170" t="s">
        <v>914</v>
      </c>
      <c r="B49" s="43" t="str">
        <f>VLOOKUP(A49,MATERIALES!A6:D373,3,FALSE)</f>
        <v>Árbol de 1.2 m (Paisajístico)</v>
      </c>
      <c r="C49" s="426"/>
      <c r="D49" s="426"/>
      <c r="E49" s="426"/>
      <c r="F49" s="426"/>
      <c r="G49" s="426"/>
      <c r="H49" s="426"/>
      <c r="I49" s="426"/>
      <c r="J49" s="313" t="str">
        <f>VLOOKUP(A49,MATERIALES!A5:D641,2,FALSE)</f>
        <v>u</v>
      </c>
      <c r="K49" s="487">
        <v>1</v>
      </c>
      <c r="L49" s="422"/>
      <c r="M49" s="403">
        <f>VLOOKUP(A49,MATERIALES!A6:D397,4,FALSE)</f>
        <v>23704.018737092738</v>
      </c>
      <c r="N49" s="273">
        <f>K49*M49</f>
        <v>23704.018737092738</v>
      </c>
    </row>
    <row r="50" spans="1:14">
      <c r="A50" s="170"/>
      <c r="B50" s="43"/>
      <c r="C50" s="426"/>
      <c r="D50" s="426"/>
      <c r="E50" s="426"/>
      <c r="F50" s="426"/>
      <c r="G50" s="426"/>
      <c r="H50" s="426"/>
      <c r="I50" s="426"/>
      <c r="J50" s="319"/>
      <c r="K50" s="487"/>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0" t="s">
        <v>953</v>
      </c>
      <c r="C55" s="821"/>
      <c r="D55" s="821"/>
      <c r="E55" s="821"/>
      <c r="F55" s="821"/>
      <c r="G55" s="821"/>
      <c r="H55" s="821"/>
      <c r="I55" s="821"/>
      <c r="J55" s="821"/>
      <c r="K55" s="821"/>
      <c r="L55" s="821"/>
      <c r="M55" s="822"/>
      <c r="N55" s="395">
        <f>SUM(N48:N54)</f>
        <v>47023.130128445577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06" t="s">
        <v>961</v>
      </c>
      <c r="M59" s="885"/>
      <c r="N59" s="76" t="s">
        <v>951</v>
      </c>
    </row>
    <row r="60" spans="1:14">
      <c r="B60" s="46"/>
      <c r="C60" s="318"/>
      <c r="D60" s="318"/>
      <c r="E60" s="318"/>
      <c r="F60" s="318"/>
      <c r="G60" s="318"/>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312"/>
      <c r="I63" s="280"/>
      <c r="J63" s="287"/>
      <c r="K63" s="280"/>
      <c r="L63" s="907"/>
      <c r="M63" s="908"/>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0"/>
      <c r="M65" s="991"/>
      <c r="N65" s="486"/>
    </row>
    <row r="66" spans="1:15" ht="15.75" thickBot="1">
      <c r="B66" s="820" t="s">
        <v>953</v>
      </c>
      <c r="C66" s="821"/>
      <c r="D66" s="821"/>
      <c r="E66" s="821"/>
      <c r="F66" s="821"/>
      <c r="G66" s="821"/>
      <c r="H66" s="821"/>
      <c r="I66" s="821"/>
      <c r="J66" s="821"/>
      <c r="K66" s="821"/>
      <c r="L66" s="821"/>
      <c r="M66" s="822"/>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9" t="s">
        <v>963</v>
      </c>
      <c r="C70" s="860"/>
      <c r="D70" s="860"/>
      <c r="E70" s="860"/>
      <c r="F70" s="860"/>
      <c r="G70" s="860"/>
      <c r="H70" s="860"/>
      <c r="I70" s="73" t="s">
        <v>964</v>
      </c>
      <c r="J70" s="75" t="s">
        <v>1410</v>
      </c>
      <c r="K70" s="74" t="s">
        <v>966</v>
      </c>
      <c r="L70" s="861" t="s">
        <v>950</v>
      </c>
      <c r="M70" s="974"/>
      <c r="N70" s="98" t="s">
        <v>951</v>
      </c>
    </row>
    <row r="71" spans="1:15">
      <c r="A71" s="171"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88">
        <v>10</v>
      </c>
      <c r="N71" s="396">
        <f>K71/M71</f>
        <v>5413.1</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2"/>
      <c r="C76" s="993"/>
      <c r="D76" s="993"/>
      <c r="E76" s="993"/>
      <c r="F76" s="993"/>
      <c r="G76" s="993"/>
      <c r="H76" s="993"/>
      <c r="I76" s="169"/>
      <c r="J76" s="169"/>
      <c r="K76" s="169"/>
      <c r="L76" s="994"/>
      <c r="M76" s="995"/>
      <c r="N76" s="486"/>
    </row>
    <row r="77" spans="1:15" ht="15.75" thickBot="1">
      <c r="B77" s="820" t="s">
        <v>953</v>
      </c>
      <c r="C77" s="821"/>
      <c r="D77" s="821"/>
      <c r="E77" s="821"/>
      <c r="F77" s="821"/>
      <c r="G77" s="821"/>
      <c r="H77" s="821"/>
      <c r="I77" s="821"/>
      <c r="J77" s="821"/>
      <c r="K77" s="821"/>
      <c r="L77" s="821"/>
      <c r="M77" s="822"/>
      <c r="N77" s="302">
        <f>SUM(N71:N76)</f>
        <v>5413.1</v>
      </c>
    </row>
    <row r="78" spans="1:15" ht="15.75" thickBot="1">
      <c r="B78" s="33"/>
      <c r="C78" s="34"/>
      <c r="D78" s="34"/>
      <c r="E78" s="34"/>
      <c r="F78" s="34"/>
      <c r="G78" s="34"/>
      <c r="H78" s="34"/>
      <c r="I78" s="34"/>
      <c r="J78" s="34"/>
      <c r="K78" s="34"/>
      <c r="L78" s="34"/>
      <c r="M78" s="34"/>
      <c r="N78" s="35"/>
    </row>
    <row r="79" spans="1:15" ht="15.75" thickBot="1">
      <c r="B79" s="820" t="s">
        <v>967</v>
      </c>
      <c r="C79" s="821"/>
      <c r="D79" s="821"/>
      <c r="E79" s="821"/>
      <c r="F79" s="821"/>
      <c r="G79" s="821"/>
      <c r="H79" s="821"/>
      <c r="I79" s="821"/>
      <c r="J79" s="821"/>
      <c r="K79" s="821"/>
      <c r="L79" s="821"/>
      <c r="M79" s="822"/>
      <c r="N79" s="99">
        <f>N43+N55+N66+N77</f>
        <v>52706.885128445574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5" t="s">
        <v>969</v>
      </c>
      <c r="C83" s="866"/>
      <c r="D83" s="866"/>
      <c r="E83" s="866"/>
      <c r="F83" s="866"/>
      <c r="G83" s="866"/>
      <c r="H83" s="866"/>
      <c r="I83" s="315"/>
      <c r="J83" s="335"/>
      <c r="K83" s="303" t="s">
        <v>970</v>
      </c>
      <c r="L83" s="867" t="s">
        <v>971</v>
      </c>
      <c r="M83" s="868"/>
      <c r="N83" s="304"/>
    </row>
    <row r="84" spans="1:14">
      <c r="B84" s="853" t="s">
        <v>972</v>
      </c>
      <c r="C84" s="854"/>
      <c r="D84" s="854"/>
      <c r="E84" s="854"/>
      <c r="F84" s="854"/>
      <c r="G84" s="854"/>
      <c r="H84" s="854"/>
      <c r="I84" s="87"/>
      <c r="J84" s="88"/>
      <c r="K84" s="305">
        <v>0.2</v>
      </c>
      <c r="L84" s="855">
        <f>N79*K84</f>
        <v>10541.377025689115</v>
      </c>
      <c r="M84" s="856"/>
      <c r="N84" s="51"/>
    </row>
    <row r="85" spans="1:14">
      <c r="B85" s="89" t="s">
        <v>973</v>
      </c>
      <c r="C85" s="90"/>
      <c r="D85" s="90"/>
      <c r="E85" s="90"/>
      <c r="F85" s="90"/>
      <c r="G85" s="90"/>
      <c r="H85" s="90"/>
      <c r="I85" s="87"/>
      <c r="J85" s="88"/>
      <c r="K85" s="305">
        <v>0.05</v>
      </c>
      <c r="L85" s="855">
        <f>N79*K85</f>
        <v>2635.3442564222787</v>
      </c>
      <c r="M85" s="856"/>
      <c r="N85" s="51"/>
    </row>
    <row r="86" spans="1:14" ht="15.75" thickBot="1">
      <c r="B86" s="91" t="s">
        <v>974</v>
      </c>
      <c r="C86" s="92"/>
      <c r="D86" s="92"/>
      <c r="E86" s="92"/>
      <c r="F86" s="92"/>
      <c r="G86" s="92"/>
      <c r="H86" s="92"/>
      <c r="I86" s="93"/>
      <c r="J86" s="94"/>
      <c r="K86" s="306">
        <v>0.05</v>
      </c>
      <c r="L86" s="857">
        <f>N79*K86</f>
        <v>2635.3442564222787</v>
      </c>
      <c r="M86" s="858"/>
      <c r="N86" s="51"/>
    </row>
    <row r="87" spans="1:14" ht="15.75" thickBot="1">
      <c r="B87" s="820" t="s">
        <v>953</v>
      </c>
      <c r="C87" s="821"/>
      <c r="D87" s="821"/>
      <c r="E87" s="821"/>
      <c r="F87" s="821"/>
      <c r="G87" s="821"/>
      <c r="H87" s="821"/>
      <c r="I87" s="821"/>
      <c r="J87" s="821"/>
      <c r="K87" s="821"/>
      <c r="L87" s="821"/>
      <c r="M87" s="822"/>
      <c r="N87" s="52">
        <f>L84+L85+L86</f>
        <v>15812.065538533672</v>
      </c>
    </row>
    <row r="88" spans="1:14" ht="15.75" thickBot="1">
      <c r="B88" s="33"/>
      <c r="C88" s="34"/>
      <c r="D88" s="34"/>
      <c r="E88" s="34"/>
      <c r="F88" s="34"/>
      <c r="G88" s="34"/>
      <c r="H88" s="34"/>
      <c r="I88" s="34"/>
      <c r="J88" s="34"/>
      <c r="K88" s="34"/>
      <c r="L88" s="34"/>
      <c r="M88" s="34"/>
      <c r="N88" s="35"/>
    </row>
    <row r="89" spans="1:14" ht="15.75" thickBot="1">
      <c r="A89" t="s">
        <v>2016</v>
      </c>
      <c r="B89" s="820" t="s">
        <v>975</v>
      </c>
      <c r="C89" s="821"/>
      <c r="D89" s="821"/>
      <c r="E89" s="821"/>
      <c r="F89" s="821"/>
      <c r="G89" s="821"/>
      <c r="H89" s="821"/>
      <c r="I89" s="821"/>
      <c r="J89" s="821"/>
      <c r="K89" s="821"/>
      <c r="L89" s="821"/>
      <c r="M89" s="822"/>
      <c r="N89" s="189">
        <f>N79+N87</f>
        <v>68518.950666979246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t="17.25" hidden="1" customHeight="1" thickBot="1">
      <c r="B30" s="71" t="s">
        <v>943</v>
      </c>
      <c r="C30" s="799" t="s">
        <v>944</v>
      </c>
      <c r="D30" s="800"/>
      <c r="E30" s="800"/>
      <c r="F30" s="800"/>
      <c r="G30" s="800"/>
      <c r="H30" s="800"/>
      <c r="I30" s="800"/>
      <c r="J30" s="72"/>
      <c r="K30" s="308"/>
      <c r="L30" s="796" t="s">
        <v>945</v>
      </c>
      <c r="M30" s="797"/>
      <c r="N30" s="71" t="s">
        <v>946</v>
      </c>
    </row>
    <row r="31" spans="1:14" ht="15.75" thickBot="1">
      <c r="A31" t="s">
        <v>1845</v>
      </c>
      <c r="B31" s="80" t="s">
        <v>1729</v>
      </c>
      <c r="C31" s="81" t="s">
        <v>2192</v>
      </c>
      <c r="D31" s="82"/>
      <c r="E31" s="82"/>
      <c r="F31" s="82"/>
      <c r="G31" s="82"/>
      <c r="H31" s="82"/>
      <c r="I31" s="82"/>
      <c r="J31" s="82"/>
      <c r="K31" s="454"/>
      <c r="L31" s="307" t="s">
        <v>984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13"/>
      <c r="B36" s="869"/>
      <c r="C36" s="870"/>
      <c r="D36" s="870"/>
      <c r="E36" s="870"/>
      <c r="F36" s="870"/>
      <c r="G36" s="870"/>
      <c r="H36" s="871"/>
      <c r="I36" s="268"/>
      <c r="J36" s="269"/>
      <c r="K36" s="270"/>
      <c r="L36" s="271"/>
      <c r="M36" s="337"/>
      <c r="N36" s="273"/>
    </row>
    <row r="37" spans="1:14">
      <c r="A37" s="113"/>
      <c r="B37" s="869"/>
      <c r="C37" s="870"/>
      <c r="D37" s="870"/>
      <c r="E37" s="870"/>
      <c r="F37" s="870"/>
      <c r="G37" s="870"/>
      <c r="H37" s="871"/>
      <c r="I37" s="422"/>
      <c r="J37" s="423"/>
      <c r="K37" s="270"/>
      <c r="L37" s="336"/>
      <c r="M37" s="337"/>
      <c r="N37" s="273"/>
    </row>
    <row r="38" spans="1:14">
      <c r="B38" s="869"/>
      <c r="C38" s="870"/>
      <c r="D38" s="870"/>
      <c r="E38" s="870"/>
      <c r="F38" s="870"/>
      <c r="G38" s="870"/>
      <c r="H38" s="871"/>
      <c r="I38" s="329"/>
      <c r="J38" s="331"/>
      <c r="K38" s="270"/>
      <c r="L38" s="424"/>
      <c r="M38" s="425"/>
      <c r="N38" s="273"/>
    </row>
    <row r="39" spans="1:14">
      <c r="B39" s="869"/>
      <c r="C39" s="870"/>
      <c r="D39" s="870"/>
      <c r="E39" s="870"/>
      <c r="F39" s="870"/>
      <c r="G39" s="870"/>
      <c r="H39" s="871"/>
      <c r="I39" s="36"/>
      <c r="J39" s="37"/>
      <c r="K39" s="270"/>
      <c r="L39" s="277"/>
      <c r="M39" s="337"/>
      <c r="N39" s="273"/>
    </row>
    <row r="40" spans="1:14">
      <c r="B40" s="321"/>
      <c r="C40" s="322"/>
      <c r="D40" s="322"/>
      <c r="E40" s="322"/>
      <c r="F40" s="324"/>
      <c r="G40" s="324"/>
      <c r="H40" s="125"/>
      <c r="I40" s="36"/>
      <c r="J40" s="37"/>
      <c r="K40" s="270"/>
      <c r="L40" s="277"/>
      <c r="M40" s="278"/>
      <c r="N40" s="274"/>
    </row>
    <row r="41" spans="1:14">
      <c r="B41" s="877" t="s">
        <v>952</v>
      </c>
      <c r="C41" s="878"/>
      <c r="D41" s="878"/>
      <c r="E41" s="38"/>
      <c r="F41" s="39"/>
      <c r="G41" s="39"/>
      <c r="H41" s="40"/>
      <c r="I41" s="36"/>
      <c r="J41" s="37"/>
      <c r="K41" s="280"/>
      <c r="L41" s="277"/>
      <c r="M41" s="402">
        <v>0.05</v>
      </c>
      <c r="N41" s="345">
        <f>N76*M41</f>
        <v>90218.333333333343</v>
      </c>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395">
        <f>SUM(N36:N42)</f>
        <v>90218.333333333343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A48" s="170" t="s">
        <v>913</v>
      </c>
      <c r="B48" s="43" t="str">
        <f>VLOOKUP(A48,MATERIALES!A6:D373,3,FALSE)</f>
        <v>Árbol de 0.6 m (Protector)</v>
      </c>
      <c r="C48" s="426"/>
      <c r="D48" s="426"/>
      <c r="E48" s="426"/>
      <c r="F48" s="426"/>
      <c r="G48" s="426"/>
      <c r="H48" s="426"/>
      <c r="I48" s="426"/>
      <c r="J48" s="319" t="str">
        <f>VLOOKUP(A48,MATERIALES!A4:D640,2,FALSE)</f>
        <v>u</v>
      </c>
      <c r="K48" s="487">
        <v>1100</v>
      </c>
      <c r="L48" s="422"/>
      <c r="M48" s="403">
        <f>VLOOKUP(A48,MATERIALES!A6:D397,4,FALSE)</f>
        <v>948.16378447496027</v>
      </c>
      <c r="N48" s="273">
        <f>K48*M48</f>
        <v>1042980.1629224563</v>
      </c>
    </row>
    <row r="49" spans="1:14">
      <c r="A49" s="170"/>
      <c r="B49" s="43"/>
      <c r="C49" s="426"/>
      <c r="D49" s="426"/>
      <c r="E49" s="426"/>
      <c r="F49" s="426"/>
      <c r="G49" s="426"/>
      <c r="H49" s="426"/>
      <c r="I49" s="426"/>
      <c r="J49" s="319"/>
      <c r="K49" s="446"/>
      <c r="L49" s="422"/>
      <c r="M49" s="403"/>
      <c r="N49" s="273"/>
    </row>
    <row r="50" spans="1:14">
      <c r="A50" s="170"/>
      <c r="B50" s="43"/>
      <c r="C50" s="426"/>
      <c r="D50" s="426"/>
      <c r="E50" s="426"/>
      <c r="F50" s="426"/>
      <c r="G50" s="426"/>
      <c r="H50" s="426"/>
      <c r="I50" s="426"/>
      <c r="J50" s="312"/>
      <c r="K50" s="398"/>
      <c r="L50" s="422"/>
      <c r="M50" s="403"/>
      <c r="N50" s="273"/>
    </row>
    <row r="51" spans="1:14">
      <c r="B51" s="321"/>
      <c r="C51" s="47"/>
      <c r="D51" s="47"/>
      <c r="E51" s="47"/>
      <c r="F51" s="47"/>
      <c r="G51" s="47"/>
      <c r="H51" s="47"/>
      <c r="I51" s="47"/>
      <c r="J51" s="289"/>
      <c r="K51" s="169"/>
      <c r="L51" s="319"/>
      <c r="M51" s="427"/>
      <c r="N51" s="274"/>
    </row>
    <row r="52" spans="1:14">
      <c r="B52" s="168"/>
      <c r="C52" s="318"/>
      <c r="D52" s="318"/>
      <c r="E52" s="318"/>
      <c r="F52" s="318"/>
      <c r="G52" s="318"/>
      <c r="H52" s="318"/>
      <c r="I52" s="318"/>
      <c r="J52" s="312"/>
      <c r="K52" s="44"/>
      <c r="L52" s="319"/>
      <c r="M52" s="427"/>
      <c r="N52" s="274"/>
    </row>
    <row r="53" spans="1:14" ht="15.75" thickBot="1">
      <c r="B53" s="479"/>
      <c r="C53" s="47"/>
      <c r="D53" s="47"/>
      <c r="E53" s="47"/>
      <c r="F53" s="47"/>
      <c r="G53" s="47"/>
      <c r="H53" s="47"/>
      <c r="I53" s="47"/>
      <c r="J53" s="289"/>
      <c r="K53" s="169"/>
      <c r="L53" s="480"/>
      <c r="M53" s="481"/>
      <c r="N53" s="482"/>
    </row>
    <row r="54" spans="1:14" ht="15.75" thickBot="1">
      <c r="B54" s="820" t="s">
        <v>953</v>
      </c>
      <c r="C54" s="821"/>
      <c r="D54" s="821"/>
      <c r="E54" s="821"/>
      <c r="F54" s="821"/>
      <c r="G54" s="821"/>
      <c r="H54" s="821"/>
      <c r="I54" s="821"/>
      <c r="J54" s="821"/>
      <c r="K54" s="821"/>
      <c r="L54" s="821"/>
      <c r="M54" s="822"/>
      <c r="N54" s="395">
        <f>SUM(N48:N53)</f>
        <v>1042980.1629224563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06" t="s">
        <v>961</v>
      </c>
      <c r="M58" s="885"/>
      <c r="N58" s="76" t="s">
        <v>951</v>
      </c>
    </row>
    <row r="59" spans="1:14">
      <c r="B59" s="46"/>
      <c r="C59" s="318"/>
      <c r="D59" s="318"/>
      <c r="E59" s="318"/>
      <c r="F59" s="318"/>
      <c r="G59" s="318"/>
      <c r="H59" s="312"/>
      <c r="I59" s="280"/>
      <c r="J59" s="287"/>
      <c r="K59" s="280"/>
      <c r="L59" s="907"/>
      <c r="M59" s="908"/>
      <c r="N59" s="288"/>
    </row>
    <row r="60" spans="1:14">
      <c r="B60" s="46"/>
      <c r="C60" s="47"/>
      <c r="D60" s="47"/>
      <c r="E60" s="47"/>
      <c r="F60" s="47"/>
      <c r="G60" s="47"/>
      <c r="H60" s="312"/>
      <c r="I60" s="280"/>
      <c r="J60" s="287"/>
      <c r="K60" s="280"/>
      <c r="L60" s="907"/>
      <c r="M60" s="908"/>
      <c r="N60" s="288"/>
    </row>
    <row r="61" spans="1:14">
      <c r="B61" s="46"/>
      <c r="C61" s="47"/>
      <c r="D61" s="47"/>
      <c r="E61" s="47"/>
      <c r="F61" s="47"/>
      <c r="G61" s="47"/>
      <c r="H61" s="312"/>
      <c r="I61" s="280"/>
      <c r="J61" s="287"/>
      <c r="K61" s="280"/>
      <c r="L61" s="907"/>
      <c r="M61" s="908"/>
      <c r="N61" s="288"/>
    </row>
    <row r="62" spans="1:14">
      <c r="B62" s="46"/>
      <c r="C62" s="47"/>
      <c r="D62" s="47"/>
      <c r="E62" s="47"/>
      <c r="F62" s="47"/>
      <c r="G62" s="47"/>
      <c r="H62" s="312"/>
      <c r="I62" s="280"/>
      <c r="J62" s="287"/>
      <c r="K62" s="280"/>
      <c r="L62" s="907"/>
      <c r="M62" s="908"/>
      <c r="N62" s="288"/>
    </row>
    <row r="63" spans="1:14">
      <c r="B63" s="46"/>
      <c r="C63" s="47"/>
      <c r="D63" s="47"/>
      <c r="E63" s="47"/>
      <c r="F63" s="47"/>
      <c r="G63" s="47"/>
      <c r="H63" s="289"/>
      <c r="I63" s="280"/>
      <c r="J63" s="280"/>
      <c r="K63" s="280"/>
      <c r="L63" s="290"/>
      <c r="M63" s="291"/>
      <c r="N63" s="292"/>
    </row>
    <row r="64" spans="1:14" ht="15.75" thickBot="1">
      <c r="B64" s="49"/>
      <c r="C64" s="47"/>
      <c r="D64" s="47"/>
      <c r="E64" s="47"/>
      <c r="F64" s="47"/>
      <c r="G64" s="47"/>
      <c r="H64" s="485"/>
      <c r="I64" s="169"/>
      <c r="J64" s="169"/>
      <c r="K64" s="169"/>
      <c r="L64" s="990"/>
      <c r="M64" s="991"/>
      <c r="N64" s="486"/>
    </row>
    <row r="65" spans="1:15" ht="15.75" thickBot="1">
      <c r="B65" s="820" t="s">
        <v>953</v>
      </c>
      <c r="C65" s="821"/>
      <c r="D65" s="821"/>
      <c r="E65" s="821"/>
      <c r="F65" s="821"/>
      <c r="G65" s="821"/>
      <c r="H65" s="821"/>
      <c r="I65" s="821"/>
      <c r="J65" s="821"/>
      <c r="K65" s="821"/>
      <c r="L65" s="821"/>
      <c r="M65" s="822"/>
      <c r="N65" s="395"/>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9" t="s">
        <v>963</v>
      </c>
      <c r="C69" s="860"/>
      <c r="D69" s="860"/>
      <c r="E69" s="860"/>
      <c r="F69" s="860"/>
      <c r="G69" s="860"/>
      <c r="H69" s="860"/>
      <c r="I69" s="73" t="s">
        <v>964</v>
      </c>
      <c r="J69" s="75" t="s">
        <v>1410</v>
      </c>
      <c r="K69" s="74" t="s">
        <v>966</v>
      </c>
      <c r="L69" s="861" t="s">
        <v>950</v>
      </c>
      <c r="M69" s="974"/>
      <c r="N69" s="98" t="s">
        <v>951</v>
      </c>
    </row>
    <row r="70" spans="1:15">
      <c r="A70" s="171" t="s">
        <v>13</v>
      </c>
      <c r="B70" s="49" t="str">
        <f>VLOOKUP(A70,'MANO DE OBRA'!A8:D68,3,FALSE)</f>
        <v>Obrero (5)</v>
      </c>
      <c r="C70" s="47"/>
      <c r="D70" s="47"/>
      <c r="E70" s="47"/>
      <c r="F70" s="47"/>
      <c r="G70" s="47"/>
      <c r="H70" s="47"/>
      <c r="I70" s="293">
        <f>K70/J70*100</f>
        <v>146300</v>
      </c>
      <c r="J70" s="294">
        <v>185</v>
      </c>
      <c r="K70" s="295">
        <f>VLOOKUP(A70,'MANO DE OBRA'!A8:D99,4,FALSE)</f>
        <v>270655</v>
      </c>
      <c r="L70" s="50"/>
      <c r="M70" s="488">
        <v>0.15</v>
      </c>
      <c r="N70" s="396">
        <f>K70/M70</f>
        <v>1804366.6666666667</v>
      </c>
      <c r="O70" s="106"/>
    </row>
    <row r="71" spans="1:15">
      <c r="A71" s="171"/>
      <c r="B71" s="49"/>
      <c r="C71" s="47"/>
      <c r="D71" s="47"/>
      <c r="E71" s="47"/>
      <c r="F71" s="47"/>
      <c r="G71" s="47"/>
      <c r="H71" s="47"/>
      <c r="I71" s="293"/>
      <c r="J71" s="294"/>
      <c r="K71" s="295"/>
      <c r="L71" s="50"/>
      <c r="M71" s="435"/>
      <c r="N71" s="396"/>
    </row>
    <row r="72" spans="1:15">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92"/>
      <c r="C75" s="993"/>
      <c r="D75" s="993"/>
      <c r="E75" s="993"/>
      <c r="F75" s="993"/>
      <c r="G75" s="993"/>
      <c r="H75" s="993"/>
      <c r="I75" s="169"/>
      <c r="J75" s="169"/>
      <c r="K75" s="169"/>
      <c r="L75" s="994"/>
      <c r="M75" s="995"/>
      <c r="N75" s="45"/>
    </row>
    <row r="76" spans="1:15" ht="15.75" thickBot="1">
      <c r="B76" s="820" t="s">
        <v>953</v>
      </c>
      <c r="C76" s="821"/>
      <c r="D76" s="821"/>
      <c r="E76" s="821"/>
      <c r="F76" s="821"/>
      <c r="G76" s="821"/>
      <c r="H76" s="821"/>
      <c r="I76" s="821"/>
      <c r="J76" s="821"/>
      <c r="K76" s="821"/>
      <c r="L76" s="821"/>
      <c r="M76" s="822"/>
      <c r="N76" s="302">
        <f>SUM(N70:N75)</f>
        <v>1804366.6666666667</v>
      </c>
    </row>
    <row r="77" spans="1:15" ht="15.75" thickBot="1">
      <c r="B77" s="33"/>
      <c r="C77" s="34"/>
      <c r="D77" s="34"/>
      <c r="E77" s="34"/>
      <c r="F77" s="34"/>
      <c r="G77" s="34"/>
      <c r="H77" s="34"/>
      <c r="I77" s="34"/>
      <c r="J77" s="34"/>
      <c r="K77" s="34"/>
      <c r="L77" s="34"/>
      <c r="M77" s="34"/>
      <c r="N77" s="35"/>
    </row>
    <row r="78" spans="1:15" ht="15.75" thickBot="1">
      <c r="B78" s="820" t="s">
        <v>967</v>
      </c>
      <c r="C78" s="821"/>
      <c r="D78" s="821"/>
      <c r="E78" s="821"/>
      <c r="F78" s="821"/>
      <c r="G78" s="821"/>
      <c r="H78" s="821"/>
      <c r="I78" s="821"/>
      <c r="J78" s="821"/>
      <c r="K78" s="821"/>
      <c r="L78" s="821"/>
      <c r="M78" s="822"/>
      <c r="N78" s="99">
        <f>N43+N54+N65+N76</f>
        <v>2937565.1629224564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587513.0325844913</v>
      </c>
      <c r="M83" s="856"/>
      <c r="N83" s="51"/>
    </row>
    <row r="84" spans="1:14">
      <c r="B84" s="89" t="s">
        <v>973</v>
      </c>
      <c r="C84" s="90"/>
      <c r="D84" s="90"/>
      <c r="E84" s="90"/>
      <c r="F84" s="90"/>
      <c r="G84" s="90"/>
      <c r="H84" s="90"/>
      <c r="I84" s="87"/>
      <c r="J84" s="88"/>
      <c r="K84" s="305">
        <v>0.05</v>
      </c>
      <c r="L84" s="855">
        <f>N78*K84</f>
        <v>146878.25814612283</v>
      </c>
      <c r="M84" s="856"/>
      <c r="N84" s="51"/>
    </row>
    <row r="85" spans="1:14" ht="15.75" thickBot="1">
      <c r="B85" s="91" t="s">
        <v>974</v>
      </c>
      <c r="C85" s="92"/>
      <c r="D85" s="92"/>
      <c r="E85" s="92"/>
      <c r="F85" s="92"/>
      <c r="G85" s="92"/>
      <c r="H85" s="92"/>
      <c r="I85" s="93"/>
      <c r="J85" s="94"/>
      <c r="K85" s="306">
        <v>0.05</v>
      </c>
      <c r="L85" s="857">
        <f>N78*K85</f>
        <v>146878.25814612283</v>
      </c>
      <c r="M85" s="858"/>
      <c r="N85" s="51"/>
    </row>
    <row r="86" spans="1:14" ht="15.75" thickBot="1">
      <c r="B86" s="820" t="s">
        <v>953</v>
      </c>
      <c r="C86" s="821"/>
      <c r="D86" s="821"/>
      <c r="E86" s="821"/>
      <c r="F86" s="821"/>
      <c r="G86" s="821"/>
      <c r="H86" s="821"/>
      <c r="I86" s="821"/>
      <c r="J86" s="821"/>
      <c r="K86" s="821"/>
      <c r="L86" s="821"/>
      <c r="M86" s="822"/>
      <c r="N86" s="52">
        <f>L83+L84+L85</f>
        <v>881269.5488767369</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3818834.7117991932</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28.5" customHeight="1" thickBot="1">
      <c r="A31" t="s">
        <v>1845</v>
      </c>
      <c r="B31" s="107" t="s">
        <v>1166</v>
      </c>
      <c r="C31" s="996" t="s">
        <v>2193</v>
      </c>
      <c r="D31" s="997"/>
      <c r="E31" s="997"/>
      <c r="F31" s="997"/>
      <c r="G31" s="997"/>
      <c r="H31" s="997"/>
      <c r="I31" s="997"/>
      <c r="J31" s="997"/>
      <c r="K31" s="489"/>
      <c r="L31" s="459" t="s">
        <v>1730</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s="171" t="s">
        <v>373</v>
      </c>
      <c r="B36" s="869" t="str">
        <f>VLOOKUP(A36,EQUIPOS!A6:D154,3,FALSE)</f>
        <v>Volqueta 6 m3</v>
      </c>
      <c r="C36" s="870"/>
      <c r="D36" s="870"/>
      <c r="E36" s="870"/>
      <c r="F36" s="870"/>
      <c r="G36" s="870"/>
      <c r="H36" s="871"/>
      <c r="I36" s="268"/>
      <c r="J36" s="269"/>
      <c r="K36" s="270">
        <f>VLOOKUP(A36,EQUIPOS!A6:D161,4,FALSE)</f>
        <v>66785.591990203364</v>
      </c>
      <c r="L36" s="271"/>
      <c r="M36" s="456">
        <v>81</v>
      </c>
      <c r="N36" s="273">
        <f>K36/M36</f>
        <v>824.51348136053537</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4"/>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99">
        <f>SUM(N36:N42)</f>
        <v>824.51348136053537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06" t="s">
        <v>961</v>
      </c>
      <c r="M58" s="885"/>
      <c r="N58" s="76" t="s">
        <v>951</v>
      </c>
    </row>
    <row r="59" spans="2:14">
      <c r="B59" s="46"/>
      <c r="C59" s="318"/>
      <c r="D59" s="318"/>
      <c r="E59" s="318"/>
      <c r="F59" s="318"/>
      <c r="G59" s="318"/>
      <c r="H59" s="312"/>
      <c r="I59" s="280"/>
      <c r="J59" s="287"/>
      <c r="K59" s="280"/>
      <c r="L59" s="907"/>
      <c r="M59" s="908"/>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0"/>
      <c r="M64" s="991"/>
      <c r="N64" s="486"/>
    </row>
    <row r="65" spans="2:15" ht="15.75" thickBot="1">
      <c r="B65" s="820" t="s">
        <v>953</v>
      </c>
      <c r="C65" s="821"/>
      <c r="D65" s="821"/>
      <c r="E65" s="821"/>
      <c r="F65" s="821"/>
      <c r="G65" s="821"/>
      <c r="H65" s="821"/>
      <c r="I65" s="821"/>
      <c r="J65" s="821"/>
      <c r="K65" s="821"/>
      <c r="L65" s="821"/>
      <c r="M65" s="822"/>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2"/>
      <c r="C75" s="993"/>
      <c r="D75" s="993"/>
      <c r="E75" s="993"/>
      <c r="F75" s="993"/>
      <c r="G75" s="993"/>
      <c r="H75" s="993"/>
      <c r="I75" s="169"/>
      <c r="J75" s="169"/>
      <c r="K75" s="169"/>
      <c r="L75" s="994"/>
      <c r="M75" s="995"/>
      <c r="N75" s="45"/>
    </row>
    <row r="76" spans="2:15" ht="15.75" thickBot="1">
      <c r="B76" s="820" t="s">
        <v>953</v>
      </c>
      <c r="C76" s="821"/>
      <c r="D76" s="821"/>
      <c r="E76" s="821"/>
      <c r="F76" s="821"/>
      <c r="G76" s="821"/>
      <c r="H76" s="821"/>
      <c r="I76" s="821"/>
      <c r="J76" s="821"/>
      <c r="K76" s="821"/>
      <c r="L76" s="821"/>
      <c r="M76" s="822"/>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824.51348136053537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164.90269627210708</v>
      </c>
      <c r="M83" s="856"/>
      <c r="N83" s="51"/>
    </row>
    <row r="84" spans="1:14">
      <c r="B84" s="89" t="s">
        <v>973</v>
      </c>
      <c r="C84" s="90"/>
      <c r="D84" s="90"/>
      <c r="E84" s="90"/>
      <c r="F84" s="90"/>
      <c r="G84" s="90"/>
      <c r="H84" s="90"/>
      <c r="I84" s="87"/>
      <c r="J84" s="88"/>
      <c r="K84" s="305">
        <v>0.05</v>
      </c>
      <c r="L84" s="855">
        <f>N78*K84</f>
        <v>41.22567406802677</v>
      </c>
      <c r="M84" s="856"/>
      <c r="N84" s="51"/>
    </row>
    <row r="85" spans="1:14" ht="15.75" thickBot="1">
      <c r="B85" s="91" t="s">
        <v>974</v>
      </c>
      <c r="C85" s="92"/>
      <c r="D85" s="92"/>
      <c r="E85" s="92"/>
      <c r="F85" s="92"/>
      <c r="G85" s="92"/>
      <c r="H85" s="92"/>
      <c r="I85" s="93"/>
      <c r="J85" s="94"/>
      <c r="K85" s="306">
        <v>0.05</v>
      </c>
      <c r="L85" s="857">
        <f>N78*K85</f>
        <v>41.22567406802677</v>
      </c>
      <c r="M85" s="858"/>
      <c r="N85" s="51"/>
    </row>
    <row r="86" spans="1:14" ht="15.75" thickBot="1">
      <c r="B86" s="820" t="s">
        <v>953</v>
      </c>
      <c r="C86" s="821"/>
      <c r="D86" s="821"/>
      <c r="E86" s="821"/>
      <c r="F86" s="821"/>
      <c r="G86" s="821"/>
      <c r="H86" s="821"/>
      <c r="I86" s="821"/>
      <c r="J86" s="821"/>
      <c r="K86" s="821"/>
      <c r="L86" s="821"/>
      <c r="M86" s="822"/>
      <c r="N86" s="52">
        <f>L83+L84+L85</f>
        <v>247.3540444081606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1071.8675257686959</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4"/>
      <c r="H25" s="81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17" t="s">
        <v>942</v>
      </c>
      <c r="C27" s="818"/>
      <c r="D27" s="818"/>
      <c r="E27" s="818"/>
      <c r="F27" s="818"/>
      <c r="G27" s="818"/>
      <c r="H27" s="818"/>
      <c r="I27" s="818"/>
      <c r="J27" s="818"/>
      <c r="K27" s="818"/>
      <c r="L27" s="818"/>
      <c r="M27" s="818"/>
      <c r="N27" s="819"/>
    </row>
    <row r="28" spans="1:14" ht="15.75" thickBot="1">
      <c r="B28" s="33"/>
      <c r="C28" s="34"/>
      <c r="D28" s="34"/>
      <c r="E28" s="34"/>
      <c r="F28" s="34"/>
      <c r="G28" s="34"/>
      <c r="H28" s="34"/>
      <c r="I28" s="34"/>
      <c r="J28" s="34"/>
      <c r="K28" s="34"/>
      <c r="L28" s="34"/>
      <c r="M28" s="34"/>
      <c r="N28" s="35"/>
    </row>
    <row r="29" spans="1:14" ht="26.25" thickBot="1">
      <c r="B29" s="71" t="s">
        <v>943</v>
      </c>
      <c r="C29" s="799" t="s">
        <v>944</v>
      </c>
      <c r="D29" s="800"/>
      <c r="E29" s="800"/>
      <c r="F29" s="800"/>
      <c r="G29" s="800"/>
      <c r="H29" s="800"/>
      <c r="I29" s="800"/>
      <c r="J29" s="72"/>
      <c r="K29" s="343" t="s">
        <v>2215</v>
      </c>
      <c r="L29" s="796" t="s">
        <v>945</v>
      </c>
      <c r="M29" s="797"/>
      <c r="N29" s="71" t="s">
        <v>946</v>
      </c>
    </row>
    <row r="30" spans="1:14" hidden="1">
      <c r="B30" s="71" t="s">
        <v>943</v>
      </c>
      <c r="C30" s="799" t="s">
        <v>944</v>
      </c>
      <c r="D30" s="800"/>
      <c r="E30" s="800"/>
      <c r="F30" s="800"/>
      <c r="G30" s="800"/>
      <c r="H30" s="800"/>
      <c r="I30" s="800"/>
      <c r="J30" s="72"/>
      <c r="K30" s="308"/>
      <c r="L30" s="796" t="s">
        <v>945</v>
      </c>
      <c r="M30" s="797"/>
      <c r="N30" s="71" t="s">
        <v>946</v>
      </c>
    </row>
    <row r="31" spans="1:14" ht="41.25" customHeight="1" thickBot="1">
      <c r="A31" t="s">
        <v>1845</v>
      </c>
      <c r="B31" s="107" t="s">
        <v>1167</v>
      </c>
      <c r="C31" s="996" t="s">
        <v>2196</v>
      </c>
      <c r="D31" s="997"/>
      <c r="E31" s="997"/>
      <c r="F31" s="997"/>
      <c r="G31" s="997"/>
      <c r="H31" s="997"/>
      <c r="I31" s="997"/>
      <c r="J31" s="997"/>
      <c r="K31" s="489"/>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373</v>
      </c>
      <c r="B36" s="869" t="str">
        <f>VLOOKUP(A36,EQUIPOS!A6:D154,3,FALSE)</f>
        <v>Volqueta 6 m3</v>
      </c>
      <c r="C36" s="870"/>
      <c r="D36" s="870"/>
      <c r="E36" s="870"/>
      <c r="F36" s="870"/>
      <c r="G36" s="870"/>
      <c r="H36" s="871"/>
      <c r="I36" s="268"/>
      <c r="J36" s="269"/>
      <c r="K36" s="270">
        <f>VLOOKUP(A36,EQUIPOS!A6:D161,4,FALSE)</f>
        <v>66785.591990203364</v>
      </c>
      <c r="L36" s="271"/>
      <c r="M36" s="284">
        <v>66</v>
      </c>
      <c r="N36" s="273">
        <f>K36/M36</f>
        <v>1011.9029089424752</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4"/>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99">
        <f>SUM(N36:N42)</f>
        <v>1011.9029089424752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06" t="s">
        <v>961</v>
      </c>
      <c r="M58" s="885"/>
      <c r="N58" s="76" t="s">
        <v>951</v>
      </c>
    </row>
    <row r="59" spans="2:14">
      <c r="B59" s="46"/>
      <c r="C59" s="318"/>
      <c r="D59" s="318"/>
      <c r="E59" s="318"/>
      <c r="F59" s="318"/>
      <c r="G59" s="318"/>
      <c r="H59" s="312"/>
      <c r="I59" s="280"/>
      <c r="J59" s="287"/>
      <c r="K59" s="280"/>
      <c r="L59" s="907"/>
      <c r="M59" s="908"/>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0"/>
      <c r="M64" s="991"/>
      <c r="N64" s="486"/>
    </row>
    <row r="65" spans="2:15" ht="15.75" thickBot="1">
      <c r="B65" s="820" t="s">
        <v>953</v>
      </c>
      <c r="C65" s="821"/>
      <c r="D65" s="821"/>
      <c r="E65" s="821"/>
      <c r="F65" s="821"/>
      <c r="G65" s="821"/>
      <c r="H65" s="821"/>
      <c r="I65" s="821"/>
      <c r="J65" s="821"/>
      <c r="K65" s="821"/>
      <c r="L65" s="821"/>
      <c r="M65" s="822"/>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2"/>
      <c r="C75" s="993"/>
      <c r="D75" s="993"/>
      <c r="E75" s="993"/>
      <c r="F75" s="993"/>
      <c r="G75" s="993"/>
      <c r="H75" s="993"/>
      <c r="I75" s="169"/>
      <c r="J75" s="169"/>
      <c r="K75" s="169"/>
      <c r="L75" s="994"/>
      <c r="M75" s="995"/>
      <c r="N75" s="45"/>
    </row>
    <row r="76" spans="2:15" ht="15.75" thickBot="1">
      <c r="B76" s="820" t="s">
        <v>953</v>
      </c>
      <c r="C76" s="821"/>
      <c r="D76" s="821"/>
      <c r="E76" s="821"/>
      <c r="F76" s="821"/>
      <c r="G76" s="821"/>
      <c r="H76" s="821"/>
      <c r="I76" s="821"/>
      <c r="J76" s="821"/>
      <c r="K76" s="821"/>
      <c r="L76" s="821"/>
      <c r="M76" s="822"/>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1011.9029089424752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202.38058178849505</v>
      </c>
      <c r="M83" s="856"/>
      <c r="N83" s="51"/>
    </row>
    <row r="84" spans="1:14">
      <c r="B84" s="89" t="s">
        <v>973</v>
      </c>
      <c r="C84" s="90"/>
      <c r="D84" s="90"/>
      <c r="E84" s="90"/>
      <c r="F84" s="90"/>
      <c r="G84" s="90"/>
      <c r="H84" s="90"/>
      <c r="I84" s="87"/>
      <c r="J84" s="88"/>
      <c r="K84" s="305">
        <v>0.05</v>
      </c>
      <c r="L84" s="855">
        <f>N78*K84</f>
        <v>50.595145447123762</v>
      </c>
      <c r="M84" s="856"/>
      <c r="N84" s="51"/>
    </row>
    <row r="85" spans="1:14" ht="15.75" thickBot="1">
      <c r="B85" s="91" t="s">
        <v>974</v>
      </c>
      <c r="C85" s="92"/>
      <c r="D85" s="92"/>
      <c r="E85" s="92"/>
      <c r="F85" s="92"/>
      <c r="G85" s="92"/>
      <c r="H85" s="92"/>
      <c r="I85" s="93"/>
      <c r="J85" s="94"/>
      <c r="K85" s="306">
        <v>0.05</v>
      </c>
      <c r="L85" s="857">
        <f>N78*K85</f>
        <v>50.595145447123762</v>
      </c>
      <c r="M85" s="858"/>
      <c r="N85" s="51"/>
    </row>
    <row r="86" spans="1:14" ht="15.75" thickBot="1">
      <c r="B86" s="820" t="s">
        <v>953</v>
      </c>
      <c r="C86" s="821"/>
      <c r="D86" s="821"/>
      <c r="E86" s="821"/>
      <c r="F86" s="821"/>
      <c r="G86" s="821"/>
      <c r="H86" s="821"/>
      <c r="I86" s="821"/>
      <c r="J86" s="821"/>
      <c r="K86" s="821"/>
      <c r="L86" s="821"/>
      <c r="M86" s="822"/>
      <c r="N86" s="52">
        <f>L83+L84+L85</f>
        <v>303.57087268274256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1315.4737816252177</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1" t="s">
        <v>2205</v>
      </c>
      <c r="C10" s="912"/>
      <c r="D10" s="912"/>
      <c r="E10" s="912"/>
      <c r="F10" s="389" t="s">
        <v>2206</v>
      </c>
      <c r="G10" s="384"/>
      <c r="H10" s="390"/>
      <c r="I10" s="913" t="s">
        <v>2207</v>
      </c>
      <c r="J10" s="913"/>
      <c r="K10" s="391" t="s">
        <v>2206</v>
      </c>
      <c r="L10" s="387"/>
      <c r="M10" s="387"/>
      <c r="N10" s="388"/>
    </row>
    <row r="11" spans="2:14">
      <c r="B11" s="362" t="s">
        <v>939</v>
      </c>
      <c r="C11" s="363"/>
      <c r="D11" s="798"/>
      <c r="E11" s="798"/>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15"/>
      <c r="M12" s="815"/>
      <c r="N12" s="81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3" t="s">
        <v>2222</v>
      </c>
      <c r="G25" s="813"/>
      <c r="H25" s="813"/>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98" t="s">
        <v>942</v>
      </c>
      <c r="C27" s="999"/>
      <c r="D27" s="999"/>
      <c r="E27" s="999"/>
      <c r="F27" s="999"/>
      <c r="G27" s="999"/>
      <c r="H27" s="999"/>
      <c r="I27" s="999"/>
      <c r="J27" s="999"/>
      <c r="K27" s="999"/>
      <c r="L27" s="999"/>
      <c r="M27" s="999"/>
      <c r="N27" s="1000"/>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3" t="s">
        <v>2215</v>
      </c>
      <c r="L29" s="1001" t="s">
        <v>945</v>
      </c>
      <c r="M29" s="1002"/>
      <c r="N29" s="71" t="s">
        <v>946</v>
      </c>
    </row>
    <row r="30" spans="1:14" hidden="1">
      <c r="B30" s="71" t="s">
        <v>943</v>
      </c>
      <c r="C30" s="799" t="s">
        <v>944</v>
      </c>
      <c r="D30" s="800"/>
      <c r="E30" s="800"/>
      <c r="F30" s="800"/>
      <c r="G30" s="800"/>
      <c r="H30" s="800"/>
      <c r="I30" s="800"/>
      <c r="J30" s="72"/>
      <c r="K30" s="308"/>
      <c r="L30" s="796" t="s">
        <v>945</v>
      </c>
      <c r="M30" s="797"/>
      <c r="N30" s="71" t="s">
        <v>946</v>
      </c>
    </row>
    <row r="31" spans="1:14" ht="15.75" thickBot="1">
      <c r="A31" t="s">
        <v>1845</v>
      </c>
      <c r="B31" s="107" t="s">
        <v>1168</v>
      </c>
      <c r="C31" s="457" t="s">
        <v>2194</v>
      </c>
      <c r="D31" s="458"/>
      <c r="E31" s="458"/>
      <c r="F31" s="458"/>
      <c r="G31" s="458"/>
      <c r="H31" s="458"/>
      <c r="I31" s="458"/>
      <c r="J31" s="458"/>
      <c r="K31" s="460"/>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0" t="s">
        <v>944</v>
      </c>
      <c r="C35" s="891"/>
      <c r="D35" s="891"/>
      <c r="E35" s="891"/>
      <c r="F35" s="891"/>
      <c r="G35" s="891"/>
      <c r="H35" s="892"/>
      <c r="I35" s="893" t="s">
        <v>948</v>
      </c>
      <c r="J35" s="894"/>
      <c r="K35" s="69" t="s">
        <v>949</v>
      </c>
      <c r="L35" s="895" t="s">
        <v>950</v>
      </c>
      <c r="M35" s="892"/>
      <c r="N35" s="70" t="s">
        <v>951</v>
      </c>
    </row>
    <row r="36" spans="1:14">
      <c r="A36" t="s">
        <v>373</v>
      </c>
      <c r="B36" s="869" t="str">
        <f>VLOOKUP(A36,EQUIPOS!A6:D154,3,FALSE)</f>
        <v>Volqueta 6 m3</v>
      </c>
      <c r="C36" s="870"/>
      <c r="D36" s="870"/>
      <c r="E36" s="870"/>
      <c r="F36" s="870"/>
      <c r="G36" s="870"/>
      <c r="H36" s="871"/>
      <c r="I36" s="268"/>
      <c r="J36" s="269"/>
      <c r="K36" s="270">
        <f>VLOOKUP(A36,EQUIPOS!A6:D161,4,FALSE)</f>
        <v>66785.591990203364</v>
      </c>
      <c r="L36" s="271"/>
      <c r="M36" s="284">
        <v>66</v>
      </c>
      <c r="N36" s="273">
        <f>K36/M36</f>
        <v>1011.9029089424752</v>
      </c>
    </row>
    <row r="37" spans="1:14">
      <c r="B37" s="869"/>
      <c r="C37" s="870"/>
      <c r="D37" s="870"/>
      <c r="E37" s="870"/>
      <c r="F37" s="870"/>
      <c r="G37" s="870"/>
      <c r="H37" s="871"/>
      <c r="I37" s="268"/>
      <c r="J37" s="269"/>
      <c r="K37" s="270"/>
      <c r="L37" s="271"/>
      <c r="M37" s="272"/>
      <c r="N37" s="273"/>
    </row>
    <row r="38" spans="1:14">
      <c r="B38" s="869"/>
      <c r="C38" s="870"/>
      <c r="D38" s="870"/>
      <c r="E38" s="870"/>
      <c r="F38" s="870"/>
      <c r="G38" s="870"/>
      <c r="H38" s="871"/>
      <c r="I38" s="268"/>
      <c r="J38" s="269"/>
      <c r="K38" s="270"/>
      <c r="L38" s="271"/>
      <c r="M38" s="272"/>
      <c r="N38" s="274"/>
    </row>
    <row r="39" spans="1:14">
      <c r="B39" s="869"/>
      <c r="C39" s="870"/>
      <c r="D39" s="870"/>
      <c r="E39" s="870"/>
      <c r="F39" s="870"/>
      <c r="G39" s="870"/>
      <c r="H39" s="871"/>
      <c r="I39" s="872"/>
      <c r="J39" s="873"/>
      <c r="K39" s="275"/>
      <c r="L39" s="874"/>
      <c r="M39" s="875"/>
      <c r="N39" s="276"/>
    </row>
    <row r="40" spans="1:14">
      <c r="B40" s="869"/>
      <c r="C40" s="870"/>
      <c r="D40" s="870"/>
      <c r="E40" s="876"/>
      <c r="F40" s="870"/>
      <c r="G40" s="870"/>
      <c r="H40" s="871"/>
      <c r="I40" s="36"/>
      <c r="J40" s="37"/>
      <c r="K40" s="275"/>
      <c r="L40" s="277"/>
      <c r="M40" s="278"/>
      <c r="N40" s="279"/>
    </row>
    <row r="41" spans="1:14">
      <c r="B41" s="877"/>
      <c r="C41" s="878"/>
      <c r="D41" s="878"/>
      <c r="E41" s="38"/>
      <c r="F41" s="39"/>
      <c r="G41" s="39"/>
      <c r="H41" s="40"/>
      <c r="I41" s="36"/>
      <c r="J41" s="37"/>
      <c r="K41" s="280"/>
      <c r="L41" s="277"/>
      <c r="M41" s="278"/>
      <c r="N41" s="345"/>
    </row>
    <row r="42" spans="1:14" ht="15.75" thickBot="1">
      <c r="B42" s="869"/>
      <c r="C42" s="870"/>
      <c r="D42" s="870"/>
      <c r="E42" s="870"/>
      <c r="F42" s="870"/>
      <c r="G42" s="870"/>
      <c r="H42" s="871"/>
      <c r="I42" s="879"/>
      <c r="J42" s="880"/>
      <c r="K42" s="41"/>
      <c r="L42" s="881"/>
      <c r="M42" s="882"/>
      <c r="N42" s="105"/>
    </row>
    <row r="43" spans="1:14" ht="15.75" thickBot="1">
      <c r="B43" s="820" t="s">
        <v>953</v>
      </c>
      <c r="C43" s="821"/>
      <c r="D43" s="821"/>
      <c r="E43" s="821"/>
      <c r="F43" s="821"/>
      <c r="G43" s="821"/>
      <c r="H43" s="821"/>
      <c r="I43" s="821"/>
      <c r="J43" s="821"/>
      <c r="K43" s="821"/>
      <c r="L43" s="821"/>
      <c r="M43" s="822"/>
      <c r="N43" s="99">
        <f>SUM(N36:N42)</f>
        <v>1011.9029089424752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5" t="s">
        <v>944</v>
      </c>
      <c r="C47" s="866"/>
      <c r="D47" s="866"/>
      <c r="E47" s="866"/>
      <c r="F47" s="866"/>
      <c r="G47" s="866"/>
      <c r="H47" s="866"/>
      <c r="I47" s="900"/>
      <c r="J47" s="316" t="s">
        <v>945</v>
      </c>
      <c r="K47" s="85" t="s">
        <v>946</v>
      </c>
      <c r="L47" s="901" t="s">
        <v>955</v>
      </c>
      <c r="M47" s="900"/>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2"/>
      <c r="C53" s="903"/>
      <c r="D53" s="903"/>
      <c r="E53" s="903"/>
      <c r="F53" s="903"/>
      <c r="G53" s="903"/>
      <c r="H53" s="903"/>
      <c r="I53" s="873"/>
      <c r="J53" s="42"/>
      <c r="K53" s="44"/>
      <c r="L53" s="904"/>
      <c r="M53" s="905"/>
      <c r="N53" s="45"/>
    </row>
    <row r="54" spans="2:14" ht="15.75" thickBot="1">
      <c r="B54" s="820" t="s">
        <v>953</v>
      </c>
      <c r="C54" s="821"/>
      <c r="D54" s="821"/>
      <c r="E54" s="821"/>
      <c r="F54" s="821"/>
      <c r="G54" s="821"/>
      <c r="H54" s="821"/>
      <c r="I54" s="821"/>
      <c r="J54" s="821"/>
      <c r="K54" s="821"/>
      <c r="L54" s="821"/>
      <c r="M54" s="822"/>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06" t="s">
        <v>961</v>
      </c>
      <c r="M58" s="885"/>
      <c r="N58" s="76" t="s">
        <v>951</v>
      </c>
    </row>
    <row r="59" spans="2:14">
      <c r="B59" s="46"/>
      <c r="C59" s="318"/>
      <c r="D59" s="318"/>
      <c r="E59" s="318"/>
      <c r="F59" s="318"/>
      <c r="G59" s="318"/>
      <c r="H59" s="312"/>
      <c r="I59" s="280"/>
      <c r="J59" s="287"/>
      <c r="K59" s="280"/>
      <c r="L59" s="907"/>
      <c r="M59" s="908"/>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0"/>
      <c r="M64" s="991"/>
      <c r="N64" s="486"/>
    </row>
    <row r="65" spans="2:15" ht="15.75" thickBot="1">
      <c r="B65" s="820" t="s">
        <v>953</v>
      </c>
      <c r="C65" s="821"/>
      <c r="D65" s="821"/>
      <c r="E65" s="821"/>
      <c r="F65" s="821"/>
      <c r="G65" s="821"/>
      <c r="H65" s="821"/>
      <c r="I65" s="821"/>
      <c r="J65" s="821"/>
      <c r="K65" s="821"/>
      <c r="L65" s="821"/>
      <c r="M65" s="822"/>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9" t="s">
        <v>963</v>
      </c>
      <c r="C69" s="860"/>
      <c r="D69" s="860"/>
      <c r="E69" s="860"/>
      <c r="F69" s="860"/>
      <c r="G69" s="860"/>
      <c r="H69" s="860"/>
      <c r="I69" s="73" t="s">
        <v>964</v>
      </c>
      <c r="J69" s="75" t="s">
        <v>1410</v>
      </c>
      <c r="K69" s="74" t="s">
        <v>966</v>
      </c>
      <c r="L69" s="861" t="s">
        <v>950</v>
      </c>
      <c r="M69" s="862"/>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2"/>
      <c r="C75" s="993"/>
      <c r="D75" s="993"/>
      <c r="E75" s="993"/>
      <c r="F75" s="993"/>
      <c r="G75" s="993"/>
      <c r="H75" s="993"/>
      <c r="I75" s="169"/>
      <c r="J75" s="169"/>
      <c r="K75" s="169"/>
      <c r="L75" s="994"/>
      <c r="M75" s="995"/>
      <c r="N75" s="45"/>
    </row>
    <row r="76" spans="2:15" ht="15.75" thickBot="1">
      <c r="B76" s="820" t="s">
        <v>953</v>
      </c>
      <c r="C76" s="821"/>
      <c r="D76" s="821"/>
      <c r="E76" s="821"/>
      <c r="F76" s="821"/>
      <c r="G76" s="821"/>
      <c r="H76" s="821"/>
      <c r="I76" s="821"/>
      <c r="J76" s="821"/>
      <c r="K76" s="821"/>
      <c r="L76" s="821"/>
      <c r="M76" s="822"/>
      <c r="N76" s="302"/>
    </row>
    <row r="77" spans="2:15" ht="15.75" thickBot="1">
      <c r="B77" s="33"/>
      <c r="C77" s="34"/>
      <c r="D77" s="34"/>
      <c r="E77" s="34"/>
      <c r="F77" s="34"/>
      <c r="G77" s="34"/>
      <c r="H77" s="34"/>
      <c r="I77" s="34"/>
      <c r="J77" s="34"/>
      <c r="K77" s="34"/>
      <c r="L77" s="34"/>
      <c r="M77" s="34"/>
      <c r="N77" s="35"/>
    </row>
    <row r="78" spans="2:15" ht="15.75" thickBot="1">
      <c r="B78" s="820" t="s">
        <v>967</v>
      </c>
      <c r="C78" s="821"/>
      <c r="D78" s="821"/>
      <c r="E78" s="821"/>
      <c r="F78" s="821"/>
      <c r="G78" s="821"/>
      <c r="H78" s="821"/>
      <c r="I78" s="821"/>
      <c r="J78" s="821"/>
      <c r="K78" s="821"/>
      <c r="L78" s="821"/>
      <c r="M78" s="822"/>
      <c r="N78" s="99">
        <f>N43+N54+N65+N76</f>
        <v>1011.9029089424752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5" t="s">
        <v>969</v>
      </c>
      <c r="C82" s="866"/>
      <c r="D82" s="866"/>
      <c r="E82" s="866"/>
      <c r="F82" s="866"/>
      <c r="G82" s="866"/>
      <c r="H82" s="866"/>
      <c r="I82" s="315"/>
      <c r="J82" s="335"/>
      <c r="K82" s="303" t="s">
        <v>970</v>
      </c>
      <c r="L82" s="867" t="s">
        <v>971</v>
      </c>
      <c r="M82" s="868"/>
      <c r="N82" s="304"/>
    </row>
    <row r="83" spans="1:14">
      <c r="B83" s="853" t="s">
        <v>972</v>
      </c>
      <c r="C83" s="854"/>
      <c r="D83" s="854"/>
      <c r="E83" s="854"/>
      <c r="F83" s="854"/>
      <c r="G83" s="854"/>
      <c r="H83" s="854"/>
      <c r="I83" s="87"/>
      <c r="J83" s="88"/>
      <c r="K83" s="305">
        <v>0.2</v>
      </c>
      <c r="L83" s="855">
        <f>N78*K83</f>
        <v>202.38058178849505</v>
      </c>
      <c r="M83" s="856"/>
      <c r="N83" s="51"/>
    </row>
    <row r="84" spans="1:14">
      <c r="B84" s="89" t="s">
        <v>973</v>
      </c>
      <c r="C84" s="90"/>
      <c r="D84" s="90"/>
      <c r="E84" s="90"/>
      <c r="F84" s="90"/>
      <c r="G84" s="90"/>
      <c r="H84" s="90"/>
      <c r="I84" s="87"/>
      <c r="J84" s="88"/>
      <c r="K84" s="305">
        <v>0.05</v>
      </c>
      <c r="L84" s="855">
        <f>N78*K84</f>
        <v>50.595145447123762</v>
      </c>
      <c r="M84" s="856"/>
      <c r="N84" s="51"/>
    </row>
    <row r="85" spans="1:14" ht="15.75" thickBot="1">
      <c r="B85" s="91" t="s">
        <v>974</v>
      </c>
      <c r="C85" s="92"/>
      <c r="D85" s="92"/>
      <c r="E85" s="92"/>
      <c r="F85" s="92"/>
      <c r="G85" s="92"/>
      <c r="H85" s="92"/>
      <c r="I85" s="93"/>
      <c r="J85" s="94"/>
      <c r="K85" s="306">
        <v>0.05</v>
      </c>
      <c r="L85" s="857">
        <f>N78*K85</f>
        <v>50.595145447123762</v>
      </c>
      <c r="M85" s="858"/>
      <c r="N85" s="51"/>
    </row>
    <row r="86" spans="1:14" ht="15.75" thickBot="1">
      <c r="B86" s="820" t="s">
        <v>953</v>
      </c>
      <c r="C86" s="821"/>
      <c r="D86" s="821"/>
      <c r="E86" s="821"/>
      <c r="F86" s="821"/>
      <c r="G86" s="821"/>
      <c r="H86" s="821"/>
      <c r="I86" s="821"/>
      <c r="J86" s="821"/>
      <c r="K86" s="821"/>
      <c r="L86" s="821"/>
      <c r="M86" s="822"/>
      <c r="N86" s="52">
        <f>L83+L84+L85</f>
        <v>303.57087268274256</v>
      </c>
    </row>
    <row r="87" spans="1:14" ht="15.75" thickBot="1">
      <c r="B87" s="33"/>
      <c r="C87" s="34"/>
      <c r="D87" s="34"/>
      <c r="E87" s="34"/>
      <c r="F87" s="34"/>
      <c r="G87" s="34"/>
      <c r="H87" s="34"/>
      <c r="I87" s="34"/>
      <c r="J87" s="34"/>
      <c r="K87" s="34"/>
      <c r="L87" s="34"/>
      <c r="M87" s="34"/>
      <c r="N87" s="35"/>
    </row>
    <row r="88" spans="1:14" ht="15.75" thickBot="1">
      <c r="A88" t="s">
        <v>2016</v>
      </c>
      <c r="B88" s="820" t="s">
        <v>975</v>
      </c>
      <c r="C88" s="821"/>
      <c r="D88" s="821"/>
      <c r="E88" s="821"/>
      <c r="F88" s="821"/>
      <c r="G88" s="821"/>
      <c r="H88" s="821"/>
      <c r="I88" s="821"/>
      <c r="J88" s="821"/>
      <c r="K88" s="821"/>
      <c r="L88" s="821"/>
      <c r="M88" s="822"/>
      <c r="N88" s="189">
        <f>N78+N86</f>
        <v>1315.4737816252177</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2021-04-06T21:02:00Z</dcterms:modified>
</cp:coreProperties>
</file>