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F88B73F0-2543-465A-8E36-93D2DBEDDFA8}" xr6:coauthVersionLast="45" xr6:coauthVersionMax="45" xr10:uidLastSave="{00000000-0000-0000-0000-000000000000}"/>
  <bookViews>
    <workbookView xWindow="390" yWindow="360" windowWidth="15990" windowHeight="144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9" i="2"/>
  <c r="D38"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62" l="1"/>
  <c r="N41" i="362" s="1"/>
  <c r="N80" i="164"/>
  <c r="N46" i="164" s="1"/>
  <c r="N83" i="165"/>
  <c r="N49" i="165" s="1"/>
  <c r="N81" i="170"/>
  <c r="N47" i="170" s="1"/>
  <c r="N81" i="176"/>
  <c r="N47" i="176" s="1"/>
  <c r="N81" i="171"/>
  <c r="N47" i="171" s="1"/>
  <c r="N49" i="171" s="1"/>
  <c r="N81" i="178"/>
  <c r="N47" i="178" s="1"/>
  <c r="N49" i="178" s="1"/>
  <c r="N80" i="179"/>
  <c r="N46" i="179" s="1"/>
  <c r="N48" i="179" s="1"/>
  <c r="N80" i="180"/>
  <c r="N46" i="180" s="1"/>
  <c r="N48" i="180" s="1"/>
  <c r="N80" i="177"/>
  <c r="N46" i="177" s="1"/>
  <c r="N80" i="181"/>
  <c r="N46" i="181" s="1"/>
  <c r="N80" i="183"/>
  <c r="N46" i="183" s="1"/>
  <c r="N77" i="337"/>
  <c r="N41" i="337" s="1"/>
  <c r="N43" i="337" s="1"/>
  <c r="N78" i="273"/>
  <c r="N41" i="273" s="1"/>
  <c r="N81" i="282"/>
  <c r="N44" i="282" s="1"/>
  <c r="N46" i="282" s="1"/>
  <c r="N75" i="325"/>
  <c r="N41" i="325" s="1"/>
  <c r="N43" i="325" s="1"/>
  <c r="N77" i="329"/>
  <c r="N41" i="329" s="1"/>
  <c r="N43" i="329" s="1"/>
  <c r="N80" i="184"/>
  <c r="N46" i="184" s="1"/>
  <c r="N80" i="188"/>
  <c r="N46" i="188" s="1"/>
  <c r="N81" i="187"/>
  <c r="N47" i="187" s="1"/>
  <c r="N76" i="231"/>
  <c r="N40" i="231" s="1"/>
  <c r="N77" i="233"/>
  <c r="N41" i="233" s="1"/>
  <c r="N43" i="233" s="1"/>
  <c r="N76" i="243"/>
  <c r="N40" i="243" s="1"/>
  <c r="N42" i="243" s="1"/>
  <c r="N77" i="259"/>
  <c r="N41" i="259" s="1"/>
  <c r="N43" i="259" s="1"/>
  <c r="N81" i="267"/>
  <c r="N41" i="267" s="1"/>
  <c r="N83" i="279"/>
  <c r="N46" i="279" s="1"/>
  <c r="N48" i="279" s="1"/>
  <c r="N75" i="283"/>
  <c r="N41" i="283" s="1"/>
  <c r="N75" i="292"/>
  <c r="N41" i="292" s="1"/>
  <c r="N43" i="292" s="1"/>
  <c r="N75" i="302"/>
  <c r="N41" i="302" s="1"/>
  <c r="N43" i="302" s="1"/>
  <c r="N77" i="308"/>
  <c r="N41" i="308" s="1"/>
  <c r="N43" i="308" s="1"/>
  <c r="N79" i="308" s="1"/>
  <c r="N77" i="323"/>
  <c r="N79" i="323" s="1"/>
  <c r="N77" i="328"/>
  <c r="N41" i="328" s="1"/>
  <c r="N43" i="328" s="1"/>
  <c r="N77" i="333"/>
  <c r="N41" i="333" s="1"/>
  <c r="N43" i="333" s="1"/>
  <c r="N76" i="65"/>
  <c r="N41" i="65" s="1"/>
  <c r="N43" i="65" s="1"/>
  <c r="N78" i="65" s="1"/>
  <c r="L85" i="65" s="1"/>
  <c r="N76" i="92"/>
  <c r="N41" i="92" s="1"/>
  <c r="N76" i="96"/>
  <c r="N41" i="96" s="1"/>
  <c r="N76" i="98"/>
  <c r="N41" i="98" s="1"/>
  <c r="N43" i="98" s="1"/>
  <c r="N76" i="101"/>
  <c r="N41" i="101" s="1"/>
  <c r="N43" i="101" s="1"/>
  <c r="N76" i="107"/>
  <c r="N41" i="107" s="1"/>
  <c r="N43" i="107" s="1"/>
  <c r="N75" i="133"/>
  <c r="N41" i="133" s="1"/>
  <c r="N43" i="133" s="1"/>
  <c r="N76" i="134"/>
  <c r="N41" i="134" s="1"/>
  <c r="N43" i="134" s="1"/>
  <c r="N76" i="135"/>
  <c r="N41" i="135" s="1"/>
  <c r="N43" i="135" s="1"/>
  <c r="N76" i="136"/>
  <c r="N41" i="136" s="1"/>
  <c r="N76" i="137"/>
  <c r="N41" i="137" s="1"/>
  <c r="N76" i="146"/>
  <c r="N41" i="146" s="1"/>
  <c r="N43" i="146" s="1"/>
  <c r="N76" i="144"/>
  <c r="N41" i="144" s="1"/>
  <c r="N84" i="220"/>
  <c r="N46" i="220" s="1"/>
  <c r="N48" i="220" s="1"/>
  <c r="N83" i="221"/>
  <c r="N46" i="221" s="1"/>
  <c r="N48" i="221" s="1"/>
  <c r="N72" i="227"/>
  <c r="N41" i="227" s="1"/>
  <c r="N43" i="227" s="1"/>
  <c r="N76" i="242"/>
  <c r="N40" i="242" s="1"/>
  <c r="N75" i="289"/>
  <c r="N41" i="289" s="1"/>
  <c r="N43" i="289" s="1"/>
  <c r="N75" i="293"/>
  <c r="N41" i="293" s="1"/>
  <c r="N43" i="293" s="1"/>
  <c r="N77" i="295"/>
  <c r="N41" i="295" s="1"/>
  <c r="N43" i="295" s="1"/>
  <c r="N76" i="19"/>
  <c r="N42" i="19" s="1"/>
  <c r="N43" i="19" s="1"/>
  <c r="N76" i="24"/>
  <c r="N42" i="24" s="1"/>
  <c r="N43" i="24" s="1"/>
  <c r="N76" i="25"/>
  <c r="N42" i="25" s="1"/>
  <c r="N43" i="25" s="1"/>
  <c r="N76" i="61"/>
  <c r="N42" i="61" s="1"/>
  <c r="N43" i="61" s="1"/>
  <c r="N76" i="64"/>
  <c r="N41" i="64" s="1"/>
  <c r="N43" i="64" s="1"/>
  <c r="N78" i="64" s="1"/>
  <c r="L83" i="64" s="1"/>
  <c r="N75" i="72"/>
  <c r="N41" i="72" s="1"/>
  <c r="N75" i="74"/>
  <c r="N41" i="74" s="1"/>
  <c r="N76" i="79"/>
  <c r="N41" i="79" s="1"/>
  <c r="N43" i="79" s="1"/>
  <c r="N76" i="81"/>
  <c r="N41" i="81" s="1"/>
  <c r="N76" i="83"/>
  <c r="N41" i="83" s="1"/>
  <c r="N43" i="83" s="1"/>
  <c r="N76" i="85"/>
  <c r="N41" i="85" s="1"/>
  <c r="N43" i="85" s="1"/>
  <c r="N76" i="87"/>
  <c r="N41" i="87" s="1"/>
  <c r="N43" i="87" s="1"/>
  <c r="N76" i="89"/>
  <c r="N41" i="89" s="1"/>
  <c r="N43" i="89" s="1"/>
  <c r="N76" i="91"/>
  <c r="N41" i="91" s="1"/>
  <c r="N76" i="100"/>
  <c r="N41" i="100" s="1"/>
  <c r="N76" i="106"/>
  <c r="N41" i="106" s="1"/>
  <c r="N43" i="106" s="1"/>
  <c r="N53" i="325"/>
  <c r="N80" i="160"/>
  <c r="N46" i="160" s="1"/>
  <c r="N48" i="160" s="1"/>
  <c r="N77" i="193"/>
  <c r="N43" i="193" s="1"/>
  <c r="N45" i="193" s="1"/>
  <c r="N78" i="232"/>
  <c r="N41" i="232" s="1"/>
  <c r="N43" i="232" s="1"/>
  <c r="N76" i="234"/>
  <c r="N40" i="234" s="1"/>
  <c r="N79" i="244"/>
  <c r="N45" i="244" s="1"/>
  <c r="N87" i="246"/>
  <c r="N45" i="246" s="1"/>
  <c r="N77" i="250"/>
  <c r="N41" i="250" s="1"/>
  <c r="N43" i="250" s="1"/>
  <c r="N79" i="250" s="1"/>
  <c r="N77" i="254"/>
  <c r="N41" i="254" s="1"/>
  <c r="N91" i="260"/>
  <c r="N47" i="260" s="1"/>
  <c r="N49" i="260" s="1"/>
  <c r="N81" i="266"/>
  <c r="N41" i="266" s="1"/>
  <c r="N43" i="266" s="1"/>
  <c r="N43" i="267"/>
  <c r="N78" i="272"/>
  <c r="N41" i="272" s="1"/>
  <c r="N43" i="272" s="1"/>
  <c r="N81" i="280"/>
  <c r="N44"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43" i="364" s="1"/>
  <c r="N43" i="31"/>
  <c r="N76" i="63"/>
  <c r="N41" i="63" s="1"/>
  <c r="N43" i="63" s="1"/>
  <c r="N76" i="95"/>
  <c r="N41" i="95" s="1"/>
  <c r="N43" i="95" s="1"/>
  <c r="N76" i="97"/>
  <c r="N41" i="97" s="1"/>
  <c r="N76" i="99"/>
  <c r="N41" i="99" s="1"/>
  <c r="N43" i="99" s="1"/>
  <c r="N76" i="103"/>
  <c r="N41" i="103" s="1"/>
  <c r="N43" i="103" s="1"/>
  <c r="N81" i="154"/>
  <c r="N47" i="154" s="1"/>
  <c r="N49" i="154" s="1"/>
  <c r="N73" i="229"/>
  <c r="N40" i="229" s="1"/>
  <c r="N42" i="229" s="1"/>
  <c r="N77" i="258"/>
  <c r="N41" i="258" s="1"/>
  <c r="N77" i="262"/>
  <c r="N41"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6" i="26"/>
  <c r="N42" i="26" s="1"/>
  <c r="N43" i="26" s="1"/>
  <c r="N79" i="50"/>
  <c r="N42" i="50" s="1"/>
  <c r="N43" i="50" s="1"/>
  <c r="N76" i="67"/>
  <c r="N41" i="67" s="1"/>
  <c r="N43" i="67" s="1"/>
  <c r="N78" i="67" s="1"/>
  <c r="N76" i="68"/>
  <c r="N41" i="68" s="1"/>
  <c r="N43" i="68" s="1"/>
  <c r="N75" i="75"/>
  <c r="N41" i="75" s="1"/>
  <c r="N76" i="80"/>
  <c r="N41" i="80" s="1"/>
  <c r="N76" i="82"/>
  <c r="N41" i="82" s="1"/>
  <c r="N76" i="84"/>
  <c r="N41" i="84" s="1"/>
  <c r="N43" i="84" s="1"/>
  <c r="N76" i="86"/>
  <c r="N41" i="86" s="1"/>
  <c r="N76" i="88"/>
  <c r="N41" i="88" s="1"/>
  <c r="N43" i="88" s="1"/>
  <c r="N76" i="90"/>
  <c r="N41" i="90" s="1"/>
  <c r="N43" i="90" s="1"/>
  <c r="N76" i="94"/>
  <c r="N41" i="94" s="1"/>
  <c r="N43" i="94" s="1"/>
  <c r="N76" i="102"/>
  <c r="N41" i="102" s="1"/>
  <c r="N76" i="105"/>
  <c r="N41" i="105" s="1"/>
  <c r="N76" i="108"/>
  <c r="N41" i="108" s="1"/>
  <c r="N81" i="185"/>
  <c r="N47" i="185" s="1"/>
  <c r="N49" i="185" s="1"/>
  <c r="N81" i="186"/>
  <c r="N47" i="186" s="1"/>
  <c r="N61" i="221"/>
  <c r="N76" i="56"/>
  <c r="N42" i="56" s="1"/>
  <c r="N43" i="56" s="1"/>
  <c r="N78" i="56" s="1"/>
  <c r="L85" i="56" s="1"/>
  <c r="N43" i="306"/>
  <c r="N43" i="22"/>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74"/>
  <c r="N77"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2"/>
  <c r="N43" i="96"/>
  <c r="I70" i="96"/>
  <c r="I71" i="96"/>
  <c r="N43" i="100"/>
  <c r="N43" i="102"/>
  <c r="I70" i="106"/>
  <c r="I71" i="106"/>
  <c r="I70" i="107"/>
  <c r="I71" i="107"/>
  <c r="I70" i="108"/>
  <c r="I71" i="108"/>
  <c r="N43" i="136"/>
  <c r="I69" i="149"/>
  <c r="I70" i="149"/>
  <c r="I70" i="148"/>
  <c r="I71" i="148"/>
  <c r="I69" i="145"/>
  <c r="I70" i="145"/>
  <c r="I69" i="144"/>
  <c r="I70" i="144"/>
  <c r="N61" i="150"/>
  <c r="I75" i="154"/>
  <c r="I76" i="154"/>
  <c r="I77" i="154"/>
  <c r="N77" i="157"/>
  <c r="N81" i="157" s="1"/>
  <c r="N47" i="157" s="1"/>
  <c r="N49" i="157" s="1"/>
  <c r="I77" i="157"/>
  <c r="N49" i="170"/>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I71" i="348"/>
  <c r="I72" i="348"/>
  <c r="I71" i="354"/>
  <c r="I72" i="354"/>
  <c r="I71" i="362"/>
  <c r="I72" i="362"/>
  <c r="I71" i="363"/>
  <c r="I72" i="363"/>
  <c r="I71" i="364"/>
  <c r="I72" i="364"/>
  <c r="I71" i="365"/>
  <c r="I72" i="365"/>
  <c r="N43" i="9"/>
  <c r="N43" i="16"/>
  <c r="N78" i="16" s="1"/>
  <c r="L84" i="16" s="1"/>
  <c r="N43" i="41"/>
  <c r="N43" i="42"/>
  <c r="N43" i="43"/>
  <c r="N43" i="44"/>
  <c r="N43" i="75"/>
  <c r="N43" i="82"/>
  <c r="N43" i="91"/>
  <c r="N43" i="108"/>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L84" i="253" l="1"/>
  <c r="N79" i="347"/>
  <c r="L84" i="347" s="1"/>
  <c r="N78" i="42"/>
  <c r="L85" i="42" s="1"/>
  <c r="L83" i="47"/>
  <c r="L83" i="7"/>
  <c r="N80" i="275"/>
  <c r="L87" i="275" s="1"/>
  <c r="N78" i="37"/>
  <c r="L85" i="37" s="1"/>
  <c r="N78" i="43"/>
  <c r="L85" i="43" s="1"/>
  <c r="N78" i="34"/>
  <c r="L83" i="34" s="1"/>
  <c r="L83" i="51"/>
  <c r="L83" i="67"/>
  <c r="L85" i="67"/>
  <c r="L85" i="323"/>
  <c r="L86" i="323"/>
  <c r="N79" i="328"/>
  <c r="L84" i="328" s="1"/>
  <c r="N78" i="39"/>
  <c r="L85" i="39" s="1"/>
  <c r="N81" i="248"/>
  <c r="N43" i="248" s="1"/>
  <c r="N45" i="248" s="1"/>
  <c r="N83" i="248" s="1"/>
  <c r="L88" i="248" s="1"/>
  <c r="L82" i="289"/>
  <c r="N81" i="50"/>
  <c r="L87" i="50" s="1"/>
  <c r="L84" i="65"/>
  <c r="N93" i="260"/>
  <c r="L98" i="260" s="1"/>
  <c r="L83" i="65"/>
  <c r="L84" i="78"/>
  <c r="L84" i="74"/>
  <c r="L82" i="74"/>
  <c r="L84" i="67"/>
  <c r="N79" i="333"/>
  <c r="N78" i="25"/>
  <c r="L85" i="25" s="1"/>
  <c r="N79" i="306"/>
  <c r="L86" i="306" s="1"/>
  <c r="L84" i="63"/>
  <c r="L83" i="289"/>
  <c r="L83" i="78"/>
  <c r="L86" i="356"/>
  <c r="L84" i="226"/>
  <c r="L84" i="208"/>
  <c r="L85" i="51"/>
  <c r="L83" i="74"/>
  <c r="N79" i="364"/>
  <c r="L86" i="364" s="1"/>
  <c r="N78" i="21"/>
  <c r="L83" i="21"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L59" i="94"/>
  <c r="N59" i="94" s="1"/>
  <c r="N6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5" i="7"/>
  <c r="L84" i="46"/>
  <c r="L84" i="339"/>
  <c r="N83" i="282"/>
  <c r="L90" i="282" s="1"/>
  <c r="N79" i="256"/>
  <c r="L84" i="256" s="1"/>
  <c r="N78" i="35"/>
  <c r="N77" i="284"/>
  <c r="L84" i="284" s="1"/>
  <c r="L88" i="218"/>
  <c r="L85" i="253"/>
  <c r="N87" i="253" s="1"/>
  <c r="N89" i="253" s="1"/>
  <c r="D213" i="5" s="1"/>
  <c r="N78" i="33"/>
  <c r="L83" i="33" s="1"/>
  <c r="L84" i="64"/>
  <c r="N78" i="53"/>
  <c r="L85" i="53" s="1"/>
  <c r="L84" i="348"/>
  <c r="N77" i="291"/>
  <c r="L82" i="291" s="1"/>
  <c r="N79" i="312"/>
  <c r="L86" i="312" s="1"/>
  <c r="N80" i="272"/>
  <c r="L85" i="272" s="1"/>
  <c r="L85" i="32"/>
  <c r="L84" i="31"/>
  <c r="L84" i="32"/>
  <c r="L85" i="31"/>
  <c r="N79" i="264"/>
  <c r="L86" i="264" s="1"/>
  <c r="N74" i="227"/>
  <c r="L79" i="227" s="1"/>
  <c r="N70" i="182"/>
  <c r="N79" i="261"/>
  <c r="L84" i="261" s="1"/>
  <c r="L82" i="305"/>
  <c r="L83" i="305"/>
  <c r="L87" i="281"/>
  <c r="N78" i="243"/>
  <c r="L83" i="243" s="1"/>
  <c r="N78" i="94"/>
  <c r="L85" i="94" s="1"/>
  <c r="L85" i="128"/>
  <c r="N77" i="190"/>
  <c r="L83" i="190" s="1"/>
  <c r="N79" i="332"/>
  <c r="L84" i="332" s="1"/>
  <c r="N78" i="9"/>
  <c r="L84" i="9" s="1"/>
  <c r="N80" i="273"/>
  <c r="L86" i="273" s="1"/>
  <c r="N78" i="19"/>
  <c r="L85" i="19" s="1"/>
  <c r="N79" i="334"/>
  <c r="L84" i="334" s="1"/>
  <c r="L83" i="132"/>
  <c r="L85" i="132"/>
  <c r="L84" i="127"/>
  <c r="L82" i="127"/>
  <c r="L83" i="22"/>
  <c r="L85" i="22"/>
  <c r="L84" i="22"/>
  <c r="L83" i="130"/>
  <c r="L85" i="130"/>
  <c r="L85" i="58"/>
  <c r="L84" i="58"/>
  <c r="L85" i="47"/>
  <c r="L83" i="72"/>
  <c r="L86" i="360"/>
  <c r="L86" i="348"/>
  <c r="L85" i="131"/>
  <c r="N78" i="79"/>
  <c r="L83" i="79" s="1"/>
  <c r="N78" i="68"/>
  <c r="L84" i="130"/>
  <c r="L85" i="208"/>
  <c r="N79" i="342"/>
  <c r="L85" i="342" s="1"/>
  <c r="L100" i="260"/>
  <c r="N78" i="40"/>
  <c r="L84" i="40" s="1"/>
  <c r="L87" i="277"/>
  <c r="L86" i="277"/>
  <c r="L85" i="250"/>
  <c r="L84" i="250"/>
  <c r="N78" i="95"/>
  <c r="N69" i="181"/>
  <c r="N82" i="181" s="1"/>
  <c r="L89" i="181" s="1"/>
  <c r="N77" i="290"/>
  <c r="L84" i="290" s="1"/>
  <c r="N78" i="96"/>
  <c r="L85" i="96" s="1"/>
  <c r="N78" i="45"/>
  <c r="L85" i="45" s="1"/>
  <c r="N78" i="36"/>
  <c r="N80" i="274"/>
  <c r="L86" i="274" s="1"/>
  <c r="N79" i="263"/>
  <c r="L85" i="263" s="1"/>
  <c r="N79" i="259"/>
  <c r="L84" i="25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3" i="42"/>
  <c r="L84" i="57"/>
  <c r="L86" i="347"/>
  <c r="L85" i="371"/>
  <c r="L86" i="343"/>
  <c r="L86" i="321"/>
  <c r="L84" i="323"/>
  <c r="L86" i="250"/>
  <c r="L85" i="224"/>
  <c r="N86" i="224" s="1"/>
  <c r="N88" i="224" s="1"/>
  <c r="D185" i="5" s="1"/>
  <c r="L84" i="132"/>
  <c r="L83" i="131"/>
  <c r="L83" i="127"/>
  <c r="N85" i="245"/>
  <c r="L91" i="245" s="1"/>
  <c r="L83" i="129"/>
  <c r="L84" i="129"/>
  <c r="L85" i="129"/>
  <c r="L84" i="52"/>
  <c r="L85" i="52"/>
  <c r="L83" i="52"/>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79" i="311" l="1"/>
  <c r="L84" i="311" s="1"/>
  <c r="N72" i="165"/>
  <c r="N85" i="165" s="1"/>
  <c r="L91" i="165" s="1"/>
  <c r="N85" i="78"/>
  <c r="N87" i="78" s="1"/>
  <c r="D69" i="5" s="1"/>
  <c r="L85" i="328"/>
  <c r="L86" i="328"/>
  <c r="N86" i="47"/>
  <c r="N88" i="47" s="1"/>
  <c r="D39" i="5" s="1"/>
  <c r="N87" i="339"/>
  <c r="N89" i="339" s="1"/>
  <c r="D292" i="5" s="1"/>
  <c r="N70" i="267"/>
  <c r="N83" i="267" s="1"/>
  <c r="L88" i="267" s="1"/>
  <c r="L99" i="260"/>
  <c r="N101" i="260" s="1"/>
  <c r="N103" i="260" s="1"/>
  <c r="D219" i="5" s="1"/>
  <c r="N87" i="323"/>
  <c r="N89" i="323" s="1"/>
  <c r="D279" i="5" s="1"/>
  <c r="L85" i="363"/>
  <c r="L86" i="251"/>
  <c r="L84" i="25"/>
  <c r="L84" i="37"/>
  <c r="L86" i="363"/>
  <c r="N87" i="363" s="1"/>
  <c r="N89" i="363" s="1"/>
  <c r="D313" i="5" s="1"/>
  <c r="L84" i="42"/>
  <c r="N86" i="42" s="1"/>
  <c r="N88" i="42" s="1"/>
  <c r="D33" i="5" s="1"/>
  <c r="N86" i="7"/>
  <c r="N88" i="7" s="1"/>
  <c r="D3" i="5" s="1"/>
  <c r="L85" i="275"/>
  <c r="L84" i="364"/>
  <c r="N86" i="65"/>
  <c r="N88" i="65" s="1"/>
  <c r="D56" i="5" s="1"/>
  <c r="N86" i="63"/>
  <c r="N88" i="63" s="1"/>
  <c r="D54" i="5" s="1"/>
  <c r="L83" i="37"/>
  <c r="N86" i="37" s="1"/>
  <c r="N88" i="37" s="1"/>
  <c r="D28" i="5" s="1"/>
  <c r="L83" i="43"/>
  <c r="N86" i="51"/>
  <c r="N88" i="51" s="1"/>
  <c r="D43" i="5" s="1"/>
  <c r="N70" i="266"/>
  <c r="N83" i="266" s="1"/>
  <c r="L90" i="266" s="1"/>
  <c r="N79" i="315"/>
  <c r="L84" i="315" s="1"/>
  <c r="N77" i="287"/>
  <c r="N70" i="171"/>
  <c r="N83" i="171" s="1"/>
  <c r="L90" i="171" s="1"/>
  <c r="L85" i="34"/>
  <c r="L84" i="34"/>
  <c r="N86" i="67"/>
  <c r="N88" i="67" s="1"/>
  <c r="D58" i="5" s="1"/>
  <c r="L86" i="275"/>
  <c r="N86" i="208"/>
  <c r="N88" i="208" s="1"/>
  <c r="D119" i="5" s="1"/>
  <c r="L84" i="43"/>
  <c r="L84" i="39"/>
  <c r="L83" i="25"/>
  <c r="N69" i="184"/>
  <c r="N82" i="184" s="1"/>
  <c r="L88" i="184" s="1"/>
  <c r="N70" i="178"/>
  <c r="N83" i="178" s="1"/>
  <c r="L88" i="178" s="1"/>
  <c r="N79" i="318"/>
  <c r="L86" i="318" s="1"/>
  <c r="N79" i="313"/>
  <c r="L85" i="313" s="1"/>
  <c r="L84" i="346"/>
  <c r="N85" i="74"/>
  <c r="N87" i="74" s="1"/>
  <c r="D65" i="5" s="1"/>
  <c r="N85" i="289"/>
  <c r="N87" i="289" s="1"/>
  <c r="D245" i="5" s="1"/>
  <c r="L83" i="24"/>
  <c r="L88" i="50"/>
  <c r="L86" i="50"/>
  <c r="L88" i="282"/>
  <c r="L83" i="286"/>
  <c r="L83" i="30"/>
  <c r="L83" i="39"/>
  <c r="N86" i="39" s="1"/>
  <c r="N88" i="39" s="1"/>
  <c r="D30" i="5" s="1"/>
  <c r="N87" i="321"/>
  <c r="N89" i="321" s="1"/>
  <c r="D277" i="5" s="1"/>
  <c r="L84" i="30"/>
  <c r="L84" i="27"/>
  <c r="L85" i="21"/>
  <c r="N86" i="64"/>
  <c r="N88" i="64" s="1"/>
  <c r="D55" i="5" s="1"/>
  <c r="N87" i="343"/>
  <c r="N89" i="343" s="1"/>
  <c r="D296" i="5" s="1"/>
  <c r="N87" i="340"/>
  <c r="N89" i="340" s="1"/>
  <c r="D294" i="5" s="1"/>
  <c r="N70" i="176"/>
  <c r="N83" i="176" s="1"/>
  <c r="L88" i="176" s="1"/>
  <c r="N64" i="297"/>
  <c r="N77" i="297" s="1"/>
  <c r="L82" i="297" s="1"/>
  <c r="N69" i="164"/>
  <c r="N82" i="164" s="1"/>
  <c r="L87" i="164" s="1"/>
  <c r="L83" i="26"/>
  <c r="N69" i="183"/>
  <c r="N82" i="183" s="1"/>
  <c r="L88" i="183" s="1"/>
  <c r="N79" i="317"/>
  <c r="L86" i="317" s="1"/>
  <c r="N87" i="328"/>
  <c r="N89" i="328" s="1"/>
  <c r="D282" i="5" s="1"/>
  <c r="L84" i="306"/>
  <c r="L85" i="332"/>
  <c r="L85" i="240"/>
  <c r="N87" i="327"/>
  <c r="N89" i="327" s="1"/>
  <c r="D281" i="5" s="1"/>
  <c r="L86" i="332"/>
  <c r="L85" i="306"/>
  <c r="L85" i="105"/>
  <c r="L83" i="92"/>
  <c r="N87" i="371"/>
  <c r="N89" i="371" s="1"/>
  <c r="D293" i="5" s="1"/>
  <c r="L83" i="102"/>
  <c r="L85" i="336"/>
  <c r="L84" i="333"/>
  <c r="L86" i="333"/>
  <c r="N90" i="218"/>
  <c r="N92" i="218" s="1"/>
  <c r="D180" i="5" s="1"/>
  <c r="L85" i="254"/>
  <c r="L83" i="75"/>
  <c r="L85" i="333"/>
  <c r="N69" i="180"/>
  <c r="N82" i="180" s="1"/>
  <c r="L89" i="180" s="1"/>
  <c r="N86" i="121"/>
  <c r="N88" i="121" s="1"/>
  <c r="D111" i="5" s="1"/>
  <c r="N86" i="226"/>
  <c r="N88" i="226" s="1"/>
  <c r="D187" i="5" s="1"/>
  <c r="L87" i="232"/>
  <c r="L86" i="232"/>
  <c r="N70" i="168"/>
  <c r="N83" i="168" s="1"/>
  <c r="L90" i="168" s="1"/>
  <c r="N79" i="316"/>
  <c r="L85" i="316" s="1"/>
  <c r="L84" i="26"/>
  <c r="L84" i="135"/>
  <c r="N86" i="123"/>
  <c r="N88" i="123" s="1"/>
  <c r="D114" i="5" s="1"/>
  <c r="L86" i="256"/>
  <c r="N86" i="130"/>
  <c r="N88" i="130" s="1"/>
  <c r="D121" i="5" s="1"/>
  <c r="N87" i="356"/>
  <c r="N89" i="356" s="1"/>
  <c r="D308" i="5" s="1"/>
  <c r="N86" i="58"/>
  <c r="N88" i="58" s="1"/>
  <c r="D49" i="5" s="1"/>
  <c r="L84" i="38"/>
  <c r="N86" i="124"/>
  <c r="N88" i="124" s="1"/>
  <c r="D113" i="5" s="1"/>
  <c r="L85" i="147"/>
  <c r="L82" i="302"/>
  <c r="L82" i="75"/>
  <c r="L85" i="41"/>
  <c r="L91" i="221"/>
  <c r="L84" i="298"/>
  <c r="L85" i="92"/>
  <c r="N86" i="92" s="1"/>
  <c r="N88" i="92" s="1"/>
  <c r="D83" i="5" s="1"/>
  <c r="L89" i="282"/>
  <c r="L85" i="215"/>
  <c r="L85" i="241"/>
  <c r="N86" i="131"/>
  <c r="N88" i="131" s="1"/>
  <c r="D122" i="5" s="1"/>
  <c r="L84" i="342"/>
  <c r="N85" i="303"/>
  <c r="N87" i="303" s="1"/>
  <c r="D259" i="5" s="1"/>
  <c r="L84" i="100"/>
  <c r="L84" i="103"/>
  <c r="N69" i="179"/>
  <c r="N82" i="179" s="1"/>
  <c r="L89" i="179" s="1"/>
  <c r="N69" i="177"/>
  <c r="N82" i="177" s="1"/>
  <c r="L89" i="177" s="1"/>
  <c r="N70" i="268"/>
  <c r="N83" i="268" s="1"/>
  <c r="L90" i="268" s="1"/>
  <c r="L83" i="38"/>
  <c r="L85" i="69"/>
  <c r="L85" i="364"/>
  <c r="N87" i="364" s="1"/>
  <c r="N89" i="364" s="1"/>
  <c r="D314" i="5" s="1"/>
  <c r="L85" i="138"/>
  <c r="L86" i="241"/>
  <c r="L83" i="302"/>
  <c r="L87" i="274"/>
  <c r="L82" i="284"/>
  <c r="L92" i="221"/>
  <c r="L83" i="59"/>
  <c r="L83" i="105"/>
  <c r="N85" i="72"/>
  <c r="N87" i="72" s="1"/>
  <c r="D63" i="5" s="1"/>
  <c r="L83" i="284"/>
  <c r="L82" i="286"/>
  <c r="L84" i="102"/>
  <c r="N90" i="219"/>
  <c r="N92" i="219" s="1"/>
  <c r="D181" i="5" s="1"/>
  <c r="L86" i="254"/>
  <c r="N86" i="46"/>
  <c r="N88" i="46" s="1"/>
  <c r="D38" i="5" s="1"/>
  <c r="L83" i="142"/>
  <c r="L84" i="142"/>
  <c r="L85" i="142"/>
  <c r="L84" i="262"/>
  <c r="L86" i="262"/>
  <c r="L85" i="262"/>
  <c r="L84" i="24"/>
  <c r="L85" i="232"/>
  <c r="L85" i="213"/>
  <c r="L84" i="147"/>
  <c r="L83" i="215"/>
  <c r="L84" i="19"/>
  <c r="L83" i="19"/>
  <c r="N79" i="239"/>
  <c r="L86" i="239" s="1"/>
  <c r="N77" i="285"/>
  <c r="L82" i="285" s="1"/>
  <c r="L84" i="365"/>
  <c r="N86" i="132"/>
  <c r="N88" i="132" s="1"/>
  <c r="D123" i="5" s="1"/>
  <c r="L86" i="240"/>
  <c r="L86" i="365"/>
  <c r="L85" i="135"/>
  <c r="L82" i="298"/>
  <c r="L84" i="251"/>
  <c r="N87" i="251" s="1"/>
  <c r="N89" i="251" s="1"/>
  <c r="D211" i="5" s="1"/>
  <c r="L85" i="27"/>
  <c r="L84" i="21"/>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83" i="301"/>
  <c r="L84" i="301"/>
  <c r="L85" i="9"/>
  <c r="L83" i="9"/>
  <c r="N85" i="127"/>
  <c r="N87" i="127" s="1"/>
  <c r="D117" i="5" s="1"/>
  <c r="L88" i="188"/>
  <c r="L89" i="188"/>
  <c r="L89" i="185"/>
  <c r="L89" i="171"/>
  <c r="L88" i="171"/>
  <c r="L89" i="170"/>
  <c r="L88" i="170"/>
  <c r="L92" i="165"/>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23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1"/>
  <c r="L86" i="311"/>
  <c r="L85"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24"/>
  <c r="N88" i="24" s="1"/>
  <c r="D16" i="5" s="1"/>
  <c r="N86" i="15"/>
  <c r="N88" i="15" s="1"/>
  <c r="D7" i="5" s="1"/>
  <c r="L83" i="12"/>
  <c r="L84" i="12"/>
  <c r="L90" i="267" l="1"/>
  <c r="L89" i="267"/>
  <c r="N86" i="43"/>
  <c r="N88" i="43" s="1"/>
  <c r="D34" i="5" s="1"/>
  <c r="N88" i="275"/>
  <c r="N90" i="275" s="1"/>
  <c r="D233" i="5" s="1"/>
  <c r="N86" i="34"/>
  <c r="N88" i="34" s="1"/>
  <c r="D26" i="5" s="1"/>
  <c r="N86" i="21"/>
  <c r="N88" i="21" s="1"/>
  <c r="D13" i="5" s="1"/>
  <c r="N86" i="25"/>
  <c r="N88" i="25" s="1"/>
  <c r="D17" i="5" s="1"/>
  <c r="N87" i="346"/>
  <c r="N89" i="346" s="1"/>
  <c r="D299" i="5" s="1"/>
  <c r="N87" i="365"/>
  <c r="N89" i="365" s="1"/>
  <c r="D315" i="5" s="1"/>
  <c r="L89" i="266"/>
  <c r="N91" i="266" s="1"/>
  <c r="N93" i="266" s="1"/>
  <c r="D225" i="5" s="1"/>
  <c r="L86" i="315"/>
  <c r="N86" i="105"/>
  <c r="N88" i="105" s="1"/>
  <c r="D95" i="5" s="1"/>
  <c r="N86" i="26"/>
  <c r="N88" i="26" s="1"/>
  <c r="D18" i="5" s="1"/>
  <c r="N86" i="27"/>
  <c r="N88" i="27" s="1"/>
  <c r="D19" i="5" s="1"/>
  <c r="N86" i="30"/>
  <c r="N88" i="30" s="1"/>
  <c r="D22" i="5" s="1"/>
  <c r="L84" i="313"/>
  <c r="L86" i="313"/>
  <c r="L84" i="316"/>
  <c r="L86" i="316"/>
  <c r="L83" i="285"/>
  <c r="L88" i="164"/>
  <c r="L89" i="164"/>
  <c r="N91" i="282"/>
  <c r="N93" i="282" s="1"/>
  <c r="D239" i="5" s="1"/>
  <c r="N87" i="241"/>
  <c r="N89" i="241" s="1"/>
  <c r="D201" i="5" s="1"/>
  <c r="L84" i="318"/>
  <c r="L89" i="184"/>
  <c r="L85" i="318"/>
  <c r="L87" i="184"/>
  <c r="N89" i="50"/>
  <c r="N91" i="50" s="1"/>
  <c r="D42" i="5" s="1"/>
  <c r="N85" i="302"/>
  <c r="N87" i="302" s="1"/>
  <c r="L90" i="178"/>
  <c r="L89" i="178"/>
  <c r="N85" i="75"/>
  <c r="N87" i="75" s="1"/>
  <c r="D66" i="5" s="1"/>
  <c r="N87" i="240"/>
  <c r="N89" i="240" s="1"/>
  <c r="D200" i="5" s="1"/>
  <c r="L90" i="176"/>
  <c r="L83" i="297"/>
  <c r="N85" i="297" s="1"/>
  <c r="N87" i="297" s="1"/>
  <c r="D253" i="5" s="1"/>
  <c r="L84" i="285"/>
  <c r="N85" i="286"/>
  <c r="N87" i="286" s="1"/>
  <c r="D243" i="5" s="1"/>
  <c r="N87" i="332"/>
  <c r="N89" i="332" s="1"/>
  <c r="D286" i="5" s="1"/>
  <c r="L88" i="179"/>
  <c r="L89" i="176"/>
  <c r="N91" i="249"/>
  <c r="N93" i="249" s="1"/>
  <c r="D209" i="5" s="1"/>
  <c r="N87" i="306"/>
  <c r="N89" i="306" s="1"/>
  <c r="D262" i="5" s="1"/>
  <c r="N86" i="69"/>
  <c r="N88" i="69" s="1"/>
  <c r="D60" i="5" s="1"/>
  <c r="N86" i="83"/>
  <c r="N88" i="83" s="1"/>
  <c r="D74" i="5" s="1"/>
  <c r="L84" i="317"/>
  <c r="L85" i="317"/>
  <c r="N86" i="140"/>
  <c r="N88" i="140" s="1"/>
  <c r="D132" i="5" s="1"/>
  <c r="N86" i="215"/>
  <c r="N88" i="215" s="1"/>
  <c r="D177" i="5" s="1"/>
  <c r="L87" i="179"/>
  <c r="L87" i="180"/>
  <c r="N86" i="59"/>
  <c r="N88" i="59" s="1"/>
  <c r="D50" i="5" s="1"/>
  <c r="N85" i="325"/>
  <c r="N87" i="325" s="1"/>
  <c r="D280" i="5" s="1"/>
  <c r="L83" i="60"/>
  <c r="L88" i="180"/>
  <c r="N86" i="147"/>
  <c r="N88" i="147" s="1"/>
  <c r="D137" i="5" s="1"/>
  <c r="L89" i="183"/>
  <c r="L87" i="183"/>
  <c r="N86" i="135"/>
  <c r="N88" i="135" s="1"/>
  <c r="D126" i="5" s="1"/>
  <c r="N86" i="102"/>
  <c r="N88" i="102" s="1"/>
  <c r="D92" i="5" s="1"/>
  <c r="N86" i="213"/>
  <c r="N88" i="213" s="1"/>
  <c r="D175" i="5" s="1"/>
  <c r="N93" i="221"/>
  <c r="N95" i="221" s="1"/>
  <c r="D184" i="5" s="1"/>
  <c r="N86" i="38"/>
  <c r="N88" i="38" s="1"/>
  <c r="D29" i="5" s="1"/>
  <c r="N87" i="256"/>
  <c r="N89" i="256" s="1"/>
  <c r="D215" i="5" s="1"/>
  <c r="N86" i="209"/>
  <c r="N88" i="209" s="1"/>
  <c r="D131" i="5" s="1"/>
  <c r="N86" i="80"/>
  <c r="N88" i="80" s="1"/>
  <c r="D71" i="5" s="1"/>
  <c r="N82" i="227"/>
  <c r="N84" i="227" s="1"/>
  <c r="D188" i="5" s="1"/>
  <c r="N86" i="231"/>
  <c r="N88" i="231" s="1"/>
  <c r="D191" i="5" s="1"/>
  <c r="N86" i="138"/>
  <c r="N88" i="138" s="1"/>
  <c r="D129" i="5" s="1"/>
  <c r="L88" i="268"/>
  <c r="L89" i="189"/>
  <c r="L87" i="189"/>
  <c r="N86" i="41"/>
  <c r="N88" i="41" s="1"/>
  <c r="D32" i="5" s="1"/>
  <c r="L86" i="294"/>
  <c r="N86" i="103"/>
  <c r="N88" i="103" s="1"/>
  <c r="D93" i="5" s="1"/>
  <c r="N87" i="342"/>
  <c r="N89" i="342" s="1"/>
  <c r="D295" i="5" s="1"/>
  <c r="N87" i="254"/>
  <c r="N89" i="254" s="1"/>
  <c r="D214" i="5" s="1"/>
  <c r="L89" i="268"/>
  <c r="N86" i="100"/>
  <c r="N88" i="100" s="1"/>
  <c r="D90" i="5" s="1"/>
  <c r="N88" i="232"/>
  <c r="N90" i="232" s="1"/>
  <c r="D192" i="5" s="1"/>
  <c r="N87" i="333"/>
  <c r="N89" i="333" s="1"/>
  <c r="D287" i="5" s="1"/>
  <c r="N86" i="19"/>
  <c r="N88" i="19" s="1"/>
  <c r="D11" i="5" s="1"/>
  <c r="N87" i="262"/>
  <c r="N89" i="262" s="1"/>
  <c r="D221" i="5" s="1"/>
  <c r="N86" i="142"/>
  <c r="N88" i="142" s="1"/>
  <c r="D134" i="5" s="1"/>
  <c r="N87" i="264"/>
  <c r="N89" i="264" s="1"/>
  <c r="D223" i="5" s="1"/>
  <c r="N86" i="53"/>
  <c r="N88" i="53" s="1"/>
  <c r="D45" i="5" s="1"/>
  <c r="N88" i="274"/>
  <c r="N90" i="274" s="1"/>
  <c r="D232" i="5" s="1"/>
  <c r="N86" i="33"/>
  <c r="N88" i="33" s="1"/>
  <c r="D25" i="5" s="1"/>
  <c r="N85" i="284"/>
  <c r="N87" i="284" s="1"/>
  <c r="D241" i="5" s="1"/>
  <c r="N86" i="99"/>
  <c r="N88" i="99" s="1"/>
  <c r="D89" i="5" s="1"/>
  <c r="L88" i="177"/>
  <c r="N86" i="88"/>
  <c r="N88" i="88" s="1"/>
  <c r="D79" i="5" s="1"/>
  <c r="N85" i="298"/>
  <c r="N87" i="298" s="1"/>
  <c r="D254" i="5" s="1"/>
  <c r="L89" i="157"/>
  <c r="L88" i="157"/>
  <c r="L87" i="177"/>
  <c r="N90" i="217"/>
  <c r="N92" i="217" s="1"/>
  <c r="D179" i="5" s="1"/>
  <c r="N86" i="149"/>
  <c r="N88" i="149" s="1"/>
  <c r="D135" i="5" s="1"/>
  <c r="N87" i="235"/>
  <c r="N89" i="235" s="1"/>
  <c r="D195" i="5" s="1"/>
  <c r="N87" i="238"/>
  <c r="N89" i="238" s="1"/>
  <c r="D198" i="5" s="1"/>
  <c r="L85" i="239"/>
  <c r="N87" i="239" s="1"/>
  <c r="N89" i="239" s="1"/>
  <c r="D199" i="5" s="1"/>
  <c r="N91" i="268"/>
  <c r="N93" i="268" s="1"/>
  <c r="D227" i="5" s="1"/>
  <c r="N86" i="96"/>
  <c r="N88" i="96" s="1"/>
  <c r="D86" i="5" s="1"/>
  <c r="N86" i="29"/>
  <c r="N88" i="29" s="1"/>
  <c r="D21" i="5" s="1"/>
  <c r="L84" i="294"/>
  <c r="N86" i="9"/>
  <c r="N88" i="9" s="1"/>
  <c r="D4" i="5" s="1"/>
  <c r="N87" i="295"/>
  <c r="N89" i="295" s="1"/>
  <c r="D251" i="5" s="1"/>
  <c r="N86" i="214"/>
  <c r="N88" i="214" s="1"/>
  <c r="D176"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3" l="1"/>
  <c r="N89" i="313" s="1"/>
  <c r="D269" i="5" s="1"/>
  <c r="N90" i="164"/>
  <c r="N92" i="164" s="1"/>
  <c r="D149" i="5" s="1"/>
  <c r="N87" i="317"/>
  <c r="N89" i="317" s="1"/>
  <c r="D273" i="5" s="1"/>
  <c r="N87" i="318"/>
  <c r="N89" i="318" s="1"/>
  <c r="D274" i="5" s="1"/>
  <c r="N87" i="316"/>
  <c r="N89" i="316" s="1"/>
  <c r="D272" i="5" s="1"/>
  <c r="N90" i="189"/>
  <c r="N92" i="189" s="1"/>
  <c r="D169" i="5" s="1"/>
  <c r="N85" i="285"/>
  <c r="N87" i="285" s="1"/>
  <c r="D242" i="5" s="1"/>
  <c r="N90" i="184"/>
  <c r="N92" i="184" s="1"/>
  <c r="D164" i="5" s="1"/>
  <c r="N91" i="178"/>
  <c r="N93" i="178" s="1"/>
  <c r="D157" i="5" s="1"/>
  <c r="N90" i="180"/>
  <c r="N92" i="180" s="1"/>
  <c r="D159" i="5" s="1"/>
  <c r="N90" i="179"/>
  <c r="N92" i="179" s="1"/>
  <c r="D158" i="5" s="1"/>
  <c r="N90" i="177"/>
  <c r="N92" i="177" s="1"/>
  <c r="N91" i="176"/>
  <c r="N93" i="176" s="1"/>
  <c r="D155" i="5" s="1"/>
  <c r="N90" i="183"/>
  <c r="N92" i="183" s="1"/>
  <c r="D163" i="5" s="1"/>
  <c r="N91" i="157"/>
  <c r="N93" i="157" s="1"/>
  <c r="D145" i="5" s="1"/>
  <c r="N87" i="294"/>
  <c r="N89" i="294" s="1"/>
  <c r="D250" i="5" s="1"/>
  <c r="N90" i="172"/>
  <c r="N92" i="172" s="1"/>
  <c r="D153"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<sst xmlns="http://schemas.openxmlformats.org/spreadsheetml/2006/main" count="38539" uniqueCount="2344">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</sst>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4" fontId="0" fillId="18"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CUNDINAMARCA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2" max="2" width="9.28515625" customWidth="1"/>
    <col min="8" max="8" width="83" customWidth="1"/>
    <col min="26" max="26" width="10.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285156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2760817.6070118858</v>
      </c>
      <c r="G3" t="s">
        <v>980</v>
      </c>
      <c r="J3" s="1"/>
    </row>
    <row r="4" spans="1:10" ht="54" thickTop="1" thickBot="1">
      <c r="A4" s="131" t="s">
        <v>985</v>
      </c>
      <c r="B4" s="132" t="s">
        <v>1169</v>
      </c>
      <c r="C4" s="130" t="s">
        <v>984</v>
      </c>
      <c r="D4" s="177">
        <f>VLOOKUP('200.2'!A88,'200.2'!A37:N108,14,FALSE)</f>
        <v>249978.96732049203</v>
      </c>
      <c r="J4" s="1"/>
    </row>
    <row r="5" spans="1:10" ht="54" thickTop="1" thickBot="1">
      <c r="A5" s="131" t="s">
        <v>986</v>
      </c>
      <c r="B5" s="132" t="s">
        <v>1170</v>
      </c>
      <c r="C5" s="133" t="s">
        <v>987</v>
      </c>
      <c r="D5" s="177">
        <f>VLOOKUP('201.1'!A88,'201.1'!A38:N109,14,FALSE)</f>
        <v>142713.19539268038</v>
      </c>
    </row>
    <row r="6" spans="1:10" ht="54" thickTop="1" thickBot="1">
      <c r="A6" s="131" t="s">
        <v>988</v>
      </c>
      <c r="B6" s="132" t="s">
        <v>1171</v>
      </c>
      <c r="C6" s="133" t="s">
        <v>987</v>
      </c>
      <c r="D6" s="177">
        <f>VLOOKUP('201.2'!A88,'201.2'!A39:N110,14,FALSE)</f>
        <v>178745.62540189293</v>
      </c>
    </row>
    <row r="7" spans="1:10" ht="70.5" customHeight="1" thickTop="1" thickBot="1">
      <c r="A7" s="131" t="s">
        <v>989</v>
      </c>
      <c r="B7" s="132" t="s">
        <v>1172</v>
      </c>
      <c r="C7" s="133" t="s">
        <v>987</v>
      </c>
      <c r="D7" s="177">
        <f>VLOOKUP('201.3'!A88,'201.3'!A40:N111,14,FALSE)</f>
        <v>33952.850497636588</v>
      </c>
    </row>
    <row r="8" spans="1:10" ht="54" thickTop="1" thickBot="1">
      <c r="A8" s="131" t="s">
        <v>990</v>
      </c>
      <c r="B8" s="132" t="s">
        <v>1173</v>
      </c>
      <c r="C8" s="133" t="s">
        <v>987</v>
      </c>
      <c r="D8" s="178">
        <f>VLOOKUP('201.4'!A88,'201.4'!A41:N112,14,FALSE)</f>
        <v>56071.314036429103</v>
      </c>
    </row>
    <row r="9" spans="1:10" ht="54" thickTop="1" thickBot="1">
      <c r="A9" s="131" t="s">
        <v>991</v>
      </c>
      <c r="B9" s="132" t="s">
        <v>1170</v>
      </c>
      <c r="C9" s="133" t="s">
        <v>1845</v>
      </c>
      <c r="D9" s="178">
        <f>VLOOKUP('201.5'!A88,'201.5'!A42:N113,14,FALSE)</f>
        <v>142713.19539268038</v>
      </c>
    </row>
    <row r="10" spans="1:10" ht="54" thickTop="1" thickBot="1">
      <c r="A10" s="131" t="s">
        <v>992</v>
      </c>
      <c r="B10" s="132" t="s">
        <v>1171</v>
      </c>
      <c r="C10" s="133" t="s">
        <v>1845</v>
      </c>
      <c r="D10" s="178">
        <f>VLOOKUP('201.6'!A88,'201.6'!A43:N114,14,FALSE)</f>
        <v>178745.62540189293</v>
      </c>
    </row>
    <row r="11" spans="1:10" ht="54" thickTop="1" thickBot="1">
      <c r="A11" s="131" t="s">
        <v>993</v>
      </c>
      <c r="B11" s="132" t="s">
        <v>1171</v>
      </c>
      <c r="C11" s="133" t="s">
        <v>387</v>
      </c>
      <c r="D11" s="178">
        <f>VLOOKUP('201.7'!A88,'201.7'!A44:N115,14,FALSE)</f>
        <v>175639.73881438101</v>
      </c>
    </row>
    <row r="12" spans="1:10" ht="54" thickTop="1" thickBot="1">
      <c r="A12" s="131" t="s">
        <v>994</v>
      </c>
      <c r="B12" s="132" t="s">
        <v>1174</v>
      </c>
      <c r="C12" s="133" t="s">
        <v>233</v>
      </c>
      <c r="D12" s="178">
        <f>VLOOKUP('201.8'!A88,'201.8'!A45:N116,14,FALSE)</f>
        <v>14275.081460696651</v>
      </c>
    </row>
    <row r="13" spans="1:10" ht="54" thickTop="1" thickBot="1">
      <c r="A13" s="131" t="s">
        <v>995</v>
      </c>
      <c r="B13" s="132" t="s">
        <v>1175</v>
      </c>
      <c r="C13" s="133" t="s">
        <v>233</v>
      </c>
      <c r="D13" s="178">
        <f>VLOOKUP('201.9'!A88,'201.9'!A46:N117,14,FALSE)</f>
        <v>14021.507136640401</v>
      </c>
    </row>
    <row r="14" spans="1:10" ht="54" thickTop="1" thickBot="1">
      <c r="A14" s="131" t="s">
        <v>996</v>
      </c>
      <c r="B14" s="132" t="s">
        <v>1176</v>
      </c>
      <c r="C14" s="133" t="s">
        <v>144</v>
      </c>
      <c r="D14" s="178">
        <f>VLOOKUP('201.10'!A88,'201.10'!A47:N118,14,FALSE)</f>
        <v>5986.9852743987267</v>
      </c>
    </row>
    <row r="15" spans="1:10" ht="54" thickTop="1" thickBot="1">
      <c r="A15" s="131" t="s">
        <v>997</v>
      </c>
      <c r="B15" s="132" t="s">
        <v>1177</v>
      </c>
      <c r="C15" s="133" t="s">
        <v>998</v>
      </c>
      <c r="D15" s="178">
        <f>VLOOKUP('201.11'!A88,'201.11'!A48:N119,14,FALSE)</f>
        <v>1314.8634306644076</v>
      </c>
    </row>
    <row r="16" spans="1:10" ht="54" thickTop="1" thickBot="1">
      <c r="A16" s="131" t="s">
        <v>999</v>
      </c>
      <c r="B16" s="132" t="s">
        <v>1178</v>
      </c>
      <c r="C16" s="133" t="s">
        <v>1845</v>
      </c>
      <c r="D16" s="178">
        <f>VLOOKUP('201.12'!A88,'201.12'!A49:N120,14,FALSE)</f>
        <v>123012.94870341005</v>
      </c>
    </row>
    <row r="17" spans="1:4" ht="64.5" thickTop="1" thickBot="1">
      <c r="A17" s="134" t="s">
        <v>1000</v>
      </c>
      <c r="B17" s="135" t="s">
        <v>1179</v>
      </c>
      <c r="C17" s="133" t="s">
        <v>1845</v>
      </c>
      <c r="D17" s="178">
        <f>VLOOKUP('201.13'!A88,'201.13'!A50:N121,14,FALSE)</f>
        <v>100577.51785888511</v>
      </c>
    </row>
    <row r="18" spans="1:4" ht="54" thickTop="1" thickBot="1">
      <c r="A18" s="131" t="s">
        <v>1001</v>
      </c>
      <c r="B18" s="132" t="s">
        <v>1180</v>
      </c>
      <c r="C18" s="133" t="s">
        <v>144</v>
      </c>
      <c r="D18" s="178">
        <f>VLOOKUP('201.14'!A88,'201.14'!A51:N122,14,FALSE)</f>
        <v>35210.142083431521</v>
      </c>
    </row>
    <row r="19" spans="1:4" ht="54" thickTop="1" thickBot="1">
      <c r="A19" s="131" t="s">
        <v>1002</v>
      </c>
      <c r="B19" s="132" t="s">
        <v>1181</v>
      </c>
      <c r="C19" s="133" t="s">
        <v>144</v>
      </c>
      <c r="D19" s="178">
        <f>VLOOKUP('201.15'!A88,'201.15'!A52:N123,14,FALSE)</f>
        <v>42170.712046207576</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105596.48179328859</v>
      </c>
    </row>
    <row r="22" spans="1:4" ht="54" thickTop="1" thickBot="1">
      <c r="A22" s="131" t="s">
        <v>1005</v>
      </c>
      <c r="B22" s="132" t="s">
        <v>1184</v>
      </c>
      <c r="C22" s="133" t="s">
        <v>1845</v>
      </c>
      <c r="D22" s="178">
        <f>VLOOKUP('201.18'!A88,'201.18'!A55:N126,14,FALSE)</f>
        <v>105596.48179328859</v>
      </c>
    </row>
    <row r="23" spans="1:4" ht="54" thickTop="1" thickBot="1">
      <c r="A23" s="131" t="s">
        <v>1006</v>
      </c>
      <c r="B23" s="132" t="s">
        <v>1185</v>
      </c>
      <c r="C23" s="133" t="s">
        <v>144</v>
      </c>
      <c r="D23" s="178">
        <f>VLOOKUP('201.19'!A88,'201.19'!A56:N127,14,FALSE)</f>
        <v>6435.7588479686983</v>
      </c>
    </row>
    <row r="24" spans="1:4" ht="54" thickTop="1" thickBot="1">
      <c r="A24" s="131" t="s">
        <v>1007</v>
      </c>
      <c r="B24" s="132" t="s">
        <v>1186</v>
      </c>
      <c r="C24" s="133" t="s">
        <v>144</v>
      </c>
      <c r="D24" s="178">
        <f>VLOOKUP('201.20'!A88,'201.20'!A57:N128,14,FALSE)</f>
        <v>864.2070162158991</v>
      </c>
    </row>
    <row r="25" spans="1:4" ht="54" thickTop="1" thickBot="1">
      <c r="A25" s="131" t="s">
        <v>1008</v>
      </c>
      <c r="B25" s="132" t="s">
        <v>1187</v>
      </c>
      <c r="C25" s="133" t="s">
        <v>144</v>
      </c>
      <c r="D25" s="178">
        <f>VLOOKUP('201.21'!A88,'201.21'!A58:N129,14,FALSE)</f>
        <v>7208.1839697186006</v>
      </c>
    </row>
    <row r="26" spans="1:4" ht="54" thickTop="1" thickBot="1">
      <c r="A26" s="131" t="s">
        <v>1425</v>
      </c>
      <c r="B26" s="132" t="s">
        <v>1413</v>
      </c>
      <c r="C26" s="133" t="s">
        <v>1845</v>
      </c>
      <c r="D26" s="178">
        <f>VLOOKUP('203.1'!A88,'203.1'!A59:N130,14,FALSE)</f>
        <v>933622.87863973738</v>
      </c>
    </row>
    <row r="27" spans="1:4" ht="54" thickTop="1" thickBot="1">
      <c r="A27" s="131" t="s">
        <v>1426</v>
      </c>
      <c r="B27" s="132" t="s">
        <v>1417</v>
      </c>
      <c r="C27" s="133" t="s">
        <v>1845</v>
      </c>
      <c r="D27" s="178">
        <f>VLOOKUP('203.2'!A88,'203.2'!A60:N131,14,FALSE)</f>
        <v>1121737.5593564967</v>
      </c>
    </row>
    <row r="28" spans="1:4" ht="54" thickTop="1" thickBot="1">
      <c r="A28" s="131" t="s">
        <v>1427</v>
      </c>
      <c r="B28" s="132" t="s">
        <v>1418</v>
      </c>
      <c r="C28" s="133" t="s">
        <v>1845</v>
      </c>
      <c r="D28" s="178">
        <f>VLOOKUP('203.3'!A88,'203.3'!A61:N132,14,FALSE)</f>
        <v>1256105.1884398959</v>
      </c>
    </row>
    <row r="29" spans="1:4" ht="54" thickTop="1" thickBot="1">
      <c r="A29" s="131" t="s">
        <v>1428</v>
      </c>
      <c r="B29" s="132" t="s">
        <v>1419</v>
      </c>
      <c r="C29" s="133" t="s">
        <v>1845</v>
      </c>
      <c r="D29" s="178">
        <f>VLOOKUP('203.4'!A88,'203.4'!A62:N133,14,FALSE)</f>
        <v>554658.80188894004</v>
      </c>
    </row>
    <row r="30" spans="1:4" ht="54" thickTop="1" thickBot="1">
      <c r="A30" s="131" t="s">
        <v>1429</v>
      </c>
      <c r="B30" s="132" t="s">
        <v>1420</v>
      </c>
      <c r="C30" s="133" t="s">
        <v>1845</v>
      </c>
      <c r="D30" s="178">
        <f>VLOOKUP('203.5'!A88,'203.5'!A63:N134,14,FALSE)</f>
        <v>642477.96377787285</v>
      </c>
    </row>
    <row r="31" spans="1:4" ht="54" thickTop="1" thickBot="1">
      <c r="A31" s="131" t="s">
        <v>1430</v>
      </c>
      <c r="B31" s="132" t="s">
        <v>1421</v>
      </c>
      <c r="C31" s="133" t="s">
        <v>1845</v>
      </c>
      <c r="D31" s="178">
        <f>VLOOKUP('203.6'!A88,'203.6'!A64:N135,14,FALSE)</f>
        <v>698362.88497992128</v>
      </c>
    </row>
    <row r="32" spans="1:4" ht="54" thickTop="1" thickBot="1">
      <c r="A32" s="131" t="s">
        <v>1431</v>
      </c>
      <c r="B32" s="132" t="s">
        <v>1422</v>
      </c>
      <c r="C32" s="133" t="s">
        <v>1845</v>
      </c>
      <c r="D32" s="178">
        <f>VLOOKUP('203.7'!A88,'203.7'!A65:N136,14,FALSE)</f>
        <v>242379.68986897133</v>
      </c>
    </row>
    <row r="33" spans="1:4" ht="54" thickTop="1" thickBot="1">
      <c r="A33" s="131" t="s">
        <v>1432</v>
      </c>
      <c r="B33" s="132" t="s">
        <v>1871</v>
      </c>
      <c r="C33" s="133" t="s">
        <v>1845</v>
      </c>
      <c r="D33" s="178">
        <f>VLOOKUP('203.8'!A88,'203.8'!A66:N137,14,FALSE)</f>
        <v>348903.95984371094</v>
      </c>
    </row>
    <row r="34" spans="1:4" ht="54" thickTop="1" thickBot="1">
      <c r="A34" s="131" t="s">
        <v>1433</v>
      </c>
      <c r="B34" s="132" t="s">
        <v>1424</v>
      </c>
      <c r="C34" s="133" t="s">
        <v>1845</v>
      </c>
      <c r="D34" s="178">
        <f>VLOOKUP('203.9'!A88,'203.9'!A67:N138,14,FALSE)</f>
        <v>370314.63512960216</v>
      </c>
    </row>
    <row r="35" spans="1:4" ht="54" thickTop="1" thickBot="1">
      <c r="A35" s="131" t="s">
        <v>1434</v>
      </c>
      <c r="B35" s="132" t="s">
        <v>1414</v>
      </c>
      <c r="C35" s="133" t="s">
        <v>1845</v>
      </c>
      <c r="D35" s="178">
        <f>VLOOKUP('203.10'!A88,'203.10'!A68:N139,14,FALSE)</f>
        <v>188720.72504056411</v>
      </c>
    </row>
    <row r="36" spans="1:4" ht="54" thickTop="1" thickBot="1">
      <c r="A36" s="131" t="s">
        <v>1435</v>
      </c>
      <c r="B36" s="132" t="s">
        <v>1415</v>
      </c>
      <c r="C36" s="133" t="s">
        <v>1845</v>
      </c>
      <c r="D36" s="178">
        <f>VLOOKUP('203.11'!A88,'203.11'!A69:N140,14,FALSE)</f>
        <v>261314.83367415587</v>
      </c>
    </row>
    <row r="37" spans="1:4" ht="54" thickTop="1" thickBot="1">
      <c r="A37" s="131" t="s">
        <v>1436</v>
      </c>
      <c r="B37" s="216" t="s">
        <v>1416</v>
      </c>
      <c r="C37" s="133" t="s">
        <v>1845</v>
      </c>
      <c r="D37" s="178">
        <f>VLOOKUP('203.12'!A88,'203.12'!A70:N141,14,FALSE)</f>
        <v>272437.26239409938</v>
      </c>
    </row>
    <row r="38" spans="1:4" ht="54" thickTop="1" thickBot="1">
      <c r="A38" s="131" t="s">
        <v>1009</v>
      </c>
      <c r="B38" s="132" t="s">
        <v>1188</v>
      </c>
      <c r="C38" s="133" t="s">
        <v>387</v>
      </c>
      <c r="D38" s="178">
        <f>VLOOKUP('210.1.1'!A88,'210.1.1'!A71:N142,14,FALSE)</f>
        <v>10147.324300317148</v>
      </c>
    </row>
    <row r="39" spans="1:4" ht="54" thickTop="1" thickBot="1">
      <c r="A39" s="131" t="s">
        <v>1010</v>
      </c>
      <c r="B39" s="132" t="s">
        <v>1189</v>
      </c>
      <c r="C39" s="133" t="s">
        <v>387</v>
      </c>
      <c r="D39" s="178">
        <f>VLOOKUP('210.1.2'!A88,'210.1.2'!A72:N143,14,FALSE)</f>
        <v>4378.2203068362451</v>
      </c>
    </row>
    <row r="40" spans="1:4" ht="54" thickTop="1" thickBot="1">
      <c r="A40" s="131" t="s">
        <v>1011</v>
      </c>
      <c r="B40" s="132" t="s">
        <v>1190</v>
      </c>
      <c r="C40" s="133" t="s">
        <v>387</v>
      </c>
      <c r="D40" s="178">
        <f>VLOOKUP('210.2.1'!A90,'210.2.1'!A73:N144,14,FALSE)</f>
        <v>25277.952361123029</v>
      </c>
    </row>
    <row r="41" spans="1:4" ht="54" thickTop="1" thickBot="1">
      <c r="A41" s="131" t="s">
        <v>1012</v>
      </c>
      <c r="B41" s="132" t="s">
        <v>1191</v>
      </c>
      <c r="C41" s="133" t="s">
        <v>387</v>
      </c>
      <c r="D41" s="178">
        <f>VLOOKUP('210.2.2'!A88,'210.2.2'!A74:N145,14,FALSE)</f>
        <v>10147.324300317148</v>
      </c>
    </row>
    <row r="42" spans="1:4" ht="54" thickTop="1" thickBot="1">
      <c r="A42" s="131" t="s">
        <v>1013</v>
      </c>
      <c r="B42" s="132" t="s">
        <v>1192</v>
      </c>
      <c r="C42" s="133" t="s">
        <v>387</v>
      </c>
      <c r="D42" s="178">
        <f>VLOOKUP('210.2.3'!A91,'210.2.3'!A91:N146,14,FALSE)</f>
        <v>19508.848367642127</v>
      </c>
    </row>
    <row r="43" spans="1:4" ht="54" thickTop="1" thickBot="1">
      <c r="A43" s="131" t="s">
        <v>1014</v>
      </c>
      <c r="B43" s="132" t="s">
        <v>1193</v>
      </c>
      <c r="C43" s="133" t="s">
        <v>387</v>
      </c>
      <c r="D43" s="178">
        <f>VLOOKUP('210.2.4'!A88,'210.2.4'!A88:N147,14,FALSE)</f>
        <v>4378.2203068362451</v>
      </c>
    </row>
    <row r="44" spans="1:4" ht="54" thickTop="1" thickBot="1">
      <c r="A44" s="131" t="s">
        <v>1015</v>
      </c>
      <c r="B44" s="132" t="s">
        <v>1194</v>
      </c>
      <c r="C44" s="133" t="s">
        <v>387</v>
      </c>
      <c r="D44" s="178">
        <f>VLOOKUP('211.1'!A88,'211.1'!A88:N148,14,FALSE)</f>
        <v>7532.8498609182716</v>
      </c>
    </row>
    <row r="45" spans="1:4" ht="54" thickTop="1" thickBot="1">
      <c r="A45" s="131" t="s">
        <v>1016</v>
      </c>
      <c r="B45" s="132" t="s">
        <v>1195</v>
      </c>
      <c r="C45" s="133" t="s">
        <v>387</v>
      </c>
      <c r="D45" s="178">
        <f>VLOOKUP('220.1'!A88,'220.1'!A88:N149,14,FALSE)</f>
        <v>13552.017133387593</v>
      </c>
    </row>
    <row r="46" spans="1:4" ht="54" thickTop="1" thickBot="1">
      <c r="A46" s="131" t="s">
        <v>1017</v>
      </c>
      <c r="B46" s="132" t="s">
        <v>1196</v>
      </c>
      <c r="C46" s="133" t="s">
        <v>387</v>
      </c>
      <c r="D46" s="178">
        <f>VLOOKUP('221.1'!A88,'221.1'!A88:N150,14,FALSE)</f>
        <v>8915.3925282808104</v>
      </c>
    </row>
    <row r="47" spans="1:4" ht="54" thickTop="1" thickBot="1">
      <c r="A47" s="131" t="s">
        <v>1018</v>
      </c>
      <c r="B47" s="132" t="s">
        <v>1197</v>
      </c>
      <c r="C47" s="133" t="s">
        <v>387</v>
      </c>
      <c r="D47" s="178">
        <f>VLOOKUP('221.2'!A88,'221.2'!A88:N151,14,FALSE)</f>
        <v>5388.4963562688054</v>
      </c>
    </row>
    <row r="48" spans="1:4" ht="64.5" thickTop="1" thickBot="1">
      <c r="A48" s="131" t="s">
        <v>1441</v>
      </c>
      <c r="B48" s="132" t="s">
        <v>1438</v>
      </c>
      <c r="C48" s="133" t="s">
        <v>233</v>
      </c>
      <c r="D48" s="178">
        <f>VLOOKUP('223.1'!A88,'223.1'!A88:N152,14,FALSE)</f>
        <v>10104.520977994905</v>
      </c>
    </row>
    <row r="49" spans="1:4" ht="54" thickTop="1" thickBot="1">
      <c r="A49" s="131" t="s">
        <v>1442</v>
      </c>
      <c r="B49" s="132" t="s">
        <v>1439</v>
      </c>
      <c r="C49" s="133" t="s">
        <v>233</v>
      </c>
      <c r="D49" s="178">
        <f>VLOOKUP('223.2'!A88,'223.2'!A88:N153,14,FALSE)</f>
        <v>15649.341600437496</v>
      </c>
    </row>
    <row r="50" spans="1:4" ht="54" thickTop="1" thickBot="1">
      <c r="A50" s="131" t="s">
        <v>1443</v>
      </c>
      <c r="B50" s="132" t="s">
        <v>1440</v>
      </c>
      <c r="C50" s="133" t="s">
        <v>387</v>
      </c>
      <c r="D50" s="178">
        <f>VLOOKUP('223.3.1'!A88,'223.3.1'!A88:N154,14,FALSE)</f>
        <v>159045</v>
      </c>
    </row>
    <row r="51" spans="1:4" ht="64.5" thickTop="1" thickBot="1">
      <c r="A51" s="131" t="s">
        <v>1444</v>
      </c>
      <c r="B51" s="132" t="s">
        <v>1446</v>
      </c>
      <c r="C51" s="133" t="s">
        <v>387</v>
      </c>
      <c r="D51" s="178">
        <f>VLOOKUP('223.3.2'!A88,'223.3.2'!A88:N155,14,FALSE)</f>
        <v>77788.759347389976</v>
      </c>
    </row>
    <row r="52" spans="1:4" ht="54" thickTop="1" thickBot="1">
      <c r="A52" s="131" t="s">
        <v>1445</v>
      </c>
      <c r="B52" s="132" t="s">
        <v>1447</v>
      </c>
      <c r="C52" s="133" t="s">
        <v>387</v>
      </c>
      <c r="D52" s="178">
        <f>VLOOKUP('223.3.3'!A88,'223.3.3'!A88:N156,14,FALSE)</f>
        <v>76043.232906208083</v>
      </c>
    </row>
    <row r="53" spans="1:4" ht="54" thickTop="1" thickBot="1">
      <c r="A53" s="137" t="s">
        <v>1019</v>
      </c>
      <c r="B53" s="138" t="s">
        <v>1956</v>
      </c>
      <c r="C53" s="133" t="s">
        <v>233</v>
      </c>
      <c r="D53" s="178">
        <f>VLOOKUP('230.1'!A88,'230.1'!A88:N157,14,FALSE)</f>
        <v>2961.9609993971053</v>
      </c>
    </row>
    <row r="54" spans="1:4" ht="54" thickTop="1" thickBot="1">
      <c r="A54" s="137" t="s">
        <v>1020</v>
      </c>
      <c r="B54" s="138" t="s">
        <v>1198</v>
      </c>
      <c r="C54" s="133" t="s">
        <v>233</v>
      </c>
      <c r="D54" s="178">
        <f>VLOOKUP('231.1'!A88,'231.1'!A88:N159,14,FALSE)</f>
        <v>10388.877979674424</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12174.938256976955</v>
      </c>
    </row>
    <row r="57" spans="1:4" ht="54" thickTop="1" thickBot="1">
      <c r="A57" s="137" t="s">
        <v>1451</v>
      </c>
      <c r="B57" s="138" t="s">
        <v>1452</v>
      </c>
      <c r="C57" s="133" t="s">
        <v>233</v>
      </c>
      <c r="D57" s="178">
        <f>VLOOKUP('233.10'!A88,'233.10'!A88:N162,14,FALSE)</f>
        <v>22238.589426273847</v>
      </c>
    </row>
    <row r="58" spans="1:4" ht="54" thickTop="1" thickBot="1">
      <c r="A58" s="137" t="s">
        <v>1022</v>
      </c>
      <c r="B58" s="138" t="s">
        <v>1453</v>
      </c>
      <c r="C58" s="133" t="s">
        <v>233</v>
      </c>
      <c r="D58" s="178">
        <f>VLOOKUP('234.1'!A88,'234.1'!A88:N163,14,FALSE)</f>
        <v>894.12945211272881</v>
      </c>
    </row>
    <row r="59" spans="1:4" ht="54" thickTop="1" thickBot="1">
      <c r="A59" s="137" t="s">
        <v>1456</v>
      </c>
      <c r="B59" s="138" t="s">
        <v>1457</v>
      </c>
      <c r="C59" s="133" t="s">
        <v>387</v>
      </c>
      <c r="D59" s="178">
        <f>VLOOKUP('235.1'!A88,'235.1'!A88:N164,14,FALSE)</f>
        <v>83730.731363748579</v>
      </c>
    </row>
    <row r="60" spans="1:4" ht="54" thickTop="1" thickBot="1">
      <c r="A60" s="139" t="s">
        <v>1458</v>
      </c>
      <c r="B60" s="138" t="s">
        <v>1459</v>
      </c>
      <c r="C60" s="133" t="s">
        <v>387</v>
      </c>
      <c r="D60" s="178">
        <f>VLOOKUP('235.10'!A88,'235.10'!A88:N165,14,FALSE)</f>
        <v>17108.337709597145</v>
      </c>
    </row>
    <row r="61" spans="1:4" ht="54" thickTop="1" thickBot="1">
      <c r="A61" s="139" t="s">
        <v>1460</v>
      </c>
      <c r="B61" s="138" t="s">
        <v>1461</v>
      </c>
      <c r="C61" s="133" t="s">
        <v>377</v>
      </c>
      <c r="D61" s="178">
        <f>VLOOKUP('235.11'!A88,'235.11'!A88:N166,14,FALSE)</f>
        <v>832.77992067689297</v>
      </c>
    </row>
    <row r="62" spans="1:4" ht="54" thickTop="1" thickBot="1">
      <c r="A62" s="139" t="s">
        <v>1462</v>
      </c>
      <c r="B62" s="138" t="s">
        <v>1873</v>
      </c>
      <c r="C62" s="133" t="s">
        <v>387</v>
      </c>
      <c r="D62" s="178">
        <f>VLOOKUP('236.1'!A88,'236.1'!A88:N167,14,FALSE)</f>
        <v>152382.23345406703</v>
      </c>
    </row>
    <row r="63" spans="1:4" ht="54" thickTop="1" thickBot="1">
      <c r="A63" s="139" t="s">
        <v>1465</v>
      </c>
      <c r="B63" s="138" t="s">
        <v>1874</v>
      </c>
      <c r="C63" s="133" t="s">
        <v>387</v>
      </c>
      <c r="D63" s="178">
        <f>VLOOKUP('236.10'!A87,'236.10'!A87:N168,14,FALSE)</f>
        <v>17108.337709597145</v>
      </c>
    </row>
    <row r="64" spans="1:4" ht="54" thickTop="1" thickBot="1">
      <c r="A64" s="139" t="s">
        <v>1466</v>
      </c>
      <c r="B64" s="140" t="s">
        <v>1467</v>
      </c>
      <c r="C64" s="174" t="s">
        <v>377</v>
      </c>
      <c r="D64" s="178">
        <f>VLOOKUP('236.11'!A88,'236.11'!A88:N169,14,FALSE)</f>
        <v>1690.9236968058735</v>
      </c>
    </row>
    <row r="65" spans="1:4" ht="54" thickTop="1" thickBot="1">
      <c r="A65" s="137" t="s">
        <v>1023</v>
      </c>
      <c r="B65" s="138" t="s">
        <v>1199</v>
      </c>
      <c r="C65" s="133" t="s">
        <v>233</v>
      </c>
      <c r="D65" s="178">
        <f>VLOOKUP('310.1'!A87,'310.1'!A87:N170,14,FALSE)</f>
        <v>1175.5383293482744</v>
      </c>
    </row>
    <row r="66" spans="1:4" ht="54" thickTop="1" thickBot="1">
      <c r="A66" s="137" t="s">
        <v>1024</v>
      </c>
      <c r="B66" s="138" t="s">
        <v>1200</v>
      </c>
      <c r="C66" s="133" t="s">
        <v>387</v>
      </c>
      <c r="D66" s="178">
        <f>VLOOKUP('311.1'!A87,'311.1'!A87:N171,14,FALSE)</f>
        <v>121728.76601030589</v>
      </c>
    </row>
    <row r="67" spans="1:4" ht="54" thickTop="1" thickBot="1">
      <c r="A67" s="137" t="s">
        <v>1025</v>
      </c>
      <c r="B67" s="138" t="s">
        <v>1201</v>
      </c>
      <c r="C67" s="133" t="s">
        <v>998</v>
      </c>
      <c r="D67" s="178">
        <f>VLOOKUP('312.1'!A88,'312.1'!A88:N172,14,FALSE)</f>
        <v>4712.0407017657017</v>
      </c>
    </row>
    <row r="68" spans="1:4" ht="54" thickTop="1" thickBot="1">
      <c r="A68" s="137" t="s">
        <v>1026</v>
      </c>
      <c r="B68" s="138" t="s">
        <v>1202</v>
      </c>
      <c r="C68" s="133" t="s">
        <v>998</v>
      </c>
      <c r="D68" s="178">
        <f>VLOOKUP('312.2'!A88,'312.2'!A88:N173,14,FALSE)</f>
        <v>3708.7593083275497</v>
      </c>
    </row>
    <row r="69" spans="1:4" ht="54" thickTop="1" thickBot="1">
      <c r="A69" s="137" t="s">
        <v>1027</v>
      </c>
      <c r="B69" s="138" t="s">
        <v>1203</v>
      </c>
      <c r="C69" s="133" t="s">
        <v>1464</v>
      </c>
      <c r="D69" s="178">
        <f>VLOOKUP('312.3'!A87,'312.3'!A87:N174,14,FALSE)</f>
        <v>1450.6998036129862</v>
      </c>
    </row>
    <row r="70" spans="1:4" ht="54" thickTop="1" thickBot="1">
      <c r="A70" s="137" t="s">
        <v>1028</v>
      </c>
      <c r="B70" s="138" t="s">
        <v>1204</v>
      </c>
      <c r="C70" s="133" t="s">
        <v>387</v>
      </c>
      <c r="D70" s="179">
        <f>VLOOKUP('312.4'!A88,'312.4'!A88:N175,14,FALSE)</f>
        <v>121721.00399039758</v>
      </c>
    </row>
    <row r="71" spans="1:4" ht="54" thickTop="1" thickBot="1">
      <c r="A71" s="137" t="s">
        <v>1029</v>
      </c>
      <c r="B71" s="138" t="s">
        <v>1469</v>
      </c>
      <c r="C71" s="133" t="s">
        <v>387</v>
      </c>
      <c r="D71" s="179">
        <f>VLOOKUP('320.1'!A88,'320.1'!A88:N176,14,FALSE)</f>
        <v>109404.52007338958</v>
      </c>
    </row>
    <row r="72" spans="1:4" ht="54" thickTop="1" thickBot="1">
      <c r="A72" s="137" t="s">
        <v>1030</v>
      </c>
      <c r="B72" s="138" t="s">
        <v>1470</v>
      </c>
      <c r="C72" s="133" t="s">
        <v>387</v>
      </c>
      <c r="D72" s="179">
        <f>VLOOKUP('320.2'!A88,'320.2'!A88:N177,14,FALSE)</f>
        <v>85345.212253387188</v>
      </c>
    </row>
    <row r="73" spans="1:4" ht="54" thickTop="1" thickBot="1">
      <c r="A73" s="137" t="s">
        <v>1473</v>
      </c>
      <c r="B73" s="138" t="s">
        <v>1474</v>
      </c>
      <c r="C73" s="133" t="s">
        <v>387</v>
      </c>
      <c r="D73" s="179">
        <f>VLOOKUP('320.3'!A88,'320.3'!A88:N178,14,FALSE)</f>
        <v>78845.865204097659</v>
      </c>
    </row>
    <row r="74" spans="1:4" ht="54" thickTop="1" thickBot="1">
      <c r="A74" s="137" t="s">
        <v>1475</v>
      </c>
      <c r="B74" s="138" t="s">
        <v>1476</v>
      </c>
      <c r="C74" s="133" t="s">
        <v>387</v>
      </c>
      <c r="D74" s="179">
        <f>VLOOKUP('320.4'!A88,'320.4'!A88:N179,14,FALSE)</f>
        <v>125667.47066777779</v>
      </c>
    </row>
    <row r="75" spans="1:4" ht="54" thickTop="1" thickBot="1">
      <c r="A75" s="137" t="s">
        <v>1477</v>
      </c>
      <c r="B75" s="138" t="s">
        <v>1478</v>
      </c>
      <c r="C75" s="133" t="s">
        <v>387</v>
      </c>
      <c r="D75" s="179">
        <f>VLOOKUP('320.5'!A88,'320.5'!A88:N180,14,FALSE)</f>
        <v>101608.16284777543</v>
      </c>
    </row>
    <row r="76" spans="1:4" ht="54" thickTop="1" thickBot="1">
      <c r="A76" s="137" t="s">
        <v>1479</v>
      </c>
      <c r="B76" s="138" t="s">
        <v>1480</v>
      </c>
      <c r="C76" s="133" t="s">
        <v>387</v>
      </c>
      <c r="D76" s="179">
        <f>VLOOKUP('320.6'!A88,'320.6'!A88:N181,14,FALSE)</f>
        <v>95108.815798485914</v>
      </c>
    </row>
    <row r="77" spans="1:4" ht="54" thickTop="1" thickBot="1">
      <c r="A77" s="137" t="s">
        <v>1031</v>
      </c>
      <c r="B77" s="138" t="s">
        <v>1481</v>
      </c>
      <c r="C77" s="133" t="s">
        <v>387</v>
      </c>
      <c r="D77" s="179">
        <f>VLOOKUP('330.1'!A88,'330.1'!A88:N182,14,FALSE)</f>
        <v>152381.17766171572</v>
      </c>
    </row>
    <row r="78" spans="1:4" ht="54" thickTop="1" thickBot="1">
      <c r="A78" s="139" t="s">
        <v>1032</v>
      </c>
      <c r="B78" s="138" t="s">
        <v>1482</v>
      </c>
      <c r="C78" s="133" t="s">
        <v>387</v>
      </c>
      <c r="D78" s="179">
        <f>VLOOKUP('330.2'!A88,'330.1'!A88:N183,14,FALSE)</f>
        <v>152381.17766171572</v>
      </c>
    </row>
    <row r="79" spans="1:4" ht="54" thickTop="1" thickBot="1">
      <c r="A79" s="139" t="s">
        <v>1483</v>
      </c>
      <c r="B79" s="140" t="s">
        <v>1484</v>
      </c>
      <c r="C79" s="133" t="s">
        <v>387</v>
      </c>
      <c r="D79" s="179">
        <f>VLOOKUP('330.3'!A88,'330.3'!A88:N184,14,FALSE)</f>
        <v>151157.51254646055</v>
      </c>
    </row>
    <row r="80" spans="1:4" ht="54" thickTop="1" thickBot="1">
      <c r="A80" s="139" t="s">
        <v>1485</v>
      </c>
      <c r="B80" s="140" t="s">
        <v>1486</v>
      </c>
      <c r="C80" s="133" t="s">
        <v>387</v>
      </c>
      <c r="D80" s="179">
        <f>VLOOKUP('330.4'!A88,'330.4'!A88:N185,14,FALSE)</f>
        <v>168644.12825610393</v>
      </c>
    </row>
    <row r="81" spans="1:4" ht="54" thickTop="1" thickBot="1">
      <c r="A81" s="139" t="s">
        <v>1487</v>
      </c>
      <c r="B81" s="140" t="s">
        <v>1488</v>
      </c>
      <c r="C81" s="133" t="s">
        <v>387</v>
      </c>
      <c r="D81" s="179">
        <f>VLOOKUP('330.5'!A88,'330.5'!A88:N186,14,FALSE)</f>
        <v>168644.12825610393</v>
      </c>
    </row>
    <row r="82" spans="1:4" ht="54" thickTop="1" thickBot="1">
      <c r="A82" s="139" t="s">
        <v>1489</v>
      </c>
      <c r="B82" s="140" t="s">
        <v>1490</v>
      </c>
      <c r="C82" s="133" t="s">
        <v>387</v>
      </c>
      <c r="D82" s="179">
        <f>VLOOKUP('330.6'!A88,'330.6'!A88:N187,14,FALSE)</f>
        <v>167420.46314084879</v>
      </c>
    </row>
    <row r="83" spans="1:4" ht="54" thickTop="1" thickBot="1">
      <c r="A83" s="137" t="s">
        <v>1033</v>
      </c>
      <c r="B83" s="138" t="s">
        <v>1491</v>
      </c>
      <c r="C83" s="133" t="s">
        <v>387</v>
      </c>
      <c r="D83" s="179">
        <f>VLOOKUP('340.1'!A88,'340.1'!A88:N188,14,FALSE)</f>
        <v>147296.93423263537</v>
      </c>
    </row>
    <row r="84" spans="1:4" ht="54" thickTop="1" thickBot="1">
      <c r="A84" s="137" t="s">
        <v>1034</v>
      </c>
      <c r="B84" s="138" t="s">
        <v>1492</v>
      </c>
      <c r="C84" s="133" t="s">
        <v>387</v>
      </c>
      <c r="D84" s="179">
        <f>VLOOKUP('340.2'!A88,'340.2'!A88:N190,14,FALSE)</f>
        <v>146120.33316027463</v>
      </c>
    </row>
    <row r="85" spans="1:4" ht="54" thickTop="1" thickBot="1">
      <c r="A85" s="137" t="s">
        <v>1035</v>
      </c>
      <c r="B85" s="138" t="s">
        <v>1493</v>
      </c>
      <c r="C85" s="133" t="s">
        <v>387</v>
      </c>
      <c r="D85" s="179">
        <f>VLOOKUP('340.3'!A88,'340.3'!A88:N191,14,FALSE)</f>
        <v>146120.33316027463</v>
      </c>
    </row>
    <row r="86" spans="1:4" ht="54" thickTop="1" thickBot="1">
      <c r="A86" s="137" t="s">
        <v>1494</v>
      </c>
      <c r="B86" s="138" t="s">
        <v>2021</v>
      </c>
      <c r="C86" s="133" t="s">
        <v>387</v>
      </c>
      <c r="D86" s="179">
        <f>VLOOKUP('350.1'!A88,'350.1'!A88:N192,14,FALSE)</f>
        <v>222185.98516001931</v>
      </c>
    </row>
    <row r="87" spans="1:4" ht="54" thickTop="1" thickBot="1">
      <c r="A87" s="195" t="s">
        <v>1495</v>
      </c>
      <c r="B87" s="138" t="s">
        <v>2022</v>
      </c>
      <c r="C87" s="133" t="s">
        <v>387</v>
      </c>
      <c r="D87" s="179">
        <f>VLOOKUP('350.2'!A88,'350.2'!A88:N193,14,FALSE)</f>
        <v>222185.98516001931</v>
      </c>
    </row>
    <row r="88" spans="1:4" ht="54" thickTop="1" thickBot="1">
      <c r="A88" s="139" t="s">
        <v>1496</v>
      </c>
      <c r="B88" s="140" t="s">
        <v>1497</v>
      </c>
      <c r="C88" s="133" t="s">
        <v>387</v>
      </c>
      <c r="D88" s="179">
        <f>VLOOKUP('350.3'!A88,'350.3'!A88:N194,14,FALSE)</f>
        <v>222185.98516001931</v>
      </c>
    </row>
    <row r="89" spans="1:4" ht="54" thickTop="1" thickBot="1">
      <c r="A89" s="137" t="s">
        <v>1498</v>
      </c>
      <c r="B89" s="138" t="s">
        <v>1499</v>
      </c>
      <c r="C89" s="133" t="s">
        <v>387</v>
      </c>
      <c r="D89" s="179">
        <f>VLOOKUP('350.4'!A88,'350.4'!A88:N195,14,FALSE)</f>
        <v>222185.98516001931</v>
      </c>
    </row>
    <row r="90" spans="1:4" ht="54" thickTop="1" thickBot="1">
      <c r="A90" s="139" t="s">
        <v>1500</v>
      </c>
      <c r="B90" s="140" t="s">
        <v>1501</v>
      </c>
      <c r="C90" s="133" t="s">
        <v>387</v>
      </c>
      <c r="D90" s="179">
        <f>VLOOKUP('350.10'!A88,'350.10'!A88:N196,14,FALSE)</f>
        <v>147235.79229909889</v>
      </c>
    </row>
    <row r="91" spans="1:4" ht="54" thickTop="1" thickBot="1">
      <c r="A91" s="139" t="s">
        <v>1502</v>
      </c>
      <c r="B91" s="140" t="s">
        <v>1503</v>
      </c>
      <c r="C91" s="133" t="s">
        <v>387</v>
      </c>
      <c r="D91" s="179">
        <f>VLOOKUP('350.11'!A88,'350.11'!A88:N197,14,FALSE)</f>
        <v>147235.79229909889</v>
      </c>
    </row>
    <row r="92" spans="1:4" ht="54" thickTop="1" thickBot="1">
      <c r="A92" s="139" t="s">
        <v>1504</v>
      </c>
      <c r="B92" s="140" t="s">
        <v>1505</v>
      </c>
      <c r="C92" s="133" t="s">
        <v>387</v>
      </c>
      <c r="D92" s="179">
        <f>VLOOKUP('350.12'!A88,'350.12'!A88:N198,14,FALSE)</f>
        <v>147235.79229909889</v>
      </c>
    </row>
    <row r="93" spans="1:4" ht="54" thickTop="1" thickBot="1">
      <c r="A93" s="139" t="s">
        <v>1506</v>
      </c>
      <c r="B93" s="140" t="s">
        <v>1507</v>
      </c>
      <c r="C93" s="133" t="s">
        <v>387</v>
      </c>
      <c r="D93" s="179">
        <f>VLOOKUP('350.13'!A88,'350.13'!A88:N199,14,FALSE)</f>
        <v>147235.79229909889</v>
      </c>
    </row>
    <row r="94" spans="1:4" ht="54" thickTop="1" thickBot="1">
      <c r="A94" s="137" t="s">
        <v>1508</v>
      </c>
      <c r="B94" s="138" t="s">
        <v>1509</v>
      </c>
      <c r="C94" s="133" t="s">
        <v>998</v>
      </c>
      <c r="D94" s="179">
        <f>VLOOKUP('350.14'!A88,'350.14'!A88:N200,14,FALSE)</f>
        <v>832.77992067689297</v>
      </c>
    </row>
    <row r="95" spans="1:4" ht="54" thickTop="1" thickBot="1">
      <c r="A95" s="139" t="s">
        <v>1510</v>
      </c>
      <c r="B95" s="140" t="s">
        <v>1511</v>
      </c>
      <c r="C95" s="133" t="s">
        <v>387</v>
      </c>
      <c r="D95" s="179">
        <f>VLOOKUP('351.1'!A88,'351.1'!A88:N201,14,FALSE)</f>
        <v>222185.98516001931</v>
      </c>
    </row>
    <row r="96" spans="1:4" ht="54" thickTop="1" thickBot="1">
      <c r="A96" s="139" t="s">
        <v>1512</v>
      </c>
      <c r="B96" s="140" t="s">
        <v>1513</v>
      </c>
      <c r="C96" s="133" t="s">
        <v>387</v>
      </c>
      <c r="D96" s="179">
        <f>VLOOKUP('351.2'!A88,'351.2'!A88:N202,14,FALSE)</f>
        <v>222185.98516001931</v>
      </c>
    </row>
    <row r="97" spans="1:4" ht="54" thickTop="1" thickBot="1">
      <c r="A97" s="139" t="s">
        <v>1514</v>
      </c>
      <c r="B97" s="140" t="s">
        <v>1515</v>
      </c>
      <c r="C97" s="133" t="s">
        <v>387</v>
      </c>
      <c r="D97" s="179">
        <f>VLOOKUP('351.10'!A88,'351.10'!A88:N203,14,FALSE)</f>
        <v>147235.79229909889</v>
      </c>
    </row>
    <row r="98" spans="1:4" ht="54" thickTop="1" thickBot="1">
      <c r="A98" s="139" t="s">
        <v>1516</v>
      </c>
      <c r="B98" s="140" t="s">
        <v>1517</v>
      </c>
      <c r="C98" s="133" t="s">
        <v>387</v>
      </c>
      <c r="D98" s="179">
        <f>VLOOKUP('351.11'!A88,'351.11'!A88:N204,14,FALSE)</f>
        <v>147235.79229909889</v>
      </c>
    </row>
    <row r="99" spans="1:4" ht="54" thickTop="1" thickBot="1">
      <c r="A99" s="139" t="s">
        <v>1518</v>
      </c>
      <c r="B99" s="140" t="s">
        <v>1519</v>
      </c>
      <c r="C99" s="133" t="s">
        <v>998</v>
      </c>
      <c r="D99" s="179">
        <f>VLOOKUP('351.12'!A88,'351.12'!A88:N205,14,FALSE)</f>
        <v>832.77992067689297</v>
      </c>
    </row>
    <row r="100" spans="1:4" ht="54" thickTop="1" thickBot="1">
      <c r="A100" s="139" t="s">
        <v>1522</v>
      </c>
      <c r="B100" s="140" t="s">
        <v>1520</v>
      </c>
      <c r="C100" s="133" t="s">
        <v>998</v>
      </c>
      <c r="D100" s="179">
        <f>VLOOKUP('410.1'!A88,'410.1'!A88:N206,14,FALSE)</f>
        <v>1681.0599752411731</v>
      </c>
    </row>
    <row r="101" spans="1:4" ht="54" thickTop="1" thickBot="1">
      <c r="A101" s="139" t="s">
        <v>1523</v>
      </c>
      <c r="B101" s="140" t="s">
        <v>1521</v>
      </c>
      <c r="C101" s="133" t="s">
        <v>998</v>
      </c>
      <c r="D101" s="179">
        <f>VLOOKUP('410.2'!A88,'410.2'!A88:N207,14,FALSE)</f>
        <v>1506.331193237899</v>
      </c>
    </row>
    <row r="102" spans="1:4" ht="54" thickTop="1" thickBot="1">
      <c r="A102" s="139" t="s">
        <v>1525</v>
      </c>
      <c r="B102" s="140" t="s">
        <v>1524</v>
      </c>
      <c r="C102" s="133" t="s">
        <v>377</v>
      </c>
      <c r="D102" s="179">
        <f>VLOOKUP('410.3'!A88,'410.3'!A88:N208,14,FALSE)</f>
        <v>1681.0599752411731</v>
      </c>
    </row>
    <row r="103" spans="1:4" ht="54" thickTop="1" thickBot="1">
      <c r="A103" s="139" t="s">
        <v>1527</v>
      </c>
      <c r="B103" s="140" t="s">
        <v>1526</v>
      </c>
      <c r="C103" s="133" t="s">
        <v>1464</v>
      </c>
      <c r="D103" s="179">
        <f>VLOOKUP('411.1'!A88,'411.1'!A88:N209,14,FALSE)</f>
        <v>1317.5113804279099</v>
      </c>
    </row>
    <row r="104" spans="1:4" ht="54" thickTop="1" thickBot="1">
      <c r="A104" s="137" t="s">
        <v>1036</v>
      </c>
      <c r="B104" s="138" t="s">
        <v>1958</v>
      </c>
      <c r="C104" s="133" t="s">
        <v>1464</v>
      </c>
      <c r="D104" s="179">
        <f>VLOOKUP('411.2'!A88,'411.2'!A88:N210,14,FALSE)</f>
        <v>2443.384741884488</v>
      </c>
    </row>
    <row r="105" spans="1:4" ht="54" thickTop="1" thickBot="1">
      <c r="A105" s="137" t="s">
        <v>1037</v>
      </c>
      <c r="B105" s="138" t="s">
        <v>2054</v>
      </c>
      <c r="C105" s="133" t="s">
        <v>1464</v>
      </c>
      <c r="D105" s="179">
        <f>VLOOKUP('411.3'!A88,'411.3'!A88:N211,14,FALSE)</f>
        <v>3953.9432443644014</v>
      </c>
    </row>
    <row r="106" spans="1:4" ht="54" thickTop="1" thickBot="1">
      <c r="A106" s="137" t="s">
        <v>1528</v>
      </c>
      <c r="B106" s="138" t="s">
        <v>2055</v>
      </c>
      <c r="C106" s="133" t="s">
        <v>1464</v>
      </c>
      <c r="D106" s="179">
        <f>VLOOKUP('411.4'!A88,'411.4'!A88:N212,14,FALSE)</f>
        <v>2981.6621187010237</v>
      </c>
    </row>
    <row r="107" spans="1:4" ht="54" thickTop="1" thickBot="1">
      <c r="A107" s="137" t="s">
        <v>1535</v>
      </c>
      <c r="B107" s="191" t="s">
        <v>1606</v>
      </c>
      <c r="C107" s="133" t="s">
        <v>998</v>
      </c>
      <c r="D107" s="179">
        <f>VLOOKUP('413.1'!A88,'413.1'!A88:N213,14,FALSE)</f>
        <v>2515.2489989987371</v>
      </c>
    </row>
    <row r="108" spans="1:4" ht="54" thickTop="1" thickBot="1">
      <c r="A108" s="137" t="s">
        <v>1537</v>
      </c>
      <c r="B108" s="138" t="s">
        <v>1607</v>
      </c>
      <c r="C108" s="133" t="s">
        <v>998</v>
      </c>
      <c r="D108" s="179">
        <f>VLOOKUP('413.2'!A88,'413.2'!A88:N214,14,FALSE)</f>
        <v>2392.6570309803114</v>
      </c>
    </row>
    <row r="109" spans="1:4" ht="54" thickTop="1" thickBot="1">
      <c r="A109" s="137" t="s">
        <v>1539</v>
      </c>
      <c r="B109" s="138" t="s">
        <v>1608</v>
      </c>
      <c r="C109" s="133" t="s">
        <v>998</v>
      </c>
      <c r="D109" s="179">
        <f>VLOOKUP('413.3'!A88,'413.3'!A88:N215,14,FALSE)</f>
        <v>2427.8846079971004</v>
      </c>
    </row>
    <row r="110" spans="1:4" ht="54" thickTop="1" thickBot="1">
      <c r="A110" s="137" t="s">
        <v>1038</v>
      </c>
      <c r="B110" s="138" t="s">
        <v>1205</v>
      </c>
      <c r="C110" s="133" t="s">
        <v>998</v>
      </c>
      <c r="D110" s="179">
        <f>VLOOKUP('414.1'!A88,'414.1'!A88:N216,14,FALSE)</f>
        <v>3466.3935784520409</v>
      </c>
    </row>
    <row r="111" spans="1:4" ht="54" thickTop="1" thickBot="1">
      <c r="A111" s="137" t="s">
        <v>1039</v>
      </c>
      <c r="B111" s="138" t="s">
        <v>1959</v>
      </c>
      <c r="C111" s="133" t="s">
        <v>998</v>
      </c>
      <c r="D111" s="179">
        <f>VLOOKUP('414.2'!A88,'414.2'!A88:N217,14,FALSE)</f>
        <v>3804.578317813216</v>
      </c>
    </row>
    <row r="112" spans="1:4" ht="54" thickTop="1" thickBot="1">
      <c r="A112" s="137" t="s">
        <v>1040</v>
      </c>
      <c r="B112" s="138" t="s">
        <v>1960</v>
      </c>
      <c r="C112" s="133" t="s">
        <v>998</v>
      </c>
      <c r="D112" s="179">
        <f>VLOOKUP('414.3'!A88,'414.3'!A88:N218,14,FALSE)</f>
        <v>3804.578317813216</v>
      </c>
    </row>
    <row r="113" spans="1:4" ht="54" thickTop="1" thickBot="1">
      <c r="A113" s="137" t="s">
        <v>1041</v>
      </c>
      <c r="B113" s="138" t="s">
        <v>1206</v>
      </c>
      <c r="C113" s="133" t="s">
        <v>998</v>
      </c>
      <c r="D113" s="179">
        <f>VLOOKUP('414.4'!A88,'414.4'!A88:N219,14,FALSE)</f>
        <v>3005.616871072441</v>
      </c>
    </row>
    <row r="114" spans="1:4" ht="54" thickTop="1" thickBot="1">
      <c r="A114" s="137" t="s">
        <v>1042</v>
      </c>
      <c r="B114" s="138" t="s">
        <v>1207</v>
      </c>
      <c r="C114" s="133" t="s">
        <v>998</v>
      </c>
      <c r="D114" s="179">
        <f>VLOOKUP('414.5'!A88,'414.5'!A88:N220,14,FALSE)</f>
        <v>3118.3451175261653</v>
      </c>
    </row>
    <row r="115" spans="1:4" ht="54" thickTop="1" thickBot="1">
      <c r="A115" s="137" t="s">
        <v>1546</v>
      </c>
      <c r="B115" s="138" t="s">
        <v>2056</v>
      </c>
      <c r="C115" s="133" t="s">
        <v>998</v>
      </c>
      <c r="D115" s="179">
        <f>VLOOKUP('414.6'!A88,'414.6'!A88:N221,14,FALSE)</f>
        <v>2842.1609137145392</v>
      </c>
    </row>
    <row r="116" spans="1:4" ht="54" thickTop="1" thickBot="1">
      <c r="A116" s="137" t="s">
        <v>1043</v>
      </c>
      <c r="B116" s="138" t="s">
        <v>1961</v>
      </c>
      <c r="C116" s="133" t="s">
        <v>1464</v>
      </c>
      <c r="D116" s="179">
        <f>VLOOKUP('415.1'!A88,'415.1'!A88:N222,14,FALSE)</f>
        <v>3231.07336397989</v>
      </c>
    </row>
    <row r="117" spans="1:4" ht="54" thickTop="1" thickBot="1">
      <c r="A117" s="137" t="s">
        <v>1044</v>
      </c>
      <c r="B117" s="138" t="s">
        <v>2058</v>
      </c>
      <c r="C117" s="133" t="s">
        <v>233</v>
      </c>
      <c r="D117" s="179">
        <f>VLOOKUP('420.1'!A87,'420.1'!A87:N223,14,FALSE)</f>
        <v>2902.7058749210028</v>
      </c>
    </row>
    <row r="118" spans="1:4" ht="54" thickTop="1" thickBot="1">
      <c r="A118" s="137" t="s">
        <v>1045</v>
      </c>
      <c r="B118" s="138" t="s">
        <v>2057</v>
      </c>
      <c r="C118" s="142" t="s">
        <v>233</v>
      </c>
      <c r="D118" s="179">
        <f>VLOOKUP('420.2 '!A88,'420.2 '!A59:N107,14,FALSE)</f>
        <v>2960.4791012285368</v>
      </c>
    </row>
    <row r="119" spans="1:4" ht="54" thickTop="1" thickBot="1">
      <c r="A119" s="137" t="s">
        <v>1551</v>
      </c>
      <c r="B119" s="138" t="s">
        <v>1552</v>
      </c>
      <c r="C119" s="133" t="s">
        <v>233</v>
      </c>
      <c r="D119" s="179">
        <f>VLOOKUP('420.3'!A88,'420.3'!A88:N225,14,FALSE)</f>
        <v>2295.2133547818812</v>
      </c>
    </row>
    <row r="120" spans="1:4" ht="54" thickTop="1" thickBot="1">
      <c r="A120" s="137" t="s">
        <v>1046</v>
      </c>
      <c r="B120" s="138" t="s">
        <v>1208</v>
      </c>
      <c r="C120" s="133" t="s">
        <v>233</v>
      </c>
      <c r="D120" s="179">
        <f>VLOOKUP('421.1'!A88,'421.1'!A88:N226,14,FALSE)</f>
        <v>1572.5125667670491</v>
      </c>
    </row>
    <row r="121" spans="1:4" ht="54" thickTop="1" thickBot="1">
      <c r="A121" s="137" t="s">
        <v>1047</v>
      </c>
      <c r="B121" s="138" t="s">
        <v>1209</v>
      </c>
      <c r="C121" s="133" t="s">
        <v>233</v>
      </c>
      <c r="D121" s="179">
        <f>VLOOKUP('421.2'!A88,'421.2'!A88:N227,14,FALSE)</f>
        <v>1703.1364223453029</v>
      </c>
    </row>
    <row r="122" spans="1:4" ht="54" thickTop="1" thickBot="1">
      <c r="A122" s="137" t="s">
        <v>1048</v>
      </c>
      <c r="B122" s="138" t="s">
        <v>1962</v>
      </c>
      <c r="C122" s="133" t="s">
        <v>233</v>
      </c>
      <c r="D122" s="179">
        <f>VLOOKUP('421.3'!A88,'421.3'!A88:N228,14,FALSE)</f>
        <v>2136.2242541897076</v>
      </c>
    </row>
    <row r="123" spans="1:4" ht="54" thickTop="1" thickBot="1">
      <c r="A123" s="137" t="s">
        <v>1049</v>
      </c>
      <c r="B123" s="138" t="s">
        <v>1963</v>
      </c>
      <c r="C123" s="133" t="s">
        <v>233</v>
      </c>
      <c r="D123" s="179">
        <f>VLOOKUP('421.4'!A88,'421.4'!A88:N229,14,FALSE)</f>
        <v>2136.2242541897076</v>
      </c>
    </row>
    <row r="124" spans="1:4" ht="54" thickTop="1" thickBot="1">
      <c r="A124" s="137" t="s">
        <v>1556</v>
      </c>
      <c r="B124" s="140" t="s">
        <v>1557</v>
      </c>
      <c r="C124" s="133" t="s">
        <v>233</v>
      </c>
      <c r="D124" s="179">
        <f>VLOOKUP('430.1.1'!A87,'430.1.1'!A87:N230,14,FALSE)</f>
        <v>8882.6962015901099</v>
      </c>
    </row>
    <row r="125" spans="1:4" ht="54" thickTop="1" thickBot="1">
      <c r="A125" s="137" t="s">
        <v>1558</v>
      </c>
      <c r="B125" s="138" t="s">
        <v>1559</v>
      </c>
      <c r="C125" s="133" t="s">
        <v>233</v>
      </c>
      <c r="D125" s="179">
        <f>VLOOKUP('430.1.2'!A88,'430.1.2'!A88:N231,14,FALSE)</f>
        <v>7185.2548429253866</v>
      </c>
    </row>
    <row r="126" spans="1:4" ht="54" thickTop="1" thickBot="1">
      <c r="A126" s="137" t="s">
        <v>1560</v>
      </c>
      <c r="B126" s="138" t="s">
        <v>1609</v>
      </c>
      <c r="C126" s="133" t="s">
        <v>233</v>
      </c>
      <c r="D126" s="179">
        <f>VLOOKUP('430.2.1'!A88,'430.2.1'!A88:N232,14,FALSE)</f>
        <v>8882.6962015901099</v>
      </c>
    </row>
    <row r="127" spans="1:4" ht="54" thickTop="1" thickBot="1">
      <c r="A127" s="137" t="s">
        <v>1562</v>
      </c>
      <c r="B127" s="138" t="s">
        <v>1610</v>
      </c>
      <c r="C127" s="133" t="s">
        <v>233</v>
      </c>
      <c r="D127" s="179">
        <f>VLOOKUP('430.2.2'!A88,'430.2.2'!A88:N233,14,FALSE)</f>
        <v>7185.2548429253866</v>
      </c>
    </row>
    <row r="128" spans="1:4" ht="54" thickTop="1" thickBot="1">
      <c r="A128" s="137" t="s">
        <v>1563</v>
      </c>
      <c r="B128" s="138" t="s">
        <v>1611</v>
      </c>
      <c r="C128" s="133" t="s">
        <v>233</v>
      </c>
      <c r="D128" s="179">
        <f>VLOOKUP('431.1.1'!A88,'431.1.1'!A88:N234,14,FALSE)</f>
        <v>16154.371865560328</v>
      </c>
    </row>
    <row r="129" spans="1:4" ht="54" thickTop="1" thickBot="1">
      <c r="A129" s="137" t="s">
        <v>1565</v>
      </c>
      <c r="B129" s="138" t="s">
        <v>1612</v>
      </c>
      <c r="C129" s="133" t="s">
        <v>233</v>
      </c>
      <c r="D129" s="179">
        <f>VLOOKUP('431.1.2'!A88,'431.1.2'!A88:N235,14,FALSE)</f>
        <v>12784.253710377518</v>
      </c>
    </row>
    <row r="130" spans="1:4" ht="54" thickTop="1" thickBot="1">
      <c r="A130" s="137" t="s">
        <v>1568</v>
      </c>
      <c r="B130" s="138" t="s">
        <v>1613</v>
      </c>
      <c r="C130" s="133" t="s">
        <v>233</v>
      </c>
      <c r="D130" s="179">
        <f>VLOOKUP('431.2.1'!A88,'431.2.1'!A88:N236,14,FALSE)</f>
        <v>20235.02165893872</v>
      </c>
    </row>
    <row r="131" spans="1:4" ht="54" thickTop="1" thickBot="1">
      <c r="A131" s="137" t="s">
        <v>1569</v>
      </c>
      <c r="B131" s="138" t="s">
        <v>1614</v>
      </c>
      <c r="C131" s="133" t="s">
        <v>233</v>
      </c>
      <c r="D131" s="179">
        <f>VLOOKUP('431.2.2'!A88,'431.2.2'!A88:N237,14,FALSE)</f>
        <v>15902.486099657228</v>
      </c>
    </row>
    <row r="132" spans="1:4" ht="54" thickTop="1" thickBot="1">
      <c r="A132" s="137" t="s">
        <v>1050</v>
      </c>
      <c r="B132" s="138" t="s">
        <v>1210</v>
      </c>
      <c r="C132" s="133" t="s">
        <v>233</v>
      </c>
      <c r="D132" s="179">
        <f>VLOOKUP('432.1'!A88,'432.1'!A88:N238,14,FALSE)</f>
        <v>5049.948267237306</v>
      </c>
    </row>
    <row r="133" spans="1:4" ht="54" thickTop="1" thickBot="1">
      <c r="A133" s="137" t="s">
        <v>1051</v>
      </c>
      <c r="B133" s="138" t="s">
        <v>1964</v>
      </c>
      <c r="C133" s="133" t="s">
        <v>233</v>
      </c>
      <c r="D133" s="179">
        <f>VLOOKUP('432.2'!A88,'432.2'!A88:N239,14,FALSE)</f>
        <v>4687.1042239643784</v>
      </c>
    </row>
    <row r="134" spans="1:4" ht="54" thickTop="1" thickBot="1">
      <c r="A134" s="137" t="s">
        <v>1052</v>
      </c>
      <c r="B134" s="138" t="s">
        <v>1965</v>
      </c>
      <c r="C134" s="133" t="s">
        <v>233</v>
      </c>
      <c r="D134" s="179">
        <f>VLOOKUP('433.1'!A88,'433.1'!A88:N240,14,FALSE)</f>
        <v>5630.7867551224699</v>
      </c>
    </row>
    <row r="135" spans="1:4" ht="54" thickTop="1" thickBot="1">
      <c r="A135" s="137" t="s">
        <v>1053</v>
      </c>
      <c r="B135" s="138" t="s">
        <v>1966</v>
      </c>
      <c r="C135" s="133" t="s">
        <v>233</v>
      </c>
      <c r="D135" s="179">
        <f>VLOOKUP('433.2'!A88,'433.2'!A88:N241,14,FALSE)</f>
        <v>5156.0934656627851</v>
      </c>
    </row>
    <row r="136" spans="1:4" ht="54" thickTop="1" thickBot="1">
      <c r="A136" s="137" t="s">
        <v>1054</v>
      </c>
      <c r="B136" s="138" t="s">
        <v>1967</v>
      </c>
      <c r="C136" s="133" t="s">
        <v>233</v>
      </c>
      <c r="D136" s="179">
        <f>VLOOKUP('433.3'!A88,'433.3'!A88:N242,14,FALSE)</f>
        <v>6221.0949831374319</v>
      </c>
    </row>
    <row r="137" spans="1:4" ht="54" thickTop="1" thickBot="1">
      <c r="A137" s="137" t="s">
        <v>1055</v>
      </c>
      <c r="B137" s="138" t="s">
        <v>1211</v>
      </c>
      <c r="C137" s="133" t="s">
        <v>233</v>
      </c>
      <c r="D137" s="179">
        <f>VLOOKUP('433.4'!A88,'433.4'!A88:N243,14,FALSE)</f>
        <v>3921.880829140398</v>
      </c>
    </row>
    <row r="138" spans="1:4" ht="54" thickTop="1" thickBot="1">
      <c r="A138" s="137" t="s">
        <v>1056</v>
      </c>
      <c r="B138" s="138" t="s">
        <v>1968</v>
      </c>
      <c r="C138" s="133" t="s">
        <v>233</v>
      </c>
      <c r="D138" s="179">
        <f>VLOOKUP('433.5'!A88,'433.5'!A88:N244,14,FALSE)</f>
        <v>7052.7479014051605</v>
      </c>
    </row>
    <row r="139" spans="1:4" ht="54" thickTop="1" thickBot="1">
      <c r="A139" s="137" t="s">
        <v>1057</v>
      </c>
      <c r="B139" s="138" t="s">
        <v>1969</v>
      </c>
      <c r="C139" s="133" t="s">
        <v>233</v>
      </c>
      <c r="D139" s="179">
        <f>VLOOKUP('433.6'!A88,'433.6'!A88:N245,14,FALSE)</f>
        <v>6527.7390636923956</v>
      </c>
    </row>
    <row r="140" spans="1:4" ht="54" thickTop="1" thickBot="1">
      <c r="A140" s="137" t="s">
        <v>1058</v>
      </c>
      <c r="B140" s="138" t="s">
        <v>1970</v>
      </c>
      <c r="C140" s="133" t="s">
        <v>233</v>
      </c>
      <c r="D140" s="179">
        <f>VLOOKUP('433.7'!A88,'433.7'!A88:N246,14,FALSE)</f>
        <v>7883.695708021809</v>
      </c>
    </row>
    <row r="141" spans="1:4" ht="54" thickTop="1" thickBot="1">
      <c r="A141" s="137" t="s">
        <v>1059</v>
      </c>
      <c r="B141" s="138" t="s">
        <v>1212</v>
      </c>
      <c r="C141" s="133" t="s">
        <v>233</v>
      </c>
      <c r="D141" s="179">
        <f>VLOOKUP('433.8'!A88,'433.8'!A88:N247,14,FALSE)</f>
        <v>4961.0062821931324</v>
      </c>
    </row>
    <row r="142" spans="1:4" ht="54" thickTop="1" thickBot="1">
      <c r="A142" s="137" t="s">
        <v>1060</v>
      </c>
      <c r="B142" s="138" t="s">
        <v>1971</v>
      </c>
      <c r="C142" s="133" t="s">
        <v>387</v>
      </c>
      <c r="D142" s="179">
        <f>VLOOKUP('440.1'!A89,'440.1'!A89:N248,14,FALSE)</f>
        <v>227127.87200974271</v>
      </c>
    </row>
    <row r="143" spans="1:4" ht="54" thickTop="1" thickBot="1">
      <c r="A143" s="137" t="s">
        <v>1061</v>
      </c>
      <c r="B143" s="138" t="s">
        <v>1972</v>
      </c>
      <c r="C143" s="133" t="s">
        <v>387</v>
      </c>
      <c r="D143" s="179">
        <f>VLOOKUP('440.2'!A93,'440.2'!A93:N250,14,FALSE)</f>
        <v>227127.87200974271</v>
      </c>
    </row>
    <row r="144" spans="1:4" ht="54" thickTop="1" thickBot="1">
      <c r="A144" s="137" t="s">
        <v>1062</v>
      </c>
      <c r="B144" s="138" t="s">
        <v>1973</v>
      </c>
      <c r="C144" s="133" t="s">
        <v>387</v>
      </c>
      <c r="D144" s="179">
        <f>VLOOKUP('440.3'!A93,'440.3'!A93:N252,14,FALSE)</f>
        <v>227127.87200974271</v>
      </c>
    </row>
    <row r="145" spans="1:4" ht="54" thickTop="1" thickBot="1">
      <c r="A145" s="137" t="s">
        <v>1063</v>
      </c>
      <c r="B145" s="138" t="s">
        <v>1213</v>
      </c>
      <c r="C145" s="133" t="s">
        <v>387</v>
      </c>
      <c r="D145" s="179">
        <f>VLOOKUP('440.4'!A93,'440.4'!A93:N254,14,FALSE)</f>
        <v>246598.52524388203</v>
      </c>
    </row>
    <row r="146" spans="1:4" ht="54" thickTop="1" thickBot="1">
      <c r="A146" s="137" t="s">
        <v>1064</v>
      </c>
      <c r="B146" s="138" t="s">
        <v>1974</v>
      </c>
      <c r="C146" s="133" t="s">
        <v>387</v>
      </c>
      <c r="D146" s="179">
        <f>VLOOKUP('441.1'!A93,'441.1'!A93:N256,14,FALSE)</f>
        <v>227127.87200974271</v>
      </c>
    </row>
    <row r="147" spans="1:4" ht="54" thickTop="1" thickBot="1">
      <c r="A147" s="137" t="s">
        <v>1065</v>
      </c>
      <c r="B147" s="138" t="s">
        <v>1975</v>
      </c>
      <c r="C147" s="133" t="s">
        <v>387</v>
      </c>
      <c r="D147" s="179">
        <f>VLOOKUP('441.2'!A92,'441.2'!A92:N258,14,FALSE)</f>
        <v>227127.87200974271</v>
      </c>
    </row>
    <row r="148" spans="1:4" ht="54" thickTop="1" thickBot="1">
      <c r="A148" s="137" t="s">
        <v>1066</v>
      </c>
      <c r="B148" s="138" t="s">
        <v>1976</v>
      </c>
      <c r="C148" s="133" t="s">
        <v>387</v>
      </c>
      <c r="D148" s="179">
        <f>VLOOKUP('441.3'!A93,'441.3'!A93:N260,14,FALSE)</f>
        <v>227127.87200974271</v>
      </c>
    </row>
    <row r="149" spans="1:4" ht="54" thickTop="1" thickBot="1">
      <c r="A149" s="137" t="s">
        <v>1067</v>
      </c>
      <c r="B149" s="138" t="s">
        <v>1977</v>
      </c>
      <c r="C149" s="133" t="s">
        <v>387</v>
      </c>
      <c r="D149" s="179">
        <f>VLOOKUP('441.4'!A92,'441.4'!A92:N262,14,FALSE)</f>
        <v>245998.48739820661</v>
      </c>
    </row>
    <row r="150" spans="1:4" ht="54" thickTop="1" thickBot="1">
      <c r="A150" s="137" t="s">
        <v>1068</v>
      </c>
      <c r="B150" s="138" t="s">
        <v>1957</v>
      </c>
      <c r="C150" s="133" t="s">
        <v>387</v>
      </c>
      <c r="D150" s="179">
        <f>VLOOKUP('450.1'!A95,'450.1'!A95:N264,14,FALSE)</f>
        <v>257367.29530015873</v>
      </c>
    </row>
    <row r="151" spans="1:4" ht="54" thickTop="1" thickBot="1">
      <c r="A151" s="137" t="s">
        <v>1069</v>
      </c>
      <c r="B151" s="138" t="s">
        <v>1978</v>
      </c>
      <c r="C151" s="133" t="s">
        <v>387</v>
      </c>
      <c r="D151" s="179">
        <f>VLOOKUP('450.2'!A93,'450.2'!A93:N266,14,FALSE)</f>
        <v>257367.29530015873</v>
      </c>
    </row>
    <row r="152" spans="1:4" ht="54" thickTop="1" thickBot="1">
      <c r="A152" s="137" t="s">
        <v>1070</v>
      </c>
      <c r="B152" s="138" t="s">
        <v>1979</v>
      </c>
      <c r="C152" s="133" t="s">
        <v>387</v>
      </c>
      <c r="D152" s="179">
        <f>VLOOKUP('450.3'!A93,'450.3'!A93:N268,14,FALSE)</f>
        <v>257367.29530015873</v>
      </c>
    </row>
    <row r="153" spans="1:4" ht="54" thickTop="1" thickBot="1">
      <c r="A153" s="137" t="s">
        <v>1071</v>
      </c>
      <c r="B153" s="138" t="s">
        <v>1980</v>
      </c>
      <c r="C153" s="133" t="s">
        <v>387</v>
      </c>
      <c r="D153" s="179">
        <f>VLOOKUP('450.4'!A92,'450.4'!A92:N270,14,FALSE)</f>
        <v>257367.29530015873</v>
      </c>
    </row>
    <row r="154" spans="1:4" ht="63.75" customHeight="1" thickTop="1" thickBot="1">
      <c r="A154" s="137" t="s">
        <v>1072</v>
      </c>
      <c r="B154" s="138" t="s">
        <v>1981</v>
      </c>
      <c r="C154" s="133" t="s">
        <v>387</v>
      </c>
      <c r="D154" s="179">
        <f>VLOOKUP('450.5'!A92,'450.5'!A92:N272,14,FALSE)</f>
        <v>257367.29530015873</v>
      </c>
    </row>
    <row r="155" spans="1:4" ht="54" thickTop="1" thickBot="1">
      <c r="A155" s="137" t="s">
        <v>1073</v>
      </c>
      <c r="B155" s="138" t="s">
        <v>1982</v>
      </c>
      <c r="C155" s="133" t="s">
        <v>387</v>
      </c>
      <c r="D155" s="179">
        <f>VLOOKUP('450.6'!A93,'450.6'!A93:N274,14,FALSE)</f>
        <v>257367.29530015873</v>
      </c>
    </row>
    <row r="156" spans="1:4" ht="54" thickTop="1" thickBot="1">
      <c r="A156" s="137" t="s">
        <v>1074</v>
      </c>
      <c r="B156" s="138" t="s">
        <v>1983</v>
      </c>
      <c r="C156" s="133" t="s">
        <v>387</v>
      </c>
      <c r="D156" s="179">
        <f>VLOOKUP('450.7'!A93,'450.7'!A93:N275,14,FALSE)</f>
        <v>257367.29530015873</v>
      </c>
    </row>
    <row r="157" spans="1:4" ht="54" thickTop="1" thickBot="1">
      <c r="A157" s="137" t="s">
        <v>1075</v>
      </c>
      <c r="B157" s="138" t="s">
        <v>1984</v>
      </c>
      <c r="C157" s="133" t="s">
        <v>387</v>
      </c>
      <c r="D157" s="179">
        <f>VLOOKUP('450.8'!A93,'450.8'!A93:N276,14,FALSE)</f>
        <v>257367.29530015873</v>
      </c>
    </row>
    <row r="158" spans="1:4" ht="54" thickTop="1" thickBot="1">
      <c r="A158" s="137" t="s">
        <v>1584</v>
      </c>
      <c r="B158" s="138" t="s">
        <v>1615</v>
      </c>
      <c r="C158" s="133" t="s">
        <v>387</v>
      </c>
      <c r="D158" s="179">
        <f>VLOOKUP('450.10'!A92,'450.10'!A92:N277,14,FALSE)</f>
        <v>292411.07386906561</v>
      </c>
    </row>
    <row r="159" spans="1:4" ht="54" thickTop="1" thickBot="1">
      <c r="A159" s="137" t="s">
        <v>1586</v>
      </c>
      <c r="B159" s="138" t="s">
        <v>1616</v>
      </c>
      <c r="C159" s="133" t="s">
        <v>387</v>
      </c>
      <c r="D159" s="179">
        <f>VLOOKUP('450.11'!A92,'450.11'!A92:N278,14,FALSE)</f>
        <v>292411.07386906561</v>
      </c>
    </row>
    <row r="160" spans="1:4" ht="54" thickTop="1" thickBot="1">
      <c r="A160" s="137" t="s">
        <v>1588</v>
      </c>
      <c r="B160" s="138" t="s">
        <v>1617</v>
      </c>
      <c r="C160" s="133" t="s">
        <v>387</v>
      </c>
      <c r="D160" s="179">
        <f>VLOOKUP('450.12'!A92,'450.11'!A92:N279,14,FALSE)</f>
        <v>292411.07386906561</v>
      </c>
    </row>
    <row r="161" spans="1:4" ht="54" thickTop="1" thickBot="1">
      <c r="A161" s="137" t="s">
        <v>1076</v>
      </c>
      <c r="B161" s="138" t="s">
        <v>1985</v>
      </c>
      <c r="C161" s="133" t="s">
        <v>387</v>
      </c>
      <c r="D161" s="179">
        <f>VLOOKUP('451.1'!A92,'451.1'!A92:N280,14,FALSE)</f>
        <v>257367.29530015873</v>
      </c>
    </row>
    <row r="162" spans="1:4" ht="54" thickTop="1" thickBot="1">
      <c r="A162" s="137" t="s">
        <v>1077</v>
      </c>
      <c r="B162" s="138" t="s">
        <v>1986</v>
      </c>
      <c r="C162" s="133" t="s">
        <v>387</v>
      </c>
      <c r="D162" s="179">
        <f>VLOOKUP('451.2'!A93,'451.2'!A93:N281,14,FALSE)</f>
        <v>257367.29530015873</v>
      </c>
    </row>
    <row r="163" spans="1:4" ht="54" thickTop="1" thickBot="1">
      <c r="A163" s="137" t="s">
        <v>1078</v>
      </c>
      <c r="B163" s="138" t="s">
        <v>1987</v>
      </c>
      <c r="C163" s="133" t="s">
        <v>387</v>
      </c>
      <c r="D163" s="179">
        <f>VLOOKUP('451.3'!A92,'451.3'!A92:N282,14,FALSE)</f>
        <v>257367.29530015873</v>
      </c>
    </row>
    <row r="164" spans="1:4" ht="54" thickTop="1" thickBot="1">
      <c r="A164" s="137" t="s">
        <v>1079</v>
      </c>
      <c r="B164" s="138" t="s">
        <v>1988</v>
      </c>
      <c r="C164" s="133" t="s">
        <v>387</v>
      </c>
      <c r="D164" s="179">
        <f>VLOOKUP('451.4'!A92,'451.4'!A92:N283,14,FALSE)</f>
        <v>292411.07386906561</v>
      </c>
    </row>
    <row r="165" spans="1:4" ht="54" thickTop="1" thickBot="1">
      <c r="A165" s="137" t="s">
        <v>1080</v>
      </c>
      <c r="B165" s="138" t="s">
        <v>1989</v>
      </c>
      <c r="C165" s="133" t="s">
        <v>387</v>
      </c>
      <c r="D165" s="179">
        <f>VLOOKUP('452.1'!A93,'452.1'!A93:N284,14,FALSE)</f>
        <v>257367.29530015873</v>
      </c>
    </row>
    <row r="166" spans="1:4" ht="54" thickTop="1" thickBot="1">
      <c r="A166" s="137" t="s">
        <v>1081</v>
      </c>
      <c r="B166" s="138" t="s">
        <v>1990</v>
      </c>
      <c r="C166" s="133" t="s">
        <v>387</v>
      </c>
      <c r="D166" s="179">
        <f>VLOOKUP('452.2'!A93,'452.2'!A93:N285,14,FALSE)</f>
        <v>257367.29530015873</v>
      </c>
    </row>
    <row r="167" spans="1:4" ht="54" thickTop="1" thickBot="1">
      <c r="A167" s="137" t="s">
        <v>1082</v>
      </c>
      <c r="B167" s="138" t="s">
        <v>1991</v>
      </c>
      <c r="C167" s="133" t="s">
        <v>387</v>
      </c>
      <c r="D167" s="179">
        <f>VLOOKUP('452.3'!A92,'452.3'!A92:N286,14,FALSE)</f>
        <v>257367.29530015873</v>
      </c>
    </row>
    <row r="168" spans="1:4" ht="54" thickTop="1" thickBot="1">
      <c r="A168" s="137" t="s">
        <v>1083</v>
      </c>
      <c r="B168" s="138" t="s">
        <v>1992</v>
      </c>
      <c r="C168" s="133" t="s">
        <v>387</v>
      </c>
      <c r="D168" s="179">
        <f>VLOOKUP('452.4'!A93,'452.4'!A93:N287,14,FALSE)</f>
        <v>257367.29530015873</v>
      </c>
    </row>
    <row r="169" spans="1:4" ht="54" thickTop="1" thickBot="1">
      <c r="A169" s="137" t="s">
        <v>1084</v>
      </c>
      <c r="B169" s="138" t="s">
        <v>1214</v>
      </c>
      <c r="C169" s="133" t="s">
        <v>387</v>
      </c>
      <c r="D169" s="179">
        <f>VLOOKUP('453.1'!A92,'453.1'!A92:N288,14,FALSE)</f>
        <v>253812.92719429883</v>
      </c>
    </row>
    <row r="170" spans="1:4" ht="54" thickTop="1" thickBot="1">
      <c r="A170" s="137" t="s">
        <v>1085</v>
      </c>
      <c r="B170" s="138" t="s">
        <v>1993</v>
      </c>
      <c r="C170" s="133" t="s">
        <v>233</v>
      </c>
      <c r="D170" s="179">
        <f>VLOOKUP('460.1'!A87,'460.1'!A87:N289,14,FALSE)</f>
        <v>8241.9748682629997</v>
      </c>
    </row>
    <row r="171" spans="1:4" ht="54" thickTop="1" thickBot="1">
      <c r="A171" s="196" t="s">
        <v>2017</v>
      </c>
      <c r="B171" s="138" t="s">
        <v>2073</v>
      </c>
      <c r="C171" s="133" t="s">
        <v>233</v>
      </c>
      <c r="D171" s="179">
        <f>VLOOKUP('460.2'!A87,'460.2'!A87:N290,14,FALSE)</f>
        <v>4120.9874341314999</v>
      </c>
    </row>
    <row r="172" spans="1:4" ht="51.75" customHeight="1" thickTop="1" thickBot="1">
      <c r="A172" s="137" t="s">
        <v>1086</v>
      </c>
      <c r="B172" s="138" t="s">
        <v>1215</v>
      </c>
      <c r="C172" s="133" t="s">
        <v>387</v>
      </c>
      <c r="D172" s="179">
        <f>VLOOKUP('461.1'!A87,'461.1'!A87:N291,14,FALSE)</f>
        <v>111358.25069498764</v>
      </c>
    </row>
    <row r="173" spans="1:4" ht="54" thickTop="1" thickBot="1">
      <c r="A173" s="137" t="s">
        <v>1087</v>
      </c>
      <c r="B173" s="138" t="s">
        <v>1216</v>
      </c>
      <c r="C173" s="133" t="s">
        <v>387</v>
      </c>
      <c r="D173" s="179">
        <f>VLOOKUP('461.2'!A89,'461.2'!A89:N294,14,FALSE)</f>
        <v>126438.19366700914</v>
      </c>
    </row>
    <row r="174" spans="1:4" ht="54" thickTop="1" thickBot="1">
      <c r="A174" s="137" t="s">
        <v>1598</v>
      </c>
      <c r="B174" s="138" t="s">
        <v>2078</v>
      </c>
      <c r="C174" s="133" t="s">
        <v>387</v>
      </c>
      <c r="D174" s="179">
        <f>VLOOKUP('462.1.1'!A88,'462.1.1'!A88:N293,14,FALSE)</f>
        <v>163855.05686440971</v>
      </c>
    </row>
    <row r="175" spans="1:4" ht="54" thickTop="1" thickBot="1">
      <c r="A175" s="137" t="s">
        <v>1599</v>
      </c>
      <c r="B175" s="138" t="s">
        <v>2079</v>
      </c>
      <c r="C175" s="133" t="s">
        <v>387</v>
      </c>
      <c r="D175" s="179">
        <f>VLOOKUP('462.1.2'!A88,'462.1.2'!A88:N294,14,FALSE)</f>
        <v>167635.26973202697</v>
      </c>
    </row>
    <row r="176" spans="1:4" ht="54" thickTop="1" thickBot="1">
      <c r="A176" s="137" t="s">
        <v>1600</v>
      </c>
      <c r="B176" s="138" t="s">
        <v>2082</v>
      </c>
      <c r="C176" s="133" t="s">
        <v>387</v>
      </c>
      <c r="D176" s="179">
        <f>VLOOKUP('462.2.1'!A88,'462.2.1'!A88:N295,14,FALSE)</f>
        <v>179200.4281044415</v>
      </c>
    </row>
    <row r="177" spans="1:4" ht="54" thickTop="1" thickBot="1">
      <c r="A177" s="137" t="s">
        <v>1601</v>
      </c>
      <c r="B177" s="138" t="s">
        <v>2083</v>
      </c>
      <c r="C177" s="133" t="s">
        <v>387</v>
      </c>
      <c r="D177" s="179">
        <f>VLOOKUP('462.2.2'!A88,'462.2.2'!A88:N296,14,FALSE)</f>
        <v>182980.64097205875</v>
      </c>
    </row>
    <row r="178" spans="1:4" ht="54" thickTop="1" thickBot="1">
      <c r="A178" s="137" t="s">
        <v>1088</v>
      </c>
      <c r="B178" s="138" t="s">
        <v>1618</v>
      </c>
      <c r="C178" s="133" t="s">
        <v>233</v>
      </c>
      <c r="D178" s="179">
        <f>VLOOKUP('464.1'!A88,'464.1'!A88:N297,14,FALSE)</f>
        <v>4889.5667611812278</v>
      </c>
    </row>
    <row r="179" spans="1:4" ht="54" thickTop="1" thickBot="1">
      <c r="A179" s="137" t="s">
        <v>1089</v>
      </c>
      <c r="B179" s="138" t="s">
        <v>1619</v>
      </c>
      <c r="C179" s="133" t="s">
        <v>387</v>
      </c>
      <c r="D179" s="179">
        <f>VLOOKUP('465.1'!A92,'465.1'!A92:N298,14,FALSE)</f>
        <v>118066.76271435869</v>
      </c>
    </row>
    <row r="180" spans="1:4" ht="54" thickTop="1" thickBot="1">
      <c r="A180" s="137" t="s">
        <v>1602</v>
      </c>
      <c r="B180" s="138" t="s">
        <v>1620</v>
      </c>
      <c r="C180" s="133" t="s">
        <v>387</v>
      </c>
      <c r="D180" s="179">
        <f>VLOOKUP('465.2'!A92,'465.2'!A92:N299,14,FALSE)</f>
        <v>21034.272181573069</v>
      </c>
    </row>
    <row r="181" spans="1:4" ht="54" thickTop="1" thickBot="1">
      <c r="A181" s="137" t="s">
        <v>1090</v>
      </c>
      <c r="B181" s="138" t="s">
        <v>1621</v>
      </c>
      <c r="C181" s="133" t="s">
        <v>144</v>
      </c>
      <c r="D181" s="179">
        <f>VLOOKUP('466.1'!A92,'466.1'!A92:N300,14,FALSE)</f>
        <v>2772.5446219364612</v>
      </c>
    </row>
    <row r="182" spans="1:4" ht="54" thickTop="1" thickBot="1">
      <c r="A182" s="137" t="s">
        <v>1091</v>
      </c>
      <c r="B182" s="138" t="s">
        <v>1622</v>
      </c>
      <c r="C182" s="133" t="s">
        <v>144</v>
      </c>
      <c r="D182" s="179">
        <f>VLOOKUP('466.2'!A96,'466.2'!A96:N301,14,FALSE)</f>
        <v>3264.0772573175054</v>
      </c>
    </row>
    <row r="183" spans="1:4" ht="54" thickTop="1" thickBot="1">
      <c r="A183" s="139" t="s">
        <v>1092</v>
      </c>
      <c r="B183" s="140" t="s">
        <v>1735</v>
      </c>
      <c r="C183" s="133" t="s">
        <v>387</v>
      </c>
      <c r="D183" s="179">
        <f>VLOOKUP('500.1'!A95,'500.1'!A95:N302,14,FALSE)</f>
        <v>803953.2686085091</v>
      </c>
    </row>
    <row r="184" spans="1:4" ht="54" thickTop="1" thickBot="1">
      <c r="A184" s="137" t="s">
        <v>1624</v>
      </c>
      <c r="B184" s="138" t="s">
        <v>1736</v>
      </c>
      <c r="C184" s="133" t="s">
        <v>387</v>
      </c>
      <c r="D184" s="179">
        <f>VLOOKUP('500.2'!A95,'500.2'!A95:N303,14,FALSE)</f>
        <v>820950.4336088018</v>
      </c>
    </row>
    <row r="185" spans="1:4" ht="57.75" thickTop="1" thickBot="1">
      <c r="A185" s="137" t="s">
        <v>1093</v>
      </c>
      <c r="B185" s="138" t="s">
        <v>1875</v>
      </c>
      <c r="C185" s="133" t="s">
        <v>377</v>
      </c>
      <c r="D185" s="179">
        <f>VLOOKUP('501.1'!A88,'501.1'!A88:N304,14,FALSE)</f>
        <v>638.32369554421734</v>
      </c>
    </row>
    <row r="186" spans="1:4" ht="57.75" thickTop="1" thickBot="1">
      <c r="A186" s="137" t="s">
        <v>1626</v>
      </c>
      <c r="B186" s="138" t="s">
        <v>1876</v>
      </c>
      <c r="C186" s="133" t="s">
        <v>377</v>
      </c>
      <c r="D186" s="179">
        <f>VLOOKUP('501.10'!A88,'501.10'!A88:N305,14,FALSE)</f>
        <v>735.55180811055504</v>
      </c>
    </row>
    <row r="187" spans="1:4" ht="57.75" thickTop="1" thickBot="1">
      <c r="A187" s="137" t="s">
        <v>1627</v>
      </c>
      <c r="B187" s="138" t="s">
        <v>1877</v>
      </c>
      <c r="C187" s="133" t="s">
        <v>377</v>
      </c>
      <c r="D187" s="179">
        <f>VLOOKUP('501.20'!A88,'501.20'!A88:N306,14,FALSE)</f>
        <v>832.77992067689297</v>
      </c>
    </row>
    <row r="188" spans="1:4" ht="54" thickTop="1" thickBot="1">
      <c r="A188" s="137" t="s">
        <v>1628</v>
      </c>
      <c r="B188" s="138" t="s">
        <v>1737</v>
      </c>
      <c r="C188" s="133" t="s">
        <v>387</v>
      </c>
      <c r="D188" s="179">
        <f>VLOOKUP('505.1'!A84,'505.1'!A84:N307,14,FALSE)</f>
        <v>573999.65878174105</v>
      </c>
    </row>
    <row r="189" spans="1:4" ht="54" thickTop="1" thickBot="1">
      <c r="A189" s="137" t="s">
        <v>1094</v>
      </c>
      <c r="B189" s="138" t="s">
        <v>1738</v>
      </c>
      <c r="C189" s="133" t="s">
        <v>233</v>
      </c>
      <c r="D189" s="179">
        <f>VLOOKUP('510.1'!A84,'510.1'!A84:N308,14,FALSE)</f>
        <v>28321.776509679665</v>
      </c>
    </row>
    <row r="190" spans="1:4" ht="54" thickTop="1" thickBot="1">
      <c r="A190" s="137" t="s">
        <v>1632</v>
      </c>
      <c r="B190" s="138" t="s">
        <v>1217</v>
      </c>
      <c r="C190" s="133" t="s">
        <v>387</v>
      </c>
      <c r="D190" s="179">
        <f>VLOOKUP('600.1.1'!A85,'600.1.1'!A85:N311,14,FALSE)</f>
        <v>19042.289536219971</v>
      </c>
    </row>
    <row r="191" spans="1:4" ht="54" thickTop="1" thickBot="1">
      <c r="A191" s="137" t="s">
        <v>1633</v>
      </c>
      <c r="B191" s="138" t="s">
        <v>1739</v>
      </c>
      <c r="C191" s="133" t="s">
        <v>387</v>
      </c>
      <c r="D191" s="179">
        <f>VLOOKUP('600.2.1'!A88,'600.2.1'!A88:N310,14,FALSE)</f>
        <v>88425.543604136968</v>
      </c>
    </row>
    <row r="192" spans="1:4" ht="54" thickTop="1" thickBot="1">
      <c r="A192" s="137" t="s">
        <v>1634</v>
      </c>
      <c r="B192" s="138" t="s">
        <v>1740</v>
      </c>
      <c r="C192" s="133" t="s">
        <v>387</v>
      </c>
      <c r="D192" s="179">
        <f>VLOOKUP('600.2.2'!A90,'600.2.2'!A90:N312,14,FALSE)</f>
        <v>132148.80335078994</v>
      </c>
    </row>
    <row r="193" spans="1:4" ht="54" thickTop="1" thickBot="1">
      <c r="A193" s="137" t="s">
        <v>1635</v>
      </c>
      <c r="B193" s="138" t="s">
        <v>1741</v>
      </c>
      <c r="C193" s="133" t="s">
        <v>387</v>
      </c>
      <c r="D193" s="179">
        <f>VLOOKUP('600.2.3'!A89,'600.2.3'!A89:N312,14,FALSE)</f>
        <v>18123.334968196308</v>
      </c>
    </row>
    <row r="194" spans="1:4" ht="54" thickTop="1" thickBot="1">
      <c r="A194" s="137" t="s">
        <v>1636</v>
      </c>
      <c r="B194" s="138" t="s">
        <v>1742</v>
      </c>
      <c r="C194" s="133" t="s">
        <v>387</v>
      </c>
      <c r="D194" s="179">
        <f>VLOOKUP('600.2.4'!A88,'600.2.4'!A88:N312,14,FALSE)</f>
        <v>24686.620903386029</v>
      </c>
    </row>
    <row r="195" spans="1:4" ht="54" thickTop="1" thickBot="1">
      <c r="A195" s="137" t="s">
        <v>1095</v>
      </c>
      <c r="B195" s="138" t="s">
        <v>2094</v>
      </c>
      <c r="C195" s="133" t="s">
        <v>387</v>
      </c>
      <c r="D195" s="179">
        <f>VLOOKUP('610.1'!A89,'610.1'!A89:N314,14,FALSE)</f>
        <v>169332.48395029557</v>
      </c>
    </row>
    <row r="196" spans="1:4" ht="54" thickTop="1" thickBot="1">
      <c r="A196" s="137" t="s">
        <v>1096</v>
      </c>
      <c r="B196" s="138" t="s">
        <v>1743</v>
      </c>
      <c r="C196" s="133" t="s">
        <v>387</v>
      </c>
      <c r="D196" s="179">
        <f>VLOOKUP('610.2'!A89,'610.2'!A89:N315,14,FALSE)</f>
        <v>131897.12422671035</v>
      </c>
    </row>
    <row r="197" spans="1:4" ht="54" thickTop="1" thickBot="1">
      <c r="A197" s="137" t="s">
        <v>1638</v>
      </c>
      <c r="B197" s="138" t="s">
        <v>1744</v>
      </c>
      <c r="C197" s="133" t="s">
        <v>387</v>
      </c>
      <c r="D197" s="179">
        <f>VLOOKUP('610.3'!A89,'610.3'!A89:N316,14,FALSE)</f>
        <v>153137.23951321311</v>
      </c>
    </row>
    <row r="198" spans="1:4" ht="54" thickTop="1" thickBot="1">
      <c r="A198" s="137" t="s">
        <v>1640</v>
      </c>
      <c r="B198" s="138" t="s">
        <v>1745</v>
      </c>
      <c r="C198" s="133" t="s">
        <v>387</v>
      </c>
      <c r="D198" s="179">
        <f>VLOOKUP('610.4'!A89,'610.4'!A89:N317,14,FALSE)</f>
        <v>111638.87196681948</v>
      </c>
    </row>
    <row r="199" spans="1:4" ht="54" thickTop="1" thickBot="1">
      <c r="A199" s="137" t="s">
        <v>1642</v>
      </c>
      <c r="B199" s="138" t="s">
        <v>1218</v>
      </c>
      <c r="C199" s="133" t="s">
        <v>387</v>
      </c>
      <c r="D199" s="179">
        <f>VLOOKUP('610.5'!A89,'610.5'!A89:N318,14,FALSE)</f>
        <v>178184.8680601829</v>
      </c>
    </row>
    <row r="200" spans="1:4" ht="54" thickTop="1" thickBot="1">
      <c r="A200" s="137" t="s">
        <v>1644</v>
      </c>
      <c r="B200" s="138" t="s">
        <v>1746</v>
      </c>
      <c r="C200" s="133" t="s">
        <v>387</v>
      </c>
      <c r="D200" s="179">
        <f>VLOOKUP('610.6'!A89,'610.6'!A89:N319,14,FALSE)</f>
        <v>176756.03753638192</v>
      </c>
    </row>
    <row r="201" spans="1:4" ht="54" thickTop="1" thickBot="1">
      <c r="A201" s="137" t="s">
        <v>1646</v>
      </c>
      <c r="B201" s="138" t="s">
        <v>1747</v>
      </c>
      <c r="C201" s="133" t="s">
        <v>387</v>
      </c>
      <c r="D201" s="179">
        <f>VLOOKUP('610.7'!A89,'610.7'!A89:N320,14,FALSE)</f>
        <v>110321.28211948069</v>
      </c>
    </row>
    <row r="202" spans="1:4" ht="54" thickTop="1" thickBot="1">
      <c r="A202" s="137" t="s">
        <v>1097</v>
      </c>
      <c r="B202" s="138" t="s">
        <v>1748</v>
      </c>
      <c r="C202" s="133" t="s">
        <v>144</v>
      </c>
      <c r="D202" s="179">
        <f>VLOOKUP('620.1'!A88,'620.1'!A88:N321,14,FALSE)</f>
        <v>285468.35401857761</v>
      </c>
    </row>
    <row r="203" spans="1:4" ht="54" thickTop="1" thickBot="1">
      <c r="A203" s="137" t="s">
        <v>1098</v>
      </c>
      <c r="B203" s="138" t="s">
        <v>1878</v>
      </c>
      <c r="C203" s="133" t="s">
        <v>144</v>
      </c>
      <c r="D203" s="179">
        <f>VLOOKUP('620.2'!A88,'620.2'!A88:N322,14,FALSE)</f>
        <v>285468.35401857761</v>
      </c>
    </row>
    <row r="204" spans="1:4" ht="54" thickTop="1" thickBot="1">
      <c r="A204" s="137" t="s">
        <v>1099</v>
      </c>
      <c r="B204" s="138" t="s">
        <v>1749</v>
      </c>
      <c r="C204" s="133" t="s">
        <v>1845</v>
      </c>
      <c r="D204" s="179">
        <f>VLOOKUP('620.3'!A91,'620.3'!A91:N321,14,FALSE)</f>
        <v>70587001.740203351</v>
      </c>
    </row>
    <row r="205" spans="1:4" ht="54" thickTop="1" thickBot="1">
      <c r="A205" s="137" t="s">
        <v>1650</v>
      </c>
      <c r="B205" s="138" t="s">
        <v>1750</v>
      </c>
      <c r="C205" s="133" t="s">
        <v>144</v>
      </c>
      <c r="D205" s="179">
        <f>VLOOKUP('621.1.1'!A95,'621.1.1'!A95:N325,14,FALSE)</f>
        <v>1929719.3833549712</v>
      </c>
    </row>
    <row r="206" spans="1:4" ht="54" thickTop="1" thickBot="1">
      <c r="A206" s="137" t="s">
        <v>1652</v>
      </c>
      <c r="B206" s="138" t="s">
        <v>1751</v>
      </c>
      <c r="C206" s="133" t="s">
        <v>144</v>
      </c>
      <c r="D206" s="179">
        <f>VLOOKUP('621.1.2'!A99,'621.1.2'!A99:N326,14,FALSE)</f>
        <v>3400017.8668375341</v>
      </c>
    </row>
    <row r="207" spans="1:4" ht="54" thickTop="1" thickBot="1">
      <c r="A207" s="137" t="s">
        <v>1100</v>
      </c>
      <c r="B207" s="138" t="s">
        <v>1752</v>
      </c>
      <c r="C207" s="133" t="s">
        <v>387</v>
      </c>
      <c r="D207" s="179">
        <f>VLOOKUP('621.2'!A89,'621.2'!A89:N326,14,FALSE)</f>
        <v>2294070.3460153006</v>
      </c>
    </row>
    <row r="208" spans="1:4" ht="54" thickTop="1" thickBot="1">
      <c r="A208" s="137" t="s">
        <v>1101</v>
      </c>
      <c r="B208" s="138" t="s">
        <v>1753</v>
      </c>
      <c r="C208" s="133" t="s">
        <v>144</v>
      </c>
      <c r="D208" s="179">
        <f>VLOOKUP('621.3'!A93,'621.3'!A93:N327,14,FALSE)</f>
        <v>58050704.263678104</v>
      </c>
    </row>
    <row r="209" spans="1:4" ht="54" thickTop="1" thickBot="1">
      <c r="A209" s="137" t="s">
        <v>1102</v>
      </c>
      <c r="B209" s="138" t="s">
        <v>1754</v>
      </c>
      <c r="C209" s="133" t="s">
        <v>387</v>
      </c>
      <c r="D209" s="179">
        <f>VLOOKUP('621.4'!A93,'621.4'!A93:N328,14,FALSE)</f>
        <v>52054856.875999719</v>
      </c>
    </row>
    <row r="210" spans="1:4" ht="54" thickTop="1" thickBot="1">
      <c r="A210" s="137" t="s">
        <v>1103</v>
      </c>
      <c r="B210" s="138" t="s">
        <v>1755</v>
      </c>
      <c r="C210" s="133" t="s">
        <v>144</v>
      </c>
      <c r="D210" s="179">
        <f>VLOOKUP('621.5'!A89,'621.5'!A89:N329,14,FALSE)</f>
        <v>4317309.4522746596</v>
      </c>
    </row>
    <row r="211" spans="1:4" ht="54" thickTop="1" thickBot="1">
      <c r="A211" s="137" t="s">
        <v>1656</v>
      </c>
      <c r="B211" s="138" t="s">
        <v>1756</v>
      </c>
      <c r="C211" s="133" t="s">
        <v>144</v>
      </c>
      <c r="D211" s="179">
        <f>VLOOKUP('621.5.1'!A89,'621.5.1'!A89:N330,14,FALSE)</f>
        <v>578479.33567411103</v>
      </c>
    </row>
    <row r="212" spans="1:4" ht="54" thickTop="1" thickBot="1">
      <c r="A212" s="137" t="s">
        <v>1104</v>
      </c>
      <c r="B212" s="138" t="s">
        <v>1757</v>
      </c>
      <c r="C212" s="133" t="s">
        <v>1845</v>
      </c>
      <c r="D212" s="179">
        <f>VLOOKUP('621.6'!A98,'621.6'!A98:N331,14,FALSE)</f>
        <v>59552526.311696082</v>
      </c>
    </row>
    <row r="213" spans="1:4" ht="54" thickTop="1" thickBot="1">
      <c r="A213" s="137" t="s">
        <v>1731</v>
      </c>
      <c r="B213" s="138" t="s">
        <v>1758</v>
      </c>
      <c r="C213" s="133" t="s">
        <v>1845</v>
      </c>
      <c r="D213" s="179">
        <f>VLOOKUP('621.7'!A89,'621.7'!A89:N332,14,FALSE)</f>
        <v>619032.16850096732</v>
      </c>
    </row>
    <row r="214" spans="1:4" ht="54" thickTop="1" thickBot="1">
      <c r="A214" s="137" t="s">
        <v>1105</v>
      </c>
      <c r="B214" s="138" t="s">
        <v>1994</v>
      </c>
      <c r="C214" s="133" t="s">
        <v>233</v>
      </c>
      <c r="D214" s="179">
        <f>VLOOKUP('622.1'!A89,'622.1'!A89:N333,14,FALSE)</f>
        <v>92989.925273269284</v>
      </c>
    </row>
    <row r="215" spans="1:4" ht="54" thickTop="1" thickBot="1">
      <c r="A215" s="137" t="s">
        <v>1106</v>
      </c>
      <c r="B215" s="138" t="s">
        <v>1759</v>
      </c>
      <c r="C215" s="133" t="s">
        <v>233</v>
      </c>
      <c r="D215" s="179">
        <f>VLOOKUP('622.2'!A89,'622.2'!A89:N335,14,FALSE)</f>
        <v>241679.00296423133</v>
      </c>
    </row>
    <row r="216" spans="1:4" ht="54" thickTop="1" thickBot="1">
      <c r="A216" s="137" t="s">
        <v>1107</v>
      </c>
      <c r="B216" s="138" t="s">
        <v>1760</v>
      </c>
      <c r="C216" s="133" t="s">
        <v>233</v>
      </c>
      <c r="D216" s="179">
        <f>VLOOKUP('622.3'!A89,'622.3'!A89:N336,14,FALSE)</f>
        <v>719870.24096952472</v>
      </c>
    </row>
    <row r="217" spans="1:4" ht="54" thickTop="1" thickBot="1">
      <c r="A217" s="137" t="s">
        <v>1108</v>
      </c>
      <c r="B217" s="138" t="s">
        <v>1761</v>
      </c>
      <c r="C217" s="133" t="s">
        <v>233</v>
      </c>
      <c r="D217" s="179">
        <f>VLOOKUP('622.4'!A89,'622.4'!A89:N337,14,FALSE)</f>
        <v>705487.52582511015</v>
      </c>
    </row>
    <row r="218" spans="1:4" ht="54" thickTop="1" thickBot="1">
      <c r="A218" s="137" t="s">
        <v>1109</v>
      </c>
      <c r="B218" s="138" t="s">
        <v>1762</v>
      </c>
      <c r="C218" s="133" t="s">
        <v>144</v>
      </c>
      <c r="D218" s="179">
        <f>VLOOKUP('622.5'!A89,'622.5'!A89:N338,14,FALSE)</f>
        <v>73815.690329515972</v>
      </c>
    </row>
    <row r="219" spans="1:4" ht="54" thickTop="1" thickBot="1">
      <c r="A219" s="137" t="s">
        <v>1110</v>
      </c>
      <c r="B219" s="138" t="s">
        <v>1763</v>
      </c>
      <c r="C219" s="133" t="s">
        <v>144</v>
      </c>
      <c r="D219" s="179">
        <f>VLOOKUP('623.1'!A103,'623.1'!A103:N339,14,FALSE)</f>
        <v>405152.57862103585</v>
      </c>
    </row>
    <row r="220" spans="1:4" ht="54" thickTop="1" thickBot="1">
      <c r="A220" s="137" t="s">
        <v>1111</v>
      </c>
      <c r="B220" s="138" t="s">
        <v>1219</v>
      </c>
      <c r="C220" s="133" t="s">
        <v>1995</v>
      </c>
      <c r="D220" s="179">
        <f>VLOOKUP('623.2'!A89,'623.2'!A89:N340,14,FALSE)</f>
        <v>2859039.1356492592</v>
      </c>
    </row>
    <row r="221" spans="1:4" ht="54" thickTop="1" thickBot="1">
      <c r="A221" s="137" t="s">
        <v>1112</v>
      </c>
      <c r="B221" s="138" t="s">
        <v>2114</v>
      </c>
      <c r="C221" s="133" t="s">
        <v>387</v>
      </c>
      <c r="D221" s="179">
        <f>VLOOKUP('630.1'!A89,'630.1'!A89:N341,14,FALSE)</f>
        <v>1180331.0365892262</v>
      </c>
    </row>
    <row r="222" spans="1:4" ht="54" thickTop="1" thickBot="1">
      <c r="A222" s="137" t="s">
        <v>1113</v>
      </c>
      <c r="B222" s="138" t="s">
        <v>2115</v>
      </c>
      <c r="C222" s="133" t="s">
        <v>387</v>
      </c>
      <c r="D222" s="179">
        <f>VLOOKUP('630.2'!A89,'630.2'!A89:N342,14,FALSE)</f>
        <v>1150092.8202207987</v>
      </c>
    </row>
    <row r="223" spans="1:4" ht="54" thickTop="1" thickBot="1">
      <c r="A223" s="137" t="s">
        <v>1114</v>
      </c>
      <c r="B223" s="138" t="s">
        <v>2116</v>
      </c>
      <c r="C223" s="133" t="s">
        <v>387</v>
      </c>
      <c r="D223" s="179">
        <f>VLOOKUP('630.3'!A89,'630.3'!A89:N343,14,FALSE)</f>
        <v>796325.93717294163</v>
      </c>
    </row>
    <row r="224" spans="1:4" ht="54" thickTop="1" thickBot="1">
      <c r="A224" s="137" t="s">
        <v>1115</v>
      </c>
      <c r="B224" s="138" t="s">
        <v>2117</v>
      </c>
      <c r="C224" s="133" t="s">
        <v>387</v>
      </c>
      <c r="D224" s="179">
        <f>VLOOKUP('630.4'!A89,'630.4'!A89:N344,14,FALSE)</f>
        <v>775501.36638492905</v>
      </c>
    </row>
    <row r="225" spans="1:4" ht="54" thickTop="1" thickBot="1">
      <c r="A225" s="137" t="s">
        <v>1116</v>
      </c>
      <c r="B225" s="138" t="s">
        <v>2118</v>
      </c>
      <c r="C225" s="133" t="s">
        <v>387</v>
      </c>
      <c r="D225" s="179">
        <f>VLOOKUP('630.5'!A93,'630.5'!A93:N345,14,FALSE)</f>
        <v>605061.42564966914</v>
      </c>
    </row>
    <row r="226" spans="1:4" ht="54" thickTop="1" thickBot="1">
      <c r="A226" s="137" t="s">
        <v>1117</v>
      </c>
      <c r="B226" s="138" t="s">
        <v>2119</v>
      </c>
      <c r="C226" s="133" t="s">
        <v>387</v>
      </c>
      <c r="D226" s="179">
        <f>VLOOKUP('630.6'!A93,'630.6'!A89:N346,14,FALSE)</f>
        <v>495368.68419215764</v>
      </c>
    </row>
    <row r="227" spans="1:4" ht="54" thickTop="1" thickBot="1">
      <c r="A227" s="137" t="s">
        <v>1118</v>
      </c>
      <c r="B227" s="138" t="s">
        <v>2120</v>
      </c>
      <c r="C227" s="133" t="s">
        <v>387</v>
      </c>
      <c r="D227" s="179">
        <f>VLOOKUP('630.7'!A93,'630.7'!A90:N347,14,FALSE)</f>
        <v>353507.34308890777</v>
      </c>
    </row>
    <row r="228" spans="1:4" ht="54" thickTop="1" thickBot="1">
      <c r="A228" s="137" t="s">
        <v>1119</v>
      </c>
      <c r="B228" s="138" t="s">
        <v>1764</v>
      </c>
      <c r="C228" s="133" t="s">
        <v>144</v>
      </c>
      <c r="D228" s="179">
        <f>VLOOKUP('632.1'!A90,'632.1'!A90:N349,14,FALSE)</f>
        <v>368862.23142630002</v>
      </c>
    </row>
    <row r="229" spans="1:4" ht="54" thickTop="1" thickBot="1">
      <c r="A229" s="137" t="s">
        <v>1659</v>
      </c>
      <c r="B229" s="138" t="s">
        <v>1765</v>
      </c>
      <c r="C229" s="133" t="s">
        <v>144</v>
      </c>
      <c r="D229" s="179">
        <f>VLOOKUP('632.2'!A90,'632.2'!A90:N350,14,FALSE)</f>
        <v>374188.64107123856</v>
      </c>
    </row>
    <row r="230" spans="1:4" ht="54" thickTop="1" thickBot="1">
      <c r="A230" s="137" t="s">
        <v>1662</v>
      </c>
      <c r="B230" s="138" t="s">
        <v>1766</v>
      </c>
      <c r="C230" s="133" t="s">
        <v>377</v>
      </c>
      <c r="D230" s="179">
        <f>VLOOKUP('640.1'!A90,'640.1'!A90:N351,14,FALSE)</f>
        <v>6230.9639995052103</v>
      </c>
    </row>
    <row r="231" spans="1:4" ht="54" thickTop="1" thickBot="1">
      <c r="A231" s="137" t="s">
        <v>1663</v>
      </c>
      <c r="B231" s="138" t="s">
        <v>1767</v>
      </c>
      <c r="C231" s="133" t="s">
        <v>377</v>
      </c>
      <c r="D231" s="179">
        <f>VLOOKUP('640.2'!A90,'640.2'!A90:N352,14,FALSE)</f>
        <v>6122.9562483717345</v>
      </c>
    </row>
    <row r="232" spans="1:4" ht="54" thickTop="1" thickBot="1">
      <c r="A232" s="137" t="s">
        <v>1120</v>
      </c>
      <c r="B232" s="138" t="s">
        <v>1768</v>
      </c>
      <c r="C232" s="133" t="s">
        <v>1664</v>
      </c>
      <c r="D232" s="179">
        <f>VLOOKUP('641.1'!A90,'641.1'!A90:N353,14,FALSE)</f>
        <v>1858.9538102196434</v>
      </c>
    </row>
    <row r="233" spans="1:4" ht="54" thickTop="1" thickBot="1">
      <c r="A233" s="137" t="s">
        <v>1121</v>
      </c>
      <c r="B233" s="138" t="s">
        <v>1768</v>
      </c>
      <c r="C233" s="133" t="s">
        <v>377</v>
      </c>
      <c r="D233" s="179">
        <f>VLOOKUP('641.2'!A90,'641.2'!A90:N354,14,FALSE)</f>
        <v>41326.634724995856</v>
      </c>
    </row>
    <row r="234" spans="1:4" ht="54" thickTop="1" thickBot="1">
      <c r="A234" s="137" t="s">
        <v>1122</v>
      </c>
      <c r="B234" s="138" t="s">
        <v>1769</v>
      </c>
      <c r="C234" s="133" t="s">
        <v>1845</v>
      </c>
      <c r="D234" s="179">
        <f>VLOOKUP('642.1'!A90,'642.1'!A90:N355,14,FALSE)</f>
        <v>482843.5777615289</v>
      </c>
    </row>
    <row r="235" spans="1:4" ht="54" thickTop="1" thickBot="1">
      <c r="A235" s="137" t="s">
        <v>1123</v>
      </c>
      <c r="B235" s="138" t="s">
        <v>1770</v>
      </c>
      <c r="C235" s="133" t="s">
        <v>144</v>
      </c>
      <c r="D235" s="179">
        <f>VLOOKUP('642.2'!A90,'642.2'!A90:N356,14,FALSE)</f>
        <v>51692.50322765774</v>
      </c>
    </row>
    <row r="236" spans="1:4" ht="54" thickTop="1" thickBot="1">
      <c r="A236" s="137" t="s">
        <v>1124</v>
      </c>
      <c r="B236" s="138" t="s">
        <v>1771</v>
      </c>
      <c r="C236" s="133" t="s">
        <v>377</v>
      </c>
      <c r="D236" s="179">
        <f>VLOOKUP('650.1'!A95,'650.1'!A95:N358,14,FALSE)</f>
        <v>11393.854579424253</v>
      </c>
    </row>
    <row r="237" spans="1:4" ht="54" thickTop="1" thickBot="1">
      <c r="A237" s="137" t="s">
        <v>1125</v>
      </c>
      <c r="B237" s="138" t="s">
        <v>2127</v>
      </c>
      <c r="C237" s="133" t="s">
        <v>377</v>
      </c>
      <c r="D237" s="179">
        <f>VLOOKUP('650.2'!A93,'650.2'!A93:N359,14,FALSE)</f>
        <v>11226.372221842155</v>
      </c>
    </row>
    <row r="238" spans="1:4" ht="54" thickTop="1" thickBot="1">
      <c r="A238" s="137" t="s">
        <v>1126</v>
      </c>
      <c r="B238" s="138" t="s">
        <v>1772</v>
      </c>
      <c r="C238" s="133" t="s">
        <v>377</v>
      </c>
      <c r="D238" s="201">
        <f>VLOOKUP('650.3'!A90,'650.3'!A90:N360,14,FALSE)</f>
        <v>0.40249480697119822</v>
      </c>
    </row>
    <row r="239" spans="1:4" ht="54" thickTop="1" thickBot="1">
      <c r="A239" s="137" t="s">
        <v>1127</v>
      </c>
      <c r="B239" s="138" t="s">
        <v>2131</v>
      </c>
      <c r="C239" s="133" t="s">
        <v>377</v>
      </c>
      <c r="D239" s="179">
        <f>VLOOKUP('650.4'!A93,'650.4'!A93:N361,14,FALSE)</f>
        <v>4845.2682462496978</v>
      </c>
    </row>
    <row r="240" spans="1:4" ht="57.75" thickTop="1" thickBot="1">
      <c r="A240" s="137" t="s">
        <v>1128</v>
      </c>
      <c r="B240" s="138" t="s">
        <v>1773</v>
      </c>
      <c r="C240" s="133" t="s">
        <v>233</v>
      </c>
      <c r="D240" s="179">
        <f>VLOOKUP('660.1'!A87,'660.1'!A87:N362,14,FALSE)</f>
        <v>361499.25990932412</v>
      </c>
    </row>
    <row r="241" spans="1:4" ht="76.5" thickTop="1" thickBot="1">
      <c r="A241" s="137" t="s">
        <v>1129</v>
      </c>
      <c r="B241" s="138" t="s">
        <v>1880</v>
      </c>
      <c r="C241" s="133" t="s">
        <v>144</v>
      </c>
      <c r="D241" s="179">
        <f>VLOOKUP('660.2'!A87,'660.2'!A87:N363,14,FALSE)</f>
        <v>408986.73827949614</v>
      </c>
    </row>
    <row r="242" spans="1:4" ht="54" thickTop="1" thickBot="1">
      <c r="A242" s="137" t="s">
        <v>1677</v>
      </c>
      <c r="B242" s="138" t="s">
        <v>1774</v>
      </c>
      <c r="C242" s="133" t="s">
        <v>144</v>
      </c>
      <c r="D242" s="179">
        <f>VLOOKUP('661.1'!A87,'661.1'!A87:N364,14,FALSE)</f>
        <v>573058.72163508402</v>
      </c>
    </row>
    <row r="243" spans="1:4" ht="54" thickTop="1" thickBot="1">
      <c r="A243" s="137" t="s">
        <v>1130</v>
      </c>
      <c r="B243" s="138" t="s">
        <v>1775</v>
      </c>
      <c r="C243" s="133" t="s">
        <v>144</v>
      </c>
      <c r="D243" s="179">
        <f>VLOOKUP('662.1'!A87,'662.1'!A87:N365,14,FALSE)</f>
        <v>402872.47421099979</v>
      </c>
    </row>
    <row r="244" spans="1:4" ht="54" thickTop="1" thickBot="1">
      <c r="A244" s="137" t="s">
        <v>1131</v>
      </c>
      <c r="B244" s="138" t="s">
        <v>1776</v>
      </c>
      <c r="C244" s="133" t="s">
        <v>144</v>
      </c>
      <c r="D244" s="179">
        <f>VLOOKUP('662.2'!A87,'662.2'!A87:N366,14,FALSE)</f>
        <v>382876.00280897581</v>
      </c>
    </row>
    <row r="245" spans="1:4" ht="54" thickTop="1" thickBot="1">
      <c r="A245" s="137" t="s">
        <v>1678</v>
      </c>
      <c r="B245" s="138" t="s">
        <v>1777</v>
      </c>
      <c r="C245" s="133" t="s">
        <v>144</v>
      </c>
      <c r="D245" s="179">
        <f>VLOOKUP('663.1'!A87,'663.1'!A87:N367,14,FALSE)</f>
        <v>18722.152576908942</v>
      </c>
    </row>
    <row r="246" spans="1:4" ht="54" thickTop="1" thickBot="1">
      <c r="A246" s="137" t="s">
        <v>1132</v>
      </c>
      <c r="B246" s="138" t="s">
        <v>1778</v>
      </c>
      <c r="C246" s="133" t="s">
        <v>387</v>
      </c>
      <c r="D246" s="179">
        <f>VLOOKUP('670.1'!A87,'670.1'!A87:N368,14,FALSE)</f>
        <v>406383.44426246791</v>
      </c>
    </row>
    <row r="247" spans="1:4" ht="54" thickTop="1" thickBot="1">
      <c r="A247" s="137" t="s">
        <v>1133</v>
      </c>
      <c r="B247" s="138" t="s">
        <v>1779</v>
      </c>
      <c r="C247" s="133" t="s">
        <v>387</v>
      </c>
      <c r="D247" s="179">
        <f>VLOOKUP('670.2'!A87,'670.2'!A87:N369,14,FALSE)</f>
        <v>317478.90359365707</v>
      </c>
    </row>
    <row r="248" spans="1:4" ht="54" thickTop="1" thickBot="1">
      <c r="A248" s="137" t="s">
        <v>1680</v>
      </c>
      <c r="B248" s="138" t="s">
        <v>1780</v>
      </c>
      <c r="C248" s="133" t="s">
        <v>387</v>
      </c>
      <c r="D248" s="179">
        <f>VLOOKUP('670.3'!A87,'670.3'!A87:N370,14,FALSE)</f>
        <v>352642.36642027565</v>
      </c>
    </row>
    <row r="249" spans="1:4" ht="54" thickTop="1" thickBot="1">
      <c r="A249" s="137" t="s">
        <v>1681</v>
      </c>
      <c r="B249" s="138" t="s">
        <v>1781</v>
      </c>
      <c r="C249" s="133" t="s">
        <v>387</v>
      </c>
      <c r="D249" s="179">
        <f>VLOOKUP('670.4'!A87,'670.4'!A87:N371,14,FALSE)</f>
        <v>354949.06816333497</v>
      </c>
    </row>
    <row r="250" spans="1:4" ht="54" thickTop="1" thickBot="1">
      <c r="A250" s="137" t="s">
        <v>1682</v>
      </c>
      <c r="B250" s="138" t="s">
        <v>1782</v>
      </c>
      <c r="C250" s="133" t="s">
        <v>387</v>
      </c>
      <c r="D250" s="179">
        <f>VLOOKUP('670.5'!A89,'670.5'!A89:N372,14,FALSE)</f>
        <v>413020.8563969548</v>
      </c>
    </row>
    <row r="251" spans="1:4" ht="54" thickTop="1" thickBot="1">
      <c r="A251" s="137" t="s">
        <v>1134</v>
      </c>
      <c r="B251" s="138" t="s">
        <v>1783</v>
      </c>
      <c r="C251" s="133" t="s">
        <v>387</v>
      </c>
      <c r="D251" s="179">
        <f>VLOOKUP('671.1'!A89,'671.1'!A89:N373,14,FALSE)</f>
        <v>493162.94049610349</v>
      </c>
    </row>
    <row r="252" spans="1:4" ht="54" thickTop="1" thickBot="1">
      <c r="A252" s="137" t="s">
        <v>1135</v>
      </c>
      <c r="B252" s="138" t="s">
        <v>1784</v>
      </c>
      <c r="C252" s="133" t="s">
        <v>144</v>
      </c>
      <c r="D252" s="179">
        <f>VLOOKUP('671.2'!A89,'671.2'!A89:N374,14,FALSE)</f>
        <v>47572.148040777203</v>
      </c>
    </row>
    <row r="253" spans="1:4" ht="54" thickTop="1" thickBot="1">
      <c r="A253" s="137" t="s">
        <v>1683</v>
      </c>
      <c r="B253" s="138" t="s">
        <v>1785</v>
      </c>
      <c r="C253" s="133" t="s">
        <v>387</v>
      </c>
      <c r="D253" s="179">
        <f>VLOOKUP('671.3'!A87,'671.3'!A87:N375,14,FALSE)</f>
        <v>570180.77954542439</v>
      </c>
    </row>
    <row r="254" spans="1:4" ht="54" thickTop="1" thickBot="1">
      <c r="A254" s="137" t="s">
        <v>1684</v>
      </c>
      <c r="B254" s="138" t="s">
        <v>1786</v>
      </c>
      <c r="C254" s="133" t="s">
        <v>144</v>
      </c>
      <c r="D254" s="179">
        <f>VLOOKUP('671.4'!A87,'671.4'!A87:N376,14,FALSE)</f>
        <v>54623.682571852827</v>
      </c>
    </row>
    <row r="255" spans="1:4" ht="54" thickTop="1" thickBot="1">
      <c r="A255" s="137" t="s">
        <v>1136</v>
      </c>
      <c r="B255" s="138" t="s">
        <v>1787</v>
      </c>
      <c r="C255" s="133" t="s">
        <v>144</v>
      </c>
      <c r="D255" s="179">
        <f>VLOOKUP('672.1'!A87,'672.1'!A87:N377,14,FALSE)</f>
        <v>40991.781840417578</v>
      </c>
    </row>
    <row r="256" spans="1:4" ht="54" thickTop="1" thickBot="1">
      <c r="A256" s="137" t="s">
        <v>1685</v>
      </c>
      <c r="B256" s="138" t="s">
        <v>1788</v>
      </c>
      <c r="C256" s="133" t="s">
        <v>144</v>
      </c>
      <c r="D256" s="179">
        <f>VLOOKUP('672.2'!A87,'672.2'!A87:N378,14,FALSE)</f>
        <v>44745.205440333913</v>
      </c>
    </row>
    <row r="257" spans="1:4" ht="54" thickTop="1" thickBot="1">
      <c r="A257" s="137" t="s">
        <v>1686</v>
      </c>
      <c r="B257" s="138" t="s">
        <v>1789</v>
      </c>
      <c r="C257" s="133" t="s">
        <v>144</v>
      </c>
      <c r="D257" s="179">
        <f>VLOOKUP('672.3'!A87,'672.3'!A87:N379,14,FALSE)</f>
        <v>42797.079866620312</v>
      </c>
    </row>
    <row r="258" spans="1:4" ht="54" thickTop="1" thickBot="1">
      <c r="A258" s="137" t="s">
        <v>1687</v>
      </c>
      <c r="B258" s="138" t="s">
        <v>1790</v>
      </c>
      <c r="C258" s="133" t="s">
        <v>144</v>
      </c>
      <c r="D258" s="179">
        <f>VLOOKUP('672.4'!A87,'672.3'!A87:N380,14,FALSE)</f>
        <v>42797.079866620312</v>
      </c>
    </row>
    <row r="259" spans="1:4" ht="54" thickTop="1" thickBot="1">
      <c r="A259" s="137" t="s">
        <v>1732</v>
      </c>
      <c r="B259" s="138" t="s">
        <v>1791</v>
      </c>
      <c r="C259" s="133" t="s">
        <v>233</v>
      </c>
      <c r="D259" s="179">
        <f>VLOOKUP('673.1.1'!A87,'673.1.1'!A87:N381,14,FALSE)</f>
        <v>8926.9119154170057</v>
      </c>
    </row>
    <row r="260" spans="1:4" ht="54" thickTop="1" thickBot="1">
      <c r="A260" s="137" t="s">
        <v>1733</v>
      </c>
      <c r="B260" s="138" t="s">
        <v>2046</v>
      </c>
      <c r="C260" s="133" t="s">
        <v>233</v>
      </c>
      <c r="D260" s="179">
        <f>VLOOKUP('673.1.2'!A87,'673.1.2'!A87:N382,14,FALSE)</f>
        <v>9880.1701494913141</v>
      </c>
    </row>
    <row r="261" spans="1:4" ht="54" thickTop="1" thickBot="1">
      <c r="A261" s="137" t="s">
        <v>1137</v>
      </c>
      <c r="B261" s="138" t="s">
        <v>1792</v>
      </c>
      <c r="C261" s="133" t="s">
        <v>387</v>
      </c>
      <c r="D261" s="179">
        <f>VLOOKUP('673.2'!A87,'673.2'!A87:N383,14,FALSE)</f>
        <v>85079.110462298835</v>
      </c>
    </row>
    <row r="262" spans="1:4" ht="54" thickTop="1" thickBot="1">
      <c r="A262" s="137" t="s">
        <v>1138</v>
      </c>
      <c r="B262" s="138" t="s">
        <v>1793</v>
      </c>
      <c r="C262" s="133" t="s">
        <v>387</v>
      </c>
      <c r="D262" s="179">
        <f>VLOOKUP('673.3'!A89,'673.3'!A89:N384,14,FALSE)</f>
        <v>100324.61418338545</v>
      </c>
    </row>
    <row r="263" spans="1:4" ht="54" thickTop="1" thickBot="1">
      <c r="A263" s="137" t="s">
        <v>1139</v>
      </c>
      <c r="B263" s="138" t="s">
        <v>1996</v>
      </c>
      <c r="C263" s="133" t="s">
        <v>144</v>
      </c>
      <c r="D263" s="179">
        <f>VLOOKUP('674.1'!A89,'674.1'!A89:N385,14,FALSE)</f>
        <v>115962.63964850888</v>
      </c>
    </row>
    <row r="264" spans="1:4" ht="54" thickTop="1" thickBot="1">
      <c r="A264" s="137" t="s">
        <v>1140</v>
      </c>
      <c r="B264" s="138" t="s">
        <v>1794</v>
      </c>
      <c r="C264" s="133" t="s">
        <v>144</v>
      </c>
      <c r="D264" s="179">
        <f>VLOOKUP('674.2'!A89,'674.2'!A89:N386,14,FALSE)</f>
        <v>201136.97875661295</v>
      </c>
    </row>
    <row r="265" spans="1:4" ht="54" thickTop="1" thickBot="1">
      <c r="A265" s="137" t="s">
        <v>1141</v>
      </c>
      <c r="B265" s="138" t="s">
        <v>1795</v>
      </c>
      <c r="C265" s="133" t="s">
        <v>233</v>
      </c>
      <c r="D265" s="179">
        <f>VLOOKUP('680.1'!A87,'680.1'!A87:N387,14,FALSE)</f>
        <v>157147.56875543046</v>
      </c>
    </row>
    <row r="266" spans="1:4" ht="54" thickTop="1" thickBot="1">
      <c r="A266" s="137" t="s">
        <v>1142</v>
      </c>
      <c r="B266" s="138" t="s">
        <v>1796</v>
      </c>
      <c r="C266" s="133" t="s">
        <v>144</v>
      </c>
      <c r="D266" s="179">
        <f>VLOOKUP('680.2'!A87,'680.2'!A87:N388,14,FALSE)</f>
        <v>8579.0983470839728</v>
      </c>
    </row>
    <row r="267" spans="1:4" ht="54" thickTop="1" thickBot="1">
      <c r="A267" s="137" t="s">
        <v>1143</v>
      </c>
      <c r="B267" s="138" t="s">
        <v>1797</v>
      </c>
      <c r="C267" s="133" t="s">
        <v>387</v>
      </c>
      <c r="D267" s="179">
        <f>VLOOKUP('680.3'!A89,'680.3'!A89:N389,14,FALSE)</f>
        <v>152378.98268783354</v>
      </c>
    </row>
    <row r="268" spans="1:4" ht="54" thickTop="1" thickBot="1">
      <c r="A268" s="137" t="s">
        <v>1144</v>
      </c>
      <c r="B268" s="138" t="s">
        <v>1798</v>
      </c>
      <c r="C268" s="133" t="s">
        <v>387</v>
      </c>
      <c r="D268" s="179">
        <f>VLOOKUP('681.1'!A89,'681.1'!A89:N390,14,FALSE)</f>
        <v>293577.88881022681</v>
      </c>
    </row>
    <row r="269" spans="1:4" ht="54" thickTop="1" thickBot="1">
      <c r="A269" s="137" t="s">
        <v>1692</v>
      </c>
      <c r="B269" s="138" t="s">
        <v>1799</v>
      </c>
      <c r="C269" s="133" t="s">
        <v>387</v>
      </c>
      <c r="D269" s="179">
        <f>VLOOKUP('681.2'!A89,'681.2'!A89:N391,14,FALSE)</f>
        <v>204673.34814141601</v>
      </c>
    </row>
    <row r="270" spans="1:4" ht="54" thickTop="1" thickBot="1">
      <c r="A270" s="137" t="s">
        <v>1693</v>
      </c>
      <c r="B270" s="138" t="s">
        <v>1800</v>
      </c>
      <c r="C270" s="133" t="s">
        <v>387</v>
      </c>
      <c r="D270" s="179">
        <f>VLOOKUP('681.3'!A89,'681.3'!A89:N392,14,FALSE)</f>
        <v>239836.81096803449</v>
      </c>
    </row>
    <row r="271" spans="1:4" ht="54" thickTop="1" thickBot="1">
      <c r="A271" s="137" t="s">
        <v>1694</v>
      </c>
      <c r="B271" s="138" t="s">
        <v>1801</v>
      </c>
      <c r="C271" s="133" t="s">
        <v>387</v>
      </c>
      <c r="D271" s="179">
        <f>VLOOKUP('681.4'!A89,'681.4'!A89:N393,14,FALSE)</f>
        <v>242143.51271109382</v>
      </c>
    </row>
    <row r="272" spans="1:4" ht="54" thickTop="1" thickBot="1">
      <c r="A272" s="137" t="s">
        <v>1145</v>
      </c>
      <c r="B272" s="138" t="s">
        <v>1802</v>
      </c>
      <c r="C272" s="133" t="s">
        <v>387</v>
      </c>
      <c r="D272" s="179">
        <f>VLOOKUP('682.1'!A89,'682.1'!A89:N394,14,FALSE)</f>
        <v>495685.40276064083</v>
      </c>
    </row>
    <row r="273" spans="1:4" ht="54" thickTop="1" thickBot="1">
      <c r="A273" s="137" t="s">
        <v>1695</v>
      </c>
      <c r="B273" s="138" t="s">
        <v>1803</v>
      </c>
      <c r="C273" s="133" t="s">
        <v>387</v>
      </c>
      <c r="D273" s="179">
        <f>VLOOKUP('682.2'!A89,'682.2'!A89:N395,14,FALSE)</f>
        <v>495685.40276064083</v>
      </c>
    </row>
    <row r="274" spans="1:4" ht="54" thickTop="1" thickBot="1">
      <c r="A274" s="137" t="s">
        <v>1697</v>
      </c>
      <c r="B274" s="138" t="s">
        <v>1804</v>
      </c>
      <c r="C274" s="133" t="s">
        <v>387</v>
      </c>
      <c r="D274" s="179">
        <f>VLOOKUP('682.3'!A89,'682.3'!A89:N396,14,FALSE)</f>
        <v>495685.40276064083</v>
      </c>
    </row>
    <row r="275" spans="1:4" ht="54" thickTop="1" thickBot="1">
      <c r="A275" s="137" t="s">
        <v>1699</v>
      </c>
      <c r="B275" s="138" t="s">
        <v>1997</v>
      </c>
      <c r="C275" s="133" t="s">
        <v>387</v>
      </c>
      <c r="D275" s="179">
        <f>VLOOKUP('682.4'!A89,'682.4'!A89:N397,14,FALSE)</f>
        <v>495685.40276064083</v>
      </c>
    </row>
    <row r="276" spans="1:4" ht="54" thickTop="1" thickBot="1">
      <c r="A276" s="137" t="s">
        <v>1701</v>
      </c>
      <c r="B276" s="138" t="s">
        <v>1805</v>
      </c>
      <c r="C276" s="133" t="s">
        <v>233</v>
      </c>
      <c r="D276" s="179">
        <f>VLOOKUP('683.1'!A89,'683.1'!A89:N398,14,FALSE)</f>
        <v>13132.170960839037</v>
      </c>
    </row>
    <row r="277" spans="1:4" ht="54" thickTop="1" thickBot="1">
      <c r="A277" s="137" t="s">
        <v>1703</v>
      </c>
      <c r="B277" s="138" t="s">
        <v>1806</v>
      </c>
      <c r="C277" s="133" t="s">
        <v>233</v>
      </c>
      <c r="D277" s="179">
        <f>VLOOKUP('683.2'!A89,'683.2'!A89:N399,14,FALSE)</f>
        <v>24057.228965901784</v>
      </c>
    </row>
    <row r="278" spans="1:4" ht="54" thickTop="1" thickBot="1">
      <c r="A278" s="137" t="s">
        <v>1705</v>
      </c>
      <c r="B278" s="138" t="s">
        <v>1807</v>
      </c>
      <c r="C278" s="133" t="s">
        <v>233</v>
      </c>
      <c r="D278" s="179">
        <f>VLOOKUP('683.3'!A89,'683.3'!A89:N400,14,FALSE)</f>
        <v>13132.170960839037</v>
      </c>
    </row>
    <row r="279" spans="1:4" ht="54" thickTop="1" thickBot="1">
      <c r="A279" s="137" t="s">
        <v>1706</v>
      </c>
      <c r="B279" s="138" t="s">
        <v>1808</v>
      </c>
      <c r="C279" s="133" t="s">
        <v>233</v>
      </c>
      <c r="D279" s="179">
        <f>VLOOKUP('683.4'!A89,'683.4'!A89:N401,14,FALSE)</f>
        <v>24057.228965901784</v>
      </c>
    </row>
    <row r="280" spans="1:4" ht="54" thickTop="1" thickBot="1">
      <c r="A280" s="137" t="s">
        <v>1707</v>
      </c>
      <c r="B280" s="138" t="s">
        <v>1809</v>
      </c>
      <c r="C280" s="133" t="s">
        <v>233</v>
      </c>
      <c r="D280" s="179">
        <f>VLOOKUP('683.5'!A87,'683.5'!A87:N402,14,FALSE)</f>
        <v>185319.24440251343</v>
      </c>
    </row>
    <row r="281" spans="1:4" ht="54" thickTop="1" thickBot="1">
      <c r="A281" s="137" t="s">
        <v>2047</v>
      </c>
      <c r="B281" s="138" t="s">
        <v>1810</v>
      </c>
      <c r="C281" s="133" t="s">
        <v>233</v>
      </c>
      <c r="D281" s="179">
        <f>VLOOKUP('690.1.1'!A89,'690.1.1'!A89:N403,14,FALSE)</f>
        <v>17197.176020673225</v>
      </c>
    </row>
    <row r="282" spans="1:4" ht="54" thickTop="1" thickBot="1">
      <c r="A282" s="137" t="s">
        <v>1710</v>
      </c>
      <c r="B282" s="138" t="s">
        <v>1811</v>
      </c>
      <c r="C282" s="133" t="s">
        <v>233</v>
      </c>
      <c r="D282" s="179">
        <f>VLOOKUP('690.1.2'!A89,'690.1.2'!A89:N404,14,FALSE)</f>
        <v>20905.68663906576</v>
      </c>
    </row>
    <row r="283" spans="1:4" ht="54" thickTop="1" thickBot="1">
      <c r="A283" s="137" t="s">
        <v>1146</v>
      </c>
      <c r="B283" s="138" t="s">
        <v>1812</v>
      </c>
      <c r="C283" s="133" t="s">
        <v>144</v>
      </c>
      <c r="D283" s="179">
        <f>VLOOKUP('700.1'!A89,'700.1'!A89:N405,14,FALSE)</f>
        <v>2220.1284006390197</v>
      </c>
    </row>
    <row r="284" spans="1:4" ht="54" thickTop="1" thickBot="1">
      <c r="A284" s="137" t="s">
        <v>1147</v>
      </c>
      <c r="B284" s="138" t="s">
        <v>1813</v>
      </c>
      <c r="C284" s="133" t="s">
        <v>144</v>
      </c>
      <c r="D284" s="179">
        <f>VLOOKUP('700.2'!A89,'700.2'!A89:N406,14,FALSE)</f>
        <v>4131.0212139455125</v>
      </c>
    </row>
    <row r="285" spans="1:4" ht="54" thickTop="1" thickBot="1">
      <c r="A285" s="137" t="s">
        <v>1148</v>
      </c>
      <c r="B285" s="138" t="s">
        <v>1814</v>
      </c>
      <c r="C285" s="133" t="s">
        <v>233</v>
      </c>
      <c r="D285" s="179">
        <f>VLOOKUP('700.3'!A89,'700.3'!A89:N407,14,FALSE)</f>
        <v>40007.189405327932</v>
      </c>
    </row>
    <row r="286" spans="1:4" ht="54" thickTop="1" thickBot="1">
      <c r="A286" s="137" t="s">
        <v>1149</v>
      </c>
      <c r="B286" s="138" t="s">
        <v>1815</v>
      </c>
      <c r="C286" s="133" t="s">
        <v>233</v>
      </c>
      <c r="D286" s="179">
        <f>VLOOKUP('700.4'!A89,'700.4'!A89:N408,14,FALSE)</f>
        <v>61605.098212497658</v>
      </c>
    </row>
    <row r="287" spans="1:4" ht="54" thickTop="1" thickBot="1">
      <c r="A287" s="137" t="s">
        <v>1150</v>
      </c>
      <c r="B287" s="138" t="s">
        <v>1816</v>
      </c>
      <c r="C287" s="133" t="s">
        <v>1845</v>
      </c>
      <c r="D287" s="179">
        <f>VLOOKUP('701.1'!A89,'701.1'!A89:N409,14,FALSE)</f>
        <v>10535.35254157794</v>
      </c>
    </row>
    <row r="288" spans="1:4" ht="54" thickTop="1" thickBot="1">
      <c r="A288" s="137" t="s">
        <v>1713</v>
      </c>
      <c r="B288" s="138" t="s">
        <v>1817</v>
      </c>
      <c r="C288" s="133" t="s">
        <v>1845</v>
      </c>
      <c r="D288" s="179">
        <f>VLOOKUP('710.1'!A89,'710.1'!A89:N410,14,FALSE)</f>
        <v>622058.01307996409</v>
      </c>
    </row>
    <row r="289" spans="1:4" ht="54" thickTop="1" thickBot="1">
      <c r="A289" s="137" t="s">
        <v>1151</v>
      </c>
      <c r="B289" s="138" t="s">
        <v>1818</v>
      </c>
      <c r="C289" s="133" t="s">
        <v>233</v>
      </c>
      <c r="D289" s="179">
        <f>VLOOKUP('710.2'!A89,'710.2'!A89:N411,14,FALSE)</f>
        <v>549763.97952610953</v>
      </c>
    </row>
    <row r="290" spans="1:4" ht="54" thickTop="1" thickBot="1">
      <c r="A290" s="137" t="s">
        <v>1152</v>
      </c>
      <c r="B290" s="138" t="s">
        <v>1819</v>
      </c>
      <c r="C290" s="133" t="s">
        <v>1845</v>
      </c>
      <c r="D290" s="179">
        <f>VLOOKUP('720.1'!A89,'720.1'!A89:N412,14,FALSE)</f>
        <v>157296.30477774702</v>
      </c>
    </row>
    <row r="291" spans="1:4" ht="54" thickTop="1" thickBot="1">
      <c r="A291" s="137" t="s">
        <v>1153</v>
      </c>
      <c r="B291" s="138" t="s">
        <v>1820</v>
      </c>
      <c r="C291" s="133" t="s">
        <v>144</v>
      </c>
      <c r="D291" s="179">
        <f>VLOOKUP('730.1'!A89,'730.1'!A89:N413,14,FALSE)</f>
        <v>155313.25980325509</v>
      </c>
    </row>
    <row r="292" spans="1:4" ht="54" thickTop="1" thickBot="1">
      <c r="A292" s="137" t="s">
        <v>1154</v>
      </c>
      <c r="B292" s="138" t="s">
        <v>1821</v>
      </c>
      <c r="C292" s="133" t="s">
        <v>1845</v>
      </c>
      <c r="D292" s="179">
        <f>VLOOKUP('730.2'!A89,'730.2'!A89:N414,14,FALSE)</f>
        <v>82238.936303602546</v>
      </c>
    </row>
    <row r="293" spans="1:4" ht="54" thickTop="1" thickBot="1">
      <c r="A293" s="137" t="s">
        <v>1155</v>
      </c>
      <c r="B293" s="138" t="s">
        <v>1822</v>
      </c>
      <c r="C293" s="133" t="s">
        <v>1845</v>
      </c>
      <c r="D293" s="179">
        <f>VLOOKUP('730.3'!A89,'730.3'!A89:N415,14,FALSE)</f>
        <v>58801.257318078249</v>
      </c>
    </row>
    <row r="294" spans="1:4" ht="54" thickTop="1" thickBot="1">
      <c r="A294" s="137" t="s">
        <v>1714</v>
      </c>
      <c r="B294" s="138" t="s">
        <v>1823</v>
      </c>
      <c r="C294" s="133" t="s">
        <v>1845</v>
      </c>
      <c r="D294" s="179">
        <f>VLOOKUP('730.4'!A89,'730.4'!A89:N416,14,FALSE)</f>
        <v>42142.840698379041</v>
      </c>
    </row>
    <row r="295" spans="1:4" ht="54" thickTop="1" thickBot="1">
      <c r="A295" s="137" t="s">
        <v>1156</v>
      </c>
      <c r="B295" s="138" t="s">
        <v>1824</v>
      </c>
      <c r="C295" s="133" t="s">
        <v>144</v>
      </c>
      <c r="D295" s="179">
        <f>VLOOKUP('731.1'!A89,'731.1'!A89:N417,14,FALSE)</f>
        <v>158457.86297603746</v>
      </c>
    </row>
    <row r="296" spans="1:4" ht="54" thickTop="1" thickBot="1">
      <c r="A296" s="137" t="s">
        <v>1157</v>
      </c>
      <c r="B296" s="138" t="s">
        <v>1825</v>
      </c>
      <c r="C296" s="133" t="s">
        <v>1995</v>
      </c>
      <c r="D296" s="179">
        <f>VLOOKUP('740.1'!A89,'740.1'!A89:N418,14,FALSE)</f>
        <v>18275.446535145955</v>
      </c>
    </row>
    <row r="297" spans="1:4" ht="54" thickTop="1" thickBot="1">
      <c r="A297" s="137" t="s">
        <v>1717</v>
      </c>
      <c r="B297" s="138" t="s">
        <v>1826</v>
      </c>
      <c r="C297" s="133" t="s">
        <v>1845</v>
      </c>
      <c r="D297" s="179">
        <f>VLOOKUP('741.1'!A89,'741.1'!A89:N419,14,FALSE)</f>
        <v>125223.7121565815</v>
      </c>
    </row>
    <row r="298" spans="1:4" ht="54" thickTop="1" thickBot="1">
      <c r="A298" s="137" t="s">
        <v>1158</v>
      </c>
      <c r="B298" s="138" t="s">
        <v>1827</v>
      </c>
      <c r="C298" s="133" t="s">
        <v>144</v>
      </c>
      <c r="D298" s="179">
        <f>VLOOKUP('800.1'!A89,'800.1'!A89:N420,14,FALSE)</f>
        <v>19613.867589990779</v>
      </c>
    </row>
    <row r="299" spans="1:4" ht="54" thickTop="1" thickBot="1">
      <c r="A299" s="137" t="s">
        <v>1159</v>
      </c>
      <c r="B299" s="138" t="s">
        <v>1828</v>
      </c>
      <c r="C299" s="133" t="s">
        <v>144</v>
      </c>
      <c r="D299" s="179">
        <f>VLOOKUP('800.2'!A89,'800.2'!A89:N421,14,FALSE)</f>
        <v>19714.533914073952</v>
      </c>
    </row>
    <row r="300" spans="1:4" ht="54" thickTop="1" thickBot="1">
      <c r="A300" s="137" t="s">
        <v>1160</v>
      </c>
      <c r="B300" s="138" t="s">
        <v>1829</v>
      </c>
      <c r="C300" s="133" t="s">
        <v>144</v>
      </c>
      <c r="D300" s="179">
        <f>VLOOKUP('800.3'!A89,'800.3'!A89:N422,14,FALSE)</f>
        <v>281655.0288018079</v>
      </c>
    </row>
    <row r="301" spans="1:4" ht="54" thickTop="1" thickBot="1">
      <c r="A301" s="137" t="s">
        <v>1161</v>
      </c>
      <c r="B301" s="138" t="s">
        <v>1830</v>
      </c>
      <c r="C301" s="133" t="s">
        <v>144</v>
      </c>
      <c r="D301" s="179">
        <f>VLOOKUP('800.4'!A89,'800.4'!A89:N423,14,FALSE)</f>
        <v>281422.35770112742</v>
      </c>
    </row>
    <row r="302" spans="1:4" ht="54" thickTop="1" thickBot="1">
      <c r="A302" s="137" t="s">
        <v>1718</v>
      </c>
      <c r="B302" s="138" t="s">
        <v>1831</v>
      </c>
      <c r="C302" s="133" t="s">
        <v>1845</v>
      </c>
      <c r="D302" s="179">
        <f>VLOOKUP('802.1'!A89,'802.1'!A89:N424,14,FALSE)</f>
        <v>355082.06237863202</v>
      </c>
    </row>
    <row r="303" spans="1:4" ht="54" thickTop="1" thickBot="1">
      <c r="A303" s="137" t="s">
        <v>1719</v>
      </c>
      <c r="B303" s="138" t="s">
        <v>1881</v>
      </c>
      <c r="C303" s="133" t="s">
        <v>1845</v>
      </c>
      <c r="D303" s="179">
        <f>VLOOKUP('802.2'!A89,'802.2'!A89:N425,14,FALSE)</f>
        <v>64897.332573252046</v>
      </c>
    </row>
    <row r="304" spans="1:4" ht="54" thickTop="1" thickBot="1">
      <c r="A304" s="137" t="s">
        <v>1720</v>
      </c>
      <c r="B304" s="138" t="s">
        <v>1832</v>
      </c>
      <c r="C304" s="133" t="s">
        <v>1845</v>
      </c>
      <c r="D304" s="179">
        <f>VLOOKUP('802.3'!A89,'802.3'!A89:N426,14,FALSE)</f>
        <v>39205.84875207083</v>
      </c>
    </row>
    <row r="305" spans="1:4" ht="54" thickTop="1" thickBot="1">
      <c r="A305" s="137" t="s">
        <v>1721</v>
      </c>
      <c r="B305" s="138" t="s">
        <v>1833</v>
      </c>
      <c r="C305" s="133" t="s">
        <v>1845</v>
      </c>
      <c r="D305" s="179">
        <f>VLOOKUP('802.4'!A89,'802.4'!A89:N427,14,FALSE)</f>
        <v>32511.106581163745</v>
      </c>
    </row>
    <row r="306" spans="1:4" ht="54" thickTop="1" thickBot="1">
      <c r="A306" s="137" t="s">
        <v>1722</v>
      </c>
      <c r="B306" s="138" t="s">
        <v>1834</v>
      </c>
      <c r="C306" s="133" t="s">
        <v>1845</v>
      </c>
      <c r="D306" s="179">
        <f>VLOOKUP('802.5'!A89,'802.5'!A89:N428,14,FALSE)</f>
        <v>286199.86558127374</v>
      </c>
    </row>
    <row r="307" spans="1:4" ht="54" thickTop="1" thickBot="1">
      <c r="A307" s="137" t="s">
        <v>1723</v>
      </c>
      <c r="B307" s="138" t="s">
        <v>1835</v>
      </c>
      <c r="C307" s="133" t="s">
        <v>1845</v>
      </c>
      <c r="D307" s="179">
        <f>VLOOKUP('802.6'!A89,'802.6'!A89:N429,14,FALSE)</f>
        <v>278528.8493204058</v>
      </c>
    </row>
    <row r="308" spans="1:4" ht="54" thickTop="1" thickBot="1">
      <c r="A308" s="137" t="s">
        <v>1724</v>
      </c>
      <c r="B308" s="138" t="s">
        <v>1836</v>
      </c>
      <c r="C308" s="133" t="s">
        <v>1845</v>
      </c>
      <c r="D308" s="179">
        <f>VLOOKUP('802.7'!A89,'802.7'!A89:N430,14,FALSE)</f>
        <v>180423.03841363732</v>
      </c>
    </row>
    <row r="309" spans="1:4" ht="54" thickTop="1" thickBot="1">
      <c r="A309" s="137" t="s">
        <v>1725</v>
      </c>
      <c r="B309" s="138" t="s">
        <v>1837</v>
      </c>
      <c r="C309" s="133" t="s">
        <v>1845</v>
      </c>
      <c r="D309" s="179">
        <f>VLOOKUP('802.8'!A89,'802.8'!A89:N431,14,FALSE)</f>
        <v>153393.84105101947</v>
      </c>
    </row>
    <row r="310" spans="1:4" ht="54" thickTop="1" thickBot="1">
      <c r="A310" s="137" t="s">
        <v>1162</v>
      </c>
      <c r="B310" s="138" t="s">
        <v>1838</v>
      </c>
      <c r="C310" s="133" t="s">
        <v>233</v>
      </c>
      <c r="D310" s="179">
        <f>VLOOKUP('810.1'!A89,'810.1'!A89:N432,14,FALSE)</f>
        <v>14301.898484034315</v>
      </c>
    </row>
    <row r="311" spans="1:4" ht="54" thickTop="1" thickBot="1">
      <c r="A311" s="137" t="s">
        <v>1163</v>
      </c>
      <c r="B311" s="138" t="s">
        <v>1839</v>
      </c>
      <c r="C311" s="133" t="s">
        <v>233</v>
      </c>
      <c r="D311" s="179">
        <f>VLOOKUP('810.2'!A89,'810.2'!A89:N433,14,FALSE)</f>
        <v>12093.69791786088</v>
      </c>
    </row>
    <row r="312" spans="1:4" ht="54" thickTop="1" thickBot="1">
      <c r="A312" s="137" t="s">
        <v>1164</v>
      </c>
      <c r="B312" s="138" t="s">
        <v>1840</v>
      </c>
      <c r="C312" s="133" t="s">
        <v>233</v>
      </c>
      <c r="D312" s="179">
        <f>VLOOKUP('810.3'!A89,'810.3'!A89:N435,14,FALSE)</f>
        <v>6136.8734105808999</v>
      </c>
    </row>
    <row r="313" spans="1:4" ht="57.75" thickTop="1" thickBot="1">
      <c r="A313" s="137" t="s">
        <v>1726</v>
      </c>
      <c r="B313" s="138" t="s">
        <v>2050</v>
      </c>
      <c r="C313" s="133" t="s">
        <v>233</v>
      </c>
      <c r="D313" s="179">
        <f>VLOOKUP('811.1'!A89,'811.1'!A89:N436,14,FALSE)</f>
        <v>29452.533253462865</v>
      </c>
    </row>
    <row r="314" spans="1:4" ht="57.75" thickTop="1" thickBot="1">
      <c r="A314" s="137" t="s">
        <v>1727</v>
      </c>
      <c r="B314" s="138" t="s">
        <v>2051</v>
      </c>
      <c r="C314" s="133" t="s">
        <v>233</v>
      </c>
      <c r="D314" s="179">
        <f>VLOOKUP('811.2'!A89,'811.2'!A89:N437,14,FALSE)</f>
        <v>41513.152203661812</v>
      </c>
    </row>
    <row r="315" spans="1:4" ht="54" thickTop="1" thickBot="1">
      <c r="A315" s="137" t="s">
        <v>1165</v>
      </c>
      <c r="B315" s="138" t="s">
        <v>2053</v>
      </c>
      <c r="C315" s="133" t="s">
        <v>233</v>
      </c>
      <c r="D315" s="179">
        <f>VLOOKUP('812.1'!A89,'812.1'!A89:N438,14,FALSE)</f>
        <v>73761.13398053839</v>
      </c>
    </row>
    <row r="316" spans="1:4" ht="54" thickTop="1" thickBot="1">
      <c r="A316" s="137" t="s">
        <v>1728</v>
      </c>
      <c r="B316" s="138" t="s">
        <v>1841</v>
      </c>
      <c r="C316" s="133" t="s">
        <v>1995</v>
      </c>
      <c r="D316" s="179">
        <f>VLOOKUP('820.1'!A89,'820.1'!A89:N439,14,FALSE)</f>
        <v>118183.13397550321</v>
      </c>
    </row>
    <row r="317" spans="1:4" ht="54" thickTop="1" thickBot="1">
      <c r="A317" s="137" t="s">
        <v>1729</v>
      </c>
      <c r="B317" s="138" t="s">
        <v>1842</v>
      </c>
      <c r="C317" s="133" t="s">
        <v>984</v>
      </c>
      <c r="D317" s="179">
        <f>VLOOKUP('820.1.2'!A88,'820.1.2'!A88:N440,14,FALSE)</f>
        <v>19550308.097455621</v>
      </c>
    </row>
    <row r="318" spans="1:4" ht="57.75" thickTop="1" thickBot="1">
      <c r="A318" s="137" t="s">
        <v>1166</v>
      </c>
      <c r="B318" s="138" t="s">
        <v>1843</v>
      </c>
      <c r="C318" s="133" t="s">
        <v>1998</v>
      </c>
      <c r="D318" s="179">
        <f>VLOOKUP('900.1'!A88,'900.1'!A88:N441,14,FALSE)</f>
        <v>983.88626617945658</v>
      </c>
    </row>
    <row r="319" spans="1:4" ht="57.75" thickTop="1" thickBot="1">
      <c r="A319" s="137" t="s">
        <v>1167</v>
      </c>
      <c r="B319" s="138" t="s">
        <v>2195</v>
      </c>
      <c r="C319" s="133" t="s">
        <v>1999</v>
      </c>
      <c r="D319" s="179">
        <f>VLOOKUP('900.2'!A88,'900.2'!A88:N442,14,FALSE)</f>
        <v>1207.4967812202422</v>
      </c>
    </row>
    <row r="320" spans="1:4" ht="54" thickTop="1" thickBot="1">
      <c r="A320" s="137" t="s">
        <v>1168</v>
      </c>
      <c r="B320" s="138" t="s">
        <v>1844</v>
      </c>
      <c r="C320" s="133" t="s">
        <v>1999</v>
      </c>
      <c r="D320" s="179">
        <f>VLOOKUP('900.3'!A88,'900.3'!A88:N443,14,FALSE)</f>
        <v>1207.4967812202422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K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5703125" customWidth="1"/>
    <col min="6" max="6" width="11.28515625" customWidth="1"/>
    <col min="7" max="7" width="10.140625" bestFit="1"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11" ht="16.5" thickTop="1" thickBot="1">
      <c r="A17" s="659" t="s">
        <v>106</v>
      </c>
      <c r="B17" s="660" t="s">
        <v>1882</v>
      </c>
      <c r="C17" s="661" t="s">
        <v>107</v>
      </c>
      <c r="D17" s="662">
        <v>106686.24361440798</v>
      </c>
    </row>
    <row r="18" spans="1:11" ht="16.5" thickTop="1" thickBot="1">
      <c r="A18" s="659" t="s">
        <v>1675</v>
      </c>
      <c r="B18" s="660" t="s">
        <v>1882</v>
      </c>
      <c r="C18" s="661" t="s">
        <v>2000</v>
      </c>
      <c r="D18" s="662">
        <v>96017.619252967183</v>
      </c>
    </row>
    <row r="19" spans="1:11" ht="16.5" thickTop="1" thickBot="1">
      <c r="A19" s="659" t="s">
        <v>96</v>
      </c>
      <c r="B19" s="660" t="s">
        <v>92</v>
      </c>
      <c r="C19" s="661" t="s">
        <v>97</v>
      </c>
      <c r="D19" s="662">
        <v>2133724.8722881596</v>
      </c>
    </row>
    <row r="20" spans="1:11" ht="16.5" thickTop="1" thickBot="1">
      <c r="A20" s="659" t="s">
        <v>76</v>
      </c>
      <c r="B20" s="660" t="s">
        <v>1882</v>
      </c>
      <c r="C20" s="661" t="s">
        <v>77</v>
      </c>
      <c r="D20" s="662">
        <v>485912.31941843667</v>
      </c>
    </row>
    <row r="21" spans="1:11" ht="16.5" thickTop="1" thickBot="1">
      <c r="A21" s="659" t="s">
        <v>74</v>
      </c>
      <c r="B21" s="660" t="s">
        <v>1882</v>
      </c>
      <c r="C21" s="661" t="s">
        <v>75</v>
      </c>
      <c r="D21" s="662">
        <v>477235.31371453602</v>
      </c>
    </row>
    <row r="22" spans="1:11" ht="16.5" thickTop="1" thickBot="1">
      <c r="A22" s="659" t="s">
        <v>84</v>
      </c>
      <c r="B22" s="660" t="s">
        <v>1882</v>
      </c>
      <c r="C22" s="661" t="s">
        <v>85</v>
      </c>
      <c r="D22" s="662">
        <v>544482.10791976599</v>
      </c>
    </row>
    <row r="23" spans="1:11" ht="16.5" thickTop="1" thickBot="1">
      <c r="A23" s="659" t="s">
        <v>78</v>
      </c>
      <c r="B23" s="660" t="s">
        <v>1882</v>
      </c>
      <c r="C23" s="661" t="s">
        <v>79</v>
      </c>
      <c r="D23" s="662">
        <v>605221.14784707059</v>
      </c>
    </row>
    <row r="24" spans="1:11" ht="16.5" thickTop="1" thickBot="1">
      <c r="A24" s="659" t="s">
        <v>64</v>
      </c>
      <c r="B24" s="660" t="s">
        <v>1882</v>
      </c>
      <c r="C24" s="661" t="s">
        <v>65</v>
      </c>
      <c r="D24" s="662">
        <v>468558.30801063532</v>
      </c>
    </row>
    <row r="25" spans="1:11" ht="16.5" thickTop="1" thickBot="1">
      <c r="A25" s="659" t="s">
        <v>80</v>
      </c>
      <c r="B25" s="660" t="s">
        <v>1882</v>
      </c>
      <c r="C25" s="661" t="s">
        <v>81</v>
      </c>
      <c r="D25" s="662">
        <v>557497.61647561705</v>
      </c>
    </row>
    <row r="26" spans="1:11" ht="16.5" thickTop="1" thickBot="1">
      <c r="A26" s="659" t="s">
        <v>82</v>
      </c>
      <c r="B26" s="660" t="s">
        <v>1882</v>
      </c>
      <c r="C26" s="661" t="s">
        <v>83</v>
      </c>
      <c r="D26" s="662">
        <v>577020.87930939358</v>
      </c>
    </row>
    <row r="27" spans="1:11" ht="16.5" thickTop="1" thickBot="1">
      <c r="A27" s="659" t="s">
        <v>104</v>
      </c>
      <c r="B27" s="660" t="s">
        <v>1882</v>
      </c>
      <c r="C27" s="661" t="s">
        <v>105</v>
      </c>
      <c r="D27" s="662">
        <v>145339.84554033595</v>
      </c>
    </row>
    <row r="28" spans="1:11" ht="16.5" thickTop="1" thickBot="1">
      <c r="A28" s="659" t="s">
        <v>4</v>
      </c>
      <c r="B28" s="660" t="s">
        <v>1882</v>
      </c>
      <c r="C28" s="661" t="s">
        <v>5</v>
      </c>
      <c r="D28" s="662">
        <v>162693.85694813728</v>
      </c>
    </row>
    <row r="29" spans="1:11" ht="16.5" customHeight="1" thickTop="1" thickBot="1">
      <c r="A29" s="659" t="s">
        <v>45</v>
      </c>
      <c r="B29" s="660" t="s">
        <v>1882</v>
      </c>
      <c r="C29" s="661" t="s">
        <v>2226</v>
      </c>
      <c r="D29" s="662">
        <f>$D$43+$D$64</f>
        <v>160817.24361440798</v>
      </c>
    </row>
    <row r="30" spans="1:11" ht="16.5" thickTop="1" thickBot="1">
      <c r="A30" s="659" t="s">
        <v>66</v>
      </c>
      <c r="B30" s="660" t="s">
        <v>1882</v>
      </c>
      <c r="C30" s="661" t="s">
        <v>67</v>
      </c>
      <c r="D30" s="662">
        <v>160029.36542161196</v>
      </c>
    </row>
    <row r="31" spans="1:11" ht="16.5" thickTop="1" thickBot="1">
      <c r="A31" s="659" t="s">
        <v>23</v>
      </c>
      <c r="B31" s="660" t="s">
        <v>1882</v>
      </c>
      <c r="C31" s="661" t="s">
        <v>24</v>
      </c>
      <c r="D31" s="662">
        <f>$D$64*10</f>
        <v>541310</v>
      </c>
    </row>
    <row r="32" spans="1:11" ht="16.5" thickTop="1" thickBot="1">
      <c r="A32" s="659" t="s">
        <v>7</v>
      </c>
      <c r="B32" s="660" t="s">
        <v>1882</v>
      </c>
      <c r="C32" s="661" t="s">
        <v>8</v>
      </c>
      <c r="D32" s="662">
        <f>$D$64*2</f>
        <v>108262</v>
      </c>
      <c r="H32" s="215"/>
      <c r="I32" s="215"/>
      <c r="J32" s="215"/>
      <c r="K32" s="215"/>
    </row>
    <row r="33" spans="1:11" ht="16.5" thickTop="1" thickBot="1">
      <c r="A33" s="659" t="s">
        <v>9</v>
      </c>
      <c r="B33" s="660" t="s">
        <v>1882</v>
      </c>
      <c r="C33" s="661" t="s">
        <v>10</v>
      </c>
      <c r="D33" s="662">
        <f>$D$64*3</f>
        <v>162393</v>
      </c>
      <c r="H33" s="215"/>
      <c r="I33" s="215"/>
      <c r="J33" s="647"/>
      <c r="K33" s="215"/>
    </row>
    <row r="34" spans="1:11" ht="16.5" thickTop="1" thickBot="1">
      <c r="A34" s="659" t="s">
        <v>11</v>
      </c>
      <c r="B34" s="660" t="s">
        <v>1882</v>
      </c>
      <c r="C34" s="661" t="s">
        <v>12</v>
      </c>
      <c r="D34" s="662">
        <f>$D$64*4</f>
        <v>216524</v>
      </c>
      <c r="H34" s="215"/>
      <c r="I34" s="215"/>
      <c r="J34" s="215"/>
      <c r="K34" s="215"/>
    </row>
    <row r="35" spans="1:11" ht="16.5" thickTop="1" thickBot="1">
      <c r="A35" s="659" t="s">
        <v>13</v>
      </c>
      <c r="B35" s="660" t="s">
        <v>1882</v>
      </c>
      <c r="C35" s="661" t="s">
        <v>14</v>
      </c>
      <c r="D35" s="662">
        <f>$D$64*5</f>
        <v>270655</v>
      </c>
      <c r="H35" s="215"/>
      <c r="I35" s="215"/>
      <c r="J35" s="215"/>
      <c r="K35" s="215"/>
    </row>
    <row r="36" spans="1:11" ht="16.5" thickTop="1" thickBot="1">
      <c r="A36" s="659" t="s">
        <v>15</v>
      </c>
      <c r="B36" s="660" t="s">
        <v>1882</v>
      </c>
      <c r="C36" s="661" t="s">
        <v>16</v>
      </c>
      <c r="D36" s="662">
        <f>$D$64*6</f>
        <v>324786</v>
      </c>
    </row>
    <row r="37" spans="1:11" ht="16.5" thickTop="1" thickBot="1">
      <c r="A37" s="659" t="s">
        <v>17</v>
      </c>
      <c r="B37" s="660" t="s">
        <v>1882</v>
      </c>
      <c r="C37" s="661" t="s">
        <v>18</v>
      </c>
      <c r="D37" s="662">
        <f>$D$64*7</f>
        <v>378917</v>
      </c>
    </row>
    <row r="38" spans="1:11" ht="16.5" thickTop="1" thickBot="1">
      <c r="A38" s="659" t="s">
        <v>19</v>
      </c>
      <c r="B38" s="660" t="s">
        <v>1882</v>
      </c>
      <c r="C38" s="661" t="s">
        <v>20</v>
      </c>
      <c r="D38" s="662">
        <f>$D$64*8</f>
        <v>433048</v>
      </c>
    </row>
    <row r="39" spans="1:11" ht="16.5" thickTop="1" thickBot="1">
      <c r="A39" s="659" t="s">
        <v>21</v>
      </c>
      <c r="B39" s="660" t="s">
        <v>1882</v>
      </c>
      <c r="C39" s="661" t="s">
        <v>22</v>
      </c>
      <c r="D39" s="662">
        <f>$D$64*9</f>
        <v>487179</v>
      </c>
    </row>
    <row r="40" spans="1:11" ht="16.5" thickTop="1" thickBot="1">
      <c r="A40" s="659" t="s">
        <v>72</v>
      </c>
      <c r="B40" s="660" t="s">
        <v>1882</v>
      </c>
      <c r="C40" s="661" t="s">
        <v>73</v>
      </c>
      <c r="D40" s="662">
        <v>58677.433987924393</v>
      </c>
    </row>
    <row r="41" spans="1:11" ht="16.5" thickTop="1" thickBot="1">
      <c r="A41" s="659" t="s">
        <v>27</v>
      </c>
      <c r="B41" s="660" t="s">
        <v>1882</v>
      </c>
      <c r="C41" s="661" t="s">
        <v>28</v>
      </c>
      <c r="D41" s="662">
        <v>117354.86797584879</v>
      </c>
    </row>
    <row r="42" spans="1:11" ht="16.5" thickTop="1" thickBot="1">
      <c r="A42" s="659" t="s">
        <v>25</v>
      </c>
      <c r="B42" s="660" t="s">
        <v>1882</v>
      </c>
      <c r="C42" s="661" t="s">
        <v>26</v>
      </c>
      <c r="D42" s="662">
        <v>117354.86797584879</v>
      </c>
    </row>
    <row r="43" spans="1:11" ht="16.5" thickTop="1" thickBot="1">
      <c r="A43" s="659" t="s">
        <v>30</v>
      </c>
      <c r="B43" s="660" t="s">
        <v>1882</v>
      </c>
      <c r="C43" s="661" t="s">
        <v>31</v>
      </c>
      <c r="D43" s="662">
        <v>106686.24361440798</v>
      </c>
    </row>
    <row r="44" spans="1:11" ht="17.25" customHeight="1" thickTop="1" thickBot="1">
      <c r="A44" s="659" t="s">
        <v>40</v>
      </c>
      <c r="B44" s="660" t="s">
        <v>1882</v>
      </c>
      <c r="C44" s="661" t="s">
        <v>2225</v>
      </c>
      <c r="D44" s="662">
        <v>266715.60903601995</v>
      </c>
    </row>
    <row r="45" spans="1:11" ht="16.5" thickTop="1" thickBot="1">
      <c r="A45" s="659" t="s">
        <v>32</v>
      </c>
      <c r="B45" s="660" t="s">
        <v>1882</v>
      </c>
      <c r="C45" s="661" t="s">
        <v>33</v>
      </c>
      <c r="D45" s="662">
        <f>D43*2</f>
        <v>213372.48722881597</v>
      </c>
    </row>
    <row r="46" spans="1:11" ht="16.5" thickTop="1" thickBot="1">
      <c r="A46" s="659" t="s">
        <v>34</v>
      </c>
      <c r="B46" s="660" t="s">
        <v>1882</v>
      </c>
      <c r="C46" s="661" t="s">
        <v>35</v>
      </c>
      <c r="D46" s="662">
        <f>D43*3</f>
        <v>320058.73084322398</v>
      </c>
    </row>
    <row r="47" spans="1:11" ht="16.5" thickTop="1" thickBot="1">
      <c r="A47" s="659" t="s">
        <v>70</v>
      </c>
      <c r="B47" s="660" t="s">
        <v>1882</v>
      </c>
      <c r="C47" s="661" t="s">
        <v>71</v>
      </c>
      <c r="D47" s="662">
        <f>D43+(3*D8)</f>
        <v>282718.54557818116</v>
      </c>
    </row>
    <row r="48" spans="1:11"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39"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66295.554047610698</v>
      </c>
    </row>
    <row r="8" spans="1:4" ht="30" customHeight="1" thickTop="1" thickBot="1">
      <c r="A8" s="10" t="s">
        <v>112</v>
      </c>
      <c r="B8" s="8" t="s">
        <v>113</v>
      </c>
      <c r="C8" s="11" t="s">
        <v>114</v>
      </c>
      <c r="D8" s="649">
        <v>3168.2155365048234</v>
      </c>
    </row>
    <row r="9" spans="1:4" ht="30" customHeight="1" thickTop="1" thickBot="1">
      <c r="A9" s="10" t="s">
        <v>117</v>
      </c>
      <c r="B9" s="8" t="s">
        <v>113</v>
      </c>
      <c r="C9" s="11" t="s">
        <v>118</v>
      </c>
      <c r="D9" s="649">
        <v>229888.81027077686</v>
      </c>
    </row>
    <row r="10" spans="1:4" ht="30" customHeight="1" thickTop="1" thickBot="1">
      <c r="A10" s="10" t="s">
        <v>119</v>
      </c>
      <c r="B10" s="8" t="s">
        <v>113</v>
      </c>
      <c r="C10" s="11" t="s">
        <v>120</v>
      </c>
      <c r="D10" s="649">
        <v>43700.768123854337</v>
      </c>
    </row>
    <row r="11" spans="1:4" ht="30" customHeight="1" thickTop="1" thickBot="1">
      <c r="A11" s="10" t="s">
        <v>123</v>
      </c>
      <c r="B11" s="8" t="s">
        <v>113</v>
      </c>
      <c r="C11" s="11" t="s">
        <v>124</v>
      </c>
      <c r="D11" s="649">
        <v>15993.564153874595</v>
      </c>
    </row>
    <row r="12" spans="1:4" ht="30" customHeight="1" thickTop="1" thickBot="1">
      <c r="A12" s="10" t="s">
        <v>121</v>
      </c>
      <c r="B12" s="8" t="s">
        <v>113</v>
      </c>
      <c r="C12" s="11" t="s">
        <v>122</v>
      </c>
      <c r="D12" s="649">
        <v>43561.675734446813</v>
      </c>
    </row>
    <row r="13" spans="1:4" ht="30" customHeight="1" thickTop="1" thickBot="1">
      <c r="A13" s="10" t="s">
        <v>125</v>
      </c>
      <c r="B13" s="8" t="s">
        <v>113</v>
      </c>
      <c r="C13" s="11" t="s">
        <v>126</v>
      </c>
      <c r="D13" s="649">
        <v>51129.332032211991</v>
      </c>
    </row>
    <row r="14" spans="1:4" ht="30" customHeight="1" thickTop="1" thickBot="1">
      <c r="A14" s="10" t="s">
        <v>131</v>
      </c>
      <c r="B14" s="8" t="s">
        <v>113</v>
      </c>
      <c r="C14" s="11" t="s">
        <v>132</v>
      </c>
      <c r="D14" s="649">
        <v>126840.92568571458</v>
      </c>
    </row>
    <row r="15" spans="1:4" ht="30" customHeight="1" thickTop="1" thickBot="1">
      <c r="A15" s="10" t="s">
        <v>129</v>
      </c>
      <c r="B15" s="8" t="s">
        <v>113</v>
      </c>
      <c r="C15" s="11" t="s">
        <v>130</v>
      </c>
      <c r="D15" s="649">
        <v>145697.73243339302</v>
      </c>
    </row>
    <row r="16" spans="1:4" ht="30" customHeight="1" thickTop="1" thickBot="1">
      <c r="A16" s="10" t="s">
        <v>127</v>
      </c>
      <c r="B16" s="8" t="s">
        <v>113</v>
      </c>
      <c r="C16" s="11" t="s">
        <v>128</v>
      </c>
      <c r="D16" s="649">
        <v>179955.67278746958</v>
      </c>
    </row>
    <row r="17" spans="1:4" ht="30" customHeight="1" thickTop="1" thickBot="1">
      <c r="A17" s="10" t="s">
        <v>1711</v>
      </c>
      <c r="B17" s="8" t="s">
        <v>113</v>
      </c>
      <c r="C17" s="11" t="s">
        <v>1712</v>
      </c>
      <c r="D17" s="649">
        <v>43737.859427696356</v>
      </c>
    </row>
    <row r="18" spans="1:4" ht="30" customHeight="1" thickTop="1" thickBot="1">
      <c r="A18" s="10" t="s">
        <v>133</v>
      </c>
      <c r="B18" s="8" t="s">
        <v>113</v>
      </c>
      <c r="C18" s="11" t="s">
        <v>134</v>
      </c>
      <c r="D18" s="649">
        <v>79971.942025355427</v>
      </c>
    </row>
    <row r="19" spans="1:4" ht="30" customHeight="1" thickTop="1" thickBot="1">
      <c r="A19" s="10" t="s">
        <v>146</v>
      </c>
      <c r="B19" s="8" t="s">
        <v>113</v>
      </c>
      <c r="C19" s="11" t="s">
        <v>147</v>
      </c>
      <c r="D19" s="649">
        <v>168911.73706851181</v>
      </c>
    </row>
    <row r="20" spans="1:4" ht="30" customHeight="1" thickTop="1" thickBot="1">
      <c r="A20" s="10" t="s">
        <v>135</v>
      </c>
      <c r="B20" s="8" t="s">
        <v>113</v>
      </c>
      <c r="C20" s="11" t="s">
        <v>1884</v>
      </c>
      <c r="D20" s="649">
        <v>41578.321292895016</v>
      </c>
    </row>
    <row r="21" spans="1:4" ht="30" customHeight="1" thickTop="1" thickBot="1">
      <c r="A21" s="10" t="s">
        <v>136</v>
      </c>
      <c r="B21" s="8" t="s">
        <v>113</v>
      </c>
      <c r="C21" s="11" t="s">
        <v>137</v>
      </c>
      <c r="D21" s="649">
        <v>91147.757935751462</v>
      </c>
    </row>
    <row r="22" spans="1:4" ht="30" customHeight="1" thickTop="1" thickBot="1">
      <c r="A22" s="10" t="s">
        <v>138</v>
      </c>
      <c r="B22" s="8" t="s">
        <v>113</v>
      </c>
      <c r="C22" s="11" t="s">
        <v>139</v>
      </c>
      <c r="D22" s="649">
        <v>33741.753042275275</v>
      </c>
    </row>
    <row r="23" spans="1:4" ht="30" customHeight="1" thickTop="1" thickBot="1">
      <c r="A23" s="10" t="s">
        <v>143</v>
      </c>
      <c r="B23" s="8" t="s">
        <v>144</v>
      </c>
      <c r="C23" s="11" t="s">
        <v>145</v>
      </c>
      <c r="D23" s="649">
        <v>23261.399078916878</v>
      </c>
    </row>
    <row r="24" spans="1:4" ht="30" customHeight="1" thickTop="1" thickBot="1">
      <c r="A24" s="10" t="s">
        <v>140</v>
      </c>
      <c r="B24" s="8" t="s">
        <v>998</v>
      </c>
      <c r="C24" s="11" t="s">
        <v>142</v>
      </c>
      <c r="D24" s="649">
        <v>24737.839034627905</v>
      </c>
    </row>
    <row r="25" spans="1:4" ht="30" customHeight="1" thickTop="1" thickBot="1">
      <c r="A25" s="10" t="s">
        <v>148</v>
      </c>
      <c r="B25" s="8" t="s">
        <v>113</v>
      </c>
      <c r="C25" s="11" t="s">
        <v>149</v>
      </c>
      <c r="D25" s="649">
        <v>121589.41525008366</v>
      </c>
    </row>
    <row r="26" spans="1:4" ht="30" customHeight="1" thickTop="1" thickBot="1">
      <c r="A26" s="10" t="s">
        <v>150</v>
      </c>
      <c r="B26" s="8" t="s">
        <v>113</v>
      </c>
      <c r="C26" s="11" t="s">
        <v>151</v>
      </c>
      <c r="D26" s="649">
        <v>129854.59412287771</v>
      </c>
    </row>
    <row r="27" spans="1:4" ht="30" customHeight="1" thickTop="1" thickBot="1">
      <c r="A27" s="10" t="s">
        <v>152</v>
      </c>
      <c r="B27" s="8" t="s">
        <v>113</v>
      </c>
      <c r="C27" s="11" t="s">
        <v>153</v>
      </c>
      <c r="D27" s="649">
        <v>66046.218060672749</v>
      </c>
    </row>
    <row r="28" spans="1:4" ht="30" customHeight="1" thickTop="1" thickBot="1">
      <c r="A28" s="10" t="s">
        <v>154</v>
      </c>
      <c r="B28" s="8" t="s">
        <v>113</v>
      </c>
      <c r="C28" s="11" t="s">
        <v>155</v>
      </c>
      <c r="D28" s="649">
        <v>90285.385121424784</v>
      </c>
    </row>
    <row r="29" spans="1:4" ht="30" customHeight="1" thickTop="1" thickBot="1">
      <c r="A29" s="10" t="s">
        <v>156</v>
      </c>
      <c r="B29" s="8" t="s">
        <v>113</v>
      </c>
      <c r="C29" s="11" t="s">
        <v>157</v>
      </c>
      <c r="D29" s="649">
        <v>3931.6782072528154</v>
      </c>
    </row>
    <row r="30" spans="1:4" ht="30" customHeight="1" thickTop="1" thickBot="1">
      <c r="A30" s="10" t="s">
        <v>166</v>
      </c>
      <c r="B30" s="8" t="s">
        <v>113</v>
      </c>
      <c r="C30" s="11" t="s">
        <v>167</v>
      </c>
      <c r="D30" s="649">
        <v>117025.1242495255</v>
      </c>
    </row>
    <row r="31" spans="1:4" ht="30" customHeight="1" thickTop="1" thickBot="1">
      <c r="A31" s="10" t="s">
        <v>162</v>
      </c>
      <c r="B31" s="8" t="s">
        <v>113</v>
      </c>
      <c r="C31" s="11" t="s">
        <v>163</v>
      </c>
      <c r="D31" s="649">
        <v>10107.380296947096</v>
      </c>
    </row>
    <row r="32" spans="1:4" ht="30" customHeight="1" thickTop="1" thickBot="1">
      <c r="A32" s="10" t="s">
        <v>164</v>
      </c>
      <c r="B32" s="8" t="s">
        <v>113</v>
      </c>
      <c r="C32" s="11" t="s">
        <v>165</v>
      </c>
      <c r="D32" s="649">
        <v>82425.11964890598</v>
      </c>
    </row>
    <row r="33" spans="1:4" ht="30" customHeight="1" thickTop="1" thickBot="1">
      <c r="A33" s="10" t="s">
        <v>171</v>
      </c>
      <c r="B33" s="8" t="s">
        <v>113</v>
      </c>
      <c r="C33" s="11" t="s">
        <v>172</v>
      </c>
      <c r="D33" s="649">
        <v>9932.2269176931713</v>
      </c>
    </row>
    <row r="34" spans="1:4" ht="30" customHeight="1" thickTop="1" thickBot="1">
      <c r="A34" s="10" t="s">
        <v>160</v>
      </c>
      <c r="B34" s="8" t="s">
        <v>113</v>
      </c>
      <c r="C34" s="11" t="s">
        <v>161</v>
      </c>
      <c r="D34" s="649">
        <v>4547.8059766283877</v>
      </c>
    </row>
    <row r="35" spans="1:4" ht="30" customHeight="1" thickTop="1" thickBot="1">
      <c r="A35" s="10" t="s">
        <v>173</v>
      </c>
      <c r="B35" s="8" t="s">
        <v>113</v>
      </c>
      <c r="C35" s="11" t="s">
        <v>1886</v>
      </c>
      <c r="D35" s="649">
        <v>137208.97542355134</v>
      </c>
    </row>
    <row r="36" spans="1:4" ht="30" customHeight="1" thickTop="1" thickBot="1">
      <c r="A36" s="10" t="s">
        <v>170</v>
      </c>
      <c r="B36" s="8" t="s">
        <v>113</v>
      </c>
      <c r="C36" s="11" t="s">
        <v>1885</v>
      </c>
      <c r="D36" s="649">
        <v>68833.217418801374</v>
      </c>
    </row>
    <row r="37" spans="1:4" ht="30" customHeight="1" thickTop="1" thickBot="1">
      <c r="A37" s="10" t="s">
        <v>168</v>
      </c>
      <c r="B37" s="8" t="s">
        <v>113</v>
      </c>
      <c r="C37" s="11" t="s">
        <v>169</v>
      </c>
      <c r="D37" s="649">
        <v>109149.40406707252</v>
      </c>
    </row>
    <row r="38" spans="1:4" ht="30" customHeight="1" thickTop="1" thickBot="1">
      <c r="A38" s="10" t="s">
        <v>174</v>
      </c>
      <c r="B38" s="8" t="s">
        <v>113</v>
      </c>
      <c r="C38" s="11" t="s">
        <v>175</v>
      </c>
      <c r="D38" s="649">
        <v>91772.128217091929</v>
      </c>
    </row>
    <row r="39" spans="1:4" ht="30" customHeight="1" thickTop="1" thickBot="1">
      <c r="A39" s="10" t="s">
        <v>176</v>
      </c>
      <c r="B39" s="8" t="s">
        <v>113</v>
      </c>
      <c r="C39" s="11" t="s">
        <v>177</v>
      </c>
      <c r="D39" s="649">
        <v>48201.179656684602</v>
      </c>
    </row>
    <row r="40" spans="1:4" ht="30" customHeight="1" thickTop="1" thickBot="1">
      <c r="A40" s="10" t="s">
        <v>180</v>
      </c>
      <c r="B40" s="8" t="s">
        <v>113</v>
      </c>
      <c r="C40" s="11" t="s">
        <v>181</v>
      </c>
      <c r="D40" s="649">
        <v>75735.290875401639</v>
      </c>
    </row>
    <row r="41" spans="1:4" ht="30" customHeight="1" thickTop="1" thickBot="1">
      <c r="A41" s="10" t="s">
        <v>178</v>
      </c>
      <c r="B41" s="8" t="s">
        <v>113</v>
      </c>
      <c r="C41" s="11" t="s">
        <v>179</v>
      </c>
      <c r="D41" s="649">
        <v>70794.935266445347</v>
      </c>
    </row>
    <row r="42" spans="1:4" ht="30" customHeight="1" thickTop="1" thickBot="1">
      <c r="A42" s="10" t="s">
        <v>182</v>
      </c>
      <c r="B42" s="8" t="s">
        <v>113</v>
      </c>
      <c r="C42" s="11" t="s">
        <v>183</v>
      </c>
      <c r="D42" s="649">
        <v>59004.021900669344</v>
      </c>
    </row>
    <row r="43" spans="1:4" ht="30" customHeight="1" thickTop="1" thickBot="1">
      <c r="A43" s="10" t="s">
        <v>1672</v>
      </c>
      <c r="B43" s="8" t="s">
        <v>113</v>
      </c>
      <c r="C43" s="11" t="s">
        <v>1671</v>
      </c>
      <c r="D43" s="649">
        <v>39955.576749807173</v>
      </c>
    </row>
    <row r="44" spans="1:4" ht="30" customHeight="1" thickTop="1" thickBot="1">
      <c r="A44" s="10" t="s">
        <v>184</v>
      </c>
      <c r="B44" s="8" t="s">
        <v>113</v>
      </c>
      <c r="C44" s="11" t="s">
        <v>185</v>
      </c>
      <c r="D44" s="649">
        <v>14832.400280820631</v>
      </c>
    </row>
    <row r="45" spans="1:4" ht="30" customHeight="1" thickTop="1" thickBot="1">
      <c r="A45" s="10" t="s">
        <v>1603</v>
      </c>
      <c r="B45" s="8" t="s">
        <v>113</v>
      </c>
      <c r="C45" s="11" t="s">
        <v>1604</v>
      </c>
      <c r="D45" s="649">
        <v>2153.3562508276691</v>
      </c>
    </row>
    <row r="46" spans="1:4" ht="30" customHeight="1" thickTop="1" thickBot="1">
      <c r="A46" s="10" t="s">
        <v>188</v>
      </c>
      <c r="B46" s="8" t="s">
        <v>113</v>
      </c>
      <c r="C46" s="11" t="s">
        <v>189</v>
      </c>
      <c r="D46" s="649">
        <v>3873.9806234985813</v>
      </c>
    </row>
    <row r="47" spans="1:4" ht="30" customHeight="1" thickTop="1" thickBot="1">
      <c r="A47" s="10" t="s">
        <v>186</v>
      </c>
      <c r="B47" s="8" t="s">
        <v>113</v>
      </c>
      <c r="C47" s="11" t="s">
        <v>187</v>
      </c>
      <c r="D47" s="649">
        <v>9364.5239061113316</v>
      </c>
    </row>
    <row r="48" spans="1:4" ht="30" customHeight="1" thickTop="1" thickBot="1">
      <c r="A48" s="10" t="s">
        <v>190</v>
      </c>
      <c r="B48" s="8" t="s">
        <v>113</v>
      </c>
      <c r="C48" s="11" t="s">
        <v>191</v>
      </c>
      <c r="D48" s="649">
        <v>12454.435578949695</v>
      </c>
    </row>
    <row r="49" spans="1:4" ht="30" customHeight="1" thickTop="1" thickBot="1">
      <c r="A49" s="10" t="s">
        <v>201</v>
      </c>
      <c r="B49" s="8" t="s">
        <v>113</v>
      </c>
      <c r="C49" s="11" t="s">
        <v>1888</v>
      </c>
      <c r="D49" s="649">
        <v>74791.523255421678</v>
      </c>
    </row>
    <row r="50" spans="1:4" ht="30" customHeight="1" thickTop="1" thickBot="1">
      <c r="A50" s="10" t="s">
        <v>192</v>
      </c>
      <c r="B50" s="8" t="s">
        <v>113</v>
      </c>
      <c r="C50" s="11" t="s">
        <v>193</v>
      </c>
      <c r="D50" s="649">
        <v>41545.351245035446</v>
      </c>
    </row>
    <row r="51" spans="1:4" ht="30" customHeight="1" thickTop="1" thickBot="1">
      <c r="A51" s="10" t="s">
        <v>194</v>
      </c>
      <c r="B51" s="8" t="s">
        <v>113</v>
      </c>
      <c r="C51" s="11" t="s">
        <v>1887</v>
      </c>
      <c r="D51" s="649">
        <v>2575.7849890283119</v>
      </c>
    </row>
    <row r="52" spans="1:4" ht="30" customHeight="1" thickTop="1" thickBot="1">
      <c r="A52" s="10" t="s">
        <v>224</v>
      </c>
      <c r="B52" s="8" t="s">
        <v>92</v>
      </c>
      <c r="C52" s="11" t="s">
        <v>1891</v>
      </c>
      <c r="D52" s="649">
        <v>128417.30609899992</v>
      </c>
    </row>
    <row r="53" spans="1:4" ht="30" customHeight="1" thickTop="1" thickBot="1">
      <c r="A53" s="10" t="s">
        <v>195</v>
      </c>
      <c r="B53" s="8" t="s">
        <v>113</v>
      </c>
      <c r="C53" s="11" t="s">
        <v>196</v>
      </c>
      <c r="D53" s="649">
        <v>15931.745314137916</v>
      </c>
    </row>
    <row r="54" spans="1:4" ht="30" customHeight="1" thickTop="1" thickBot="1">
      <c r="A54" s="10" t="s">
        <v>214</v>
      </c>
      <c r="B54" s="8" t="s">
        <v>113</v>
      </c>
      <c r="C54" s="11" t="s">
        <v>215</v>
      </c>
      <c r="D54" s="649">
        <v>9254.2803085809192</v>
      </c>
    </row>
    <row r="55" spans="1:4" ht="30" customHeight="1" thickTop="1" thickBot="1">
      <c r="A55" s="10" t="s">
        <v>197</v>
      </c>
      <c r="B55" s="8" t="s">
        <v>113</v>
      </c>
      <c r="C55" s="11" t="s">
        <v>198</v>
      </c>
      <c r="D55" s="649">
        <v>128480.15525273219</v>
      </c>
    </row>
    <row r="56" spans="1:4" ht="30" customHeight="1" thickTop="1" thickBot="1">
      <c r="A56" s="10" t="s">
        <v>199</v>
      </c>
      <c r="B56" s="8" t="s">
        <v>113</v>
      </c>
      <c r="C56" s="11" t="s">
        <v>200</v>
      </c>
      <c r="D56" s="649">
        <v>13734.08556149896</v>
      </c>
    </row>
    <row r="57" spans="1:4" ht="30" customHeight="1" thickTop="1" thickBot="1">
      <c r="A57" s="10" t="s">
        <v>202</v>
      </c>
      <c r="B57" s="8" t="s">
        <v>113</v>
      </c>
      <c r="C57" s="11" t="s">
        <v>203</v>
      </c>
      <c r="D57" s="649">
        <v>61040.952669992934</v>
      </c>
    </row>
    <row r="58" spans="1:4" ht="30" customHeight="1" thickTop="1" thickBot="1">
      <c r="A58" s="10" t="s">
        <v>212</v>
      </c>
      <c r="B58" s="8" t="s">
        <v>113</v>
      </c>
      <c r="C58" s="11" t="s">
        <v>213</v>
      </c>
      <c r="D58" s="649">
        <v>26162.76329055837</v>
      </c>
    </row>
    <row r="59" spans="1:4" ht="30" customHeight="1" thickTop="1" thickBot="1">
      <c r="A59" s="10" t="s">
        <v>206</v>
      </c>
      <c r="B59" s="8" t="s">
        <v>113</v>
      </c>
      <c r="C59" s="11" t="s">
        <v>207</v>
      </c>
      <c r="D59" s="649">
        <v>6838.1939888723618</v>
      </c>
    </row>
    <row r="60" spans="1:4" ht="30" customHeight="1" thickTop="1" thickBot="1">
      <c r="A60" s="10" t="s">
        <v>204</v>
      </c>
      <c r="B60" s="8" t="s">
        <v>113</v>
      </c>
      <c r="C60" s="11" t="s">
        <v>205</v>
      </c>
      <c r="D60" s="649">
        <v>13764.994981367299</v>
      </c>
    </row>
    <row r="61" spans="1:4" ht="30" customHeight="1" thickTop="1" thickBot="1">
      <c r="A61" s="10" t="s">
        <v>208</v>
      </c>
      <c r="B61" s="8" t="s">
        <v>113</v>
      </c>
      <c r="C61" s="11" t="s">
        <v>209</v>
      </c>
      <c r="D61" s="649">
        <v>10303.139956113248</v>
      </c>
    </row>
    <row r="62" spans="1:4" ht="30" customHeight="1" thickTop="1" thickBot="1">
      <c r="A62" s="10" t="s">
        <v>210</v>
      </c>
      <c r="B62" s="8" t="s">
        <v>113</v>
      </c>
      <c r="C62" s="11" t="s">
        <v>211</v>
      </c>
      <c r="D62" s="649">
        <v>15731.864398989319</v>
      </c>
    </row>
    <row r="63" spans="1:4" ht="30" customHeight="1" thickTop="1" thickBot="1">
      <c r="A63" s="10" t="s">
        <v>217</v>
      </c>
      <c r="B63" s="8" t="s">
        <v>113</v>
      </c>
      <c r="C63" s="11" t="s">
        <v>218</v>
      </c>
      <c r="D63" s="649">
        <v>20132.335474245287</v>
      </c>
    </row>
    <row r="64" spans="1:4" ht="30" customHeight="1" thickTop="1" thickBot="1">
      <c r="A64" s="10" t="s">
        <v>219</v>
      </c>
      <c r="B64" s="8" t="s">
        <v>113</v>
      </c>
      <c r="C64" s="11" t="s">
        <v>220</v>
      </c>
      <c r="D64" s="649">
        <v>13577.477834166037</v>
      </c>
    </row>
    <row r="65" spans="1:4" ht="30" customHeight="1" thickTop="1" thickBot="1">
      <c r="A65" s="10" t="s">
        <v>216</v>
      </c>
      <c r="B65" s="8" t="s">
        <v>113</v>
      </c>
      <c r="C65" s="11" t="s">
        <v>1889</v>
      </c>
      <c r="D65" s="649">
        <v>14420.274682576101</v>
      </c>
    </row>
    <row r="66" spans="1:4" ht="30" customHeight="1" thickTop="1" thickBot="1">
      <c r="A66" s="10" t="s">
        <v>221</v>
      </c>
      <c r="B66" s="8" t="s">
        <v>113</v>
      </c>
      <c r="C66" s="11" t="s">
        <v>1890</v>
      </c>
      <c r="D66" s="649">
        <v>57730.553802093746</v>
      </c>
    </row>
    <row r="67" spans="1:4" ht="30" customHeight="1" thickTop="1" thickBot="1">
      <c r="A67" s="10" t="s">
        <v>222</v>
      </c>
      <c r="B67" s="8" t="s">
        <v>113</v>
      </c>
      <c r="C67" s="11" t="s">
        <v>223</v>
      </c>
      <c r="D67" s="649">
        <v>31463.728797978638</v>
      </c>
    </row>
    <row r="68" spans="1:4" ht="30" customHeight="1" thickTop="1" thickBot="1">
      <c r="A68" s="10" t="s">
        <v>225</v>
      </c>
      <c r="B68" s="8" t="s">
        <v>113</v>
      </c>
      <c r="C68" s="11" t="s">
        <v>226</v>
      </c>
      <c r="D68" s="649">
        <v>79971.942025355427</v>
      </c>
    </row>
    <row r="69" spans="1:4" ht="30" customHeight="1" thickTop="1" thickBot="1">
      <c r="A69" s="10" t="s">
        <v>227</v>
      </c>
      <c r="B69" s="8" t="s">
        <v>113</v>
      </c>
      <c r="C69" s="11" t="s">
        <v>1892</v>
      </c>
      <c r="D69" s="649">
        <v>14420.274682576101</v>
      </c>
    </row>
    <row r="70" spans="1:4" ht="30" customHeight="1" thickTop="1" thickBot="1">
      <c r="A70" s="10" t="s">
        <v>232</v>
      </c>
      <c r="B70" s="8" t="s">
        <v>233</v>
      </c>
      <c r="C70" s="11" t="s">
        <v>1895</v>
      </c>
      <c r="D70" s="649">
        <v>3256.8225401273971</v>
      </c>
    </row>
    <row r="71" spans="1:4" ht="30" customHeight="1" thickTop="1" thickBot="1">
      <c r="A71" s="10" t="s">
        <v>228</v>
      </c>
      <c r="B71" s="8" t="s">
        <v>113</v>
      </c>
      <c r="C71" s="11" t="s">
        <v>1893</v>
      </c>
      <c r="D71" s="649">
        <v>3267.1256800835104</v>
      </c>
    </row>
    <row r="72" spans="1:4" ht="30" customHeight="1" thickTop="1" thickBot="1">
      <c r="A72" s="10" t="s">
        <v>229</v>
      </c>
      <c r="B72" s="8" t="s">
        <v>113</v>
      </c>
      <c r="C72" s="11" t="s">
        <v>1894</v>
      </c>
      <c r="D72" s="649">
        <v>9582.950473180932</v>
      </c>
    </row>
    <row r="73" spans="1:4" ht="30" customHeight="1" thickTop="1" thickBot="1">
      <c r="A73" s="10" t="s">
        <v>230</v>
      </c>
      <c r="B73" s="8" t="s">
        <v>113</v>
      </c>
      <c r="C73" s="11" t="s">
        <v>231</v>
      </c>
      <c r="D73" s="649">
        <v>1216.8008288169744</v>
      </c>
    </row>
    <row r="74" spans="1:4" ht="30" customHeight="1" thickTop="1" thickBot="1">
      <c r="A74" s="10" t="s">
        <v>234</v>
      </c>
      <c r="B74" s="8" t="s">
        <v>113</v>
      </c>
      <c r="C74" s="11" t="s">
        <v>235</v>
      </c>
      <c r="D74" s="649">
        <v>2096.6889810690459</v>
      </c>
    </row>
    <row r="75" spans="1:4" ht="30" customHeight="1" thickTop="1" thickBot="1">
      <c r="A75" s="10" t="s">
        <v>236</v>
      </c>
      <c r="B75" s="8" t="s">
        <v>113</v>
      </c>
      <c r="C75" s="11" t="s">
        <v>237</v>
      </c>
      <c r="D75" s="649">
        <v>547011.21560797771</v>
      </c>
    </row>
    <row r="76" spans="1:4" ht="30" customHeight="1" thickTop="1" thickBot="1">
      <c r="A76" s="10" t="s">
        <v>238</v>
      </c>
      <c r="B76" s="8" t="s">
        <v>113</v>
      </c>
      <c r="C76" s="11" t="s">
        <v>239</v>
      </c>
      <c r="D76" s="649">
        <v>556375.73951408907</v>
      </c>
    </row>
    <row r="77" spans="1:4" ht="30" customHeight="1" thickTop="1" thickBot="1">
      <c r="A77" s="10" t="s">
        <v>240</v>
      </c>
      <c r="B77" s="8" t="s">
        <v>113</v>
      </c>
      <c r="C77" s="11" t="s">
        <v>1896</v>
      </c>
      <c r="D77" s="649">
        <v>158633.32464829323</v>
      </c>
    </row>
    <row r="78" spans="1:4" ht="30" customHeight="1" thickTop="1" thickBot="1">
      <c r="A78" s="10" t="s">
        <v>241</v>
      </c>
      <c r="B78" s="8" t="s">
        <v>113</v>
      </c>
      <c r="C78" s="11" t="s">
        <v>1897</v>
      </c>
      <c r="D78" s="649">
        <v>157323.79555987121</v>
      </c>
    </row>
    <row r="79" spans="1:4" ht="30" customHeight="1" thickTop="1" thickBot="1">
      <c r="A79" s="10" t="s">
        <v>246</v>
      </c>
      <c r="B79" s="8" t="s">
        <v>113</v>
      </c>
      <c r="C79" s="11" t="s">
        <v>1902</v>
      </c>
      <c r="D79" s="649">
        <v>91136.424481799724</v>
      </c>
    </row>
    <row r="80" spans="1:4" ht="30" customHeight="1" thickTop="1" thickBot="1">
      <c r="A80" s="10" t="s">
        <v>243</v>
      </c>
      <c r="B80" s="8" t="s">
        <v>113</v>
      </c>
      <c r="C80" s="11" t="s">
        <v>1899</v>
      </c>
      <c r="D80" s="649">
        <v>196653.97171434233</v>
      </c>
    </row>
    <row r="81" spans="1:4" ht="30" customHeight="1" thickTop="1" thickBot="1">
      <c r="A81" s="10" t="s">
        <v>244</v>
      </c>
      <c r="B81" s="8" t="s">
        <v>113</v>
      </c>
      <c r="C81" s="11" t="s">
        <v>1900</v>
      </c>
      <c r="D81" s="649">
        <v>242354.57930367824</v>
      </c>
    </row>
    <row r="82" spans="1:4" ht="30" customHeight="1" thickTop="1" thickBot="1">
      <c r="A82" s="10" t="s">
        <v>245</v>
      </c>
      <c r="B82" s="8" t="s">
        <v>113</v>
      </c>
      <c r="C82" s="11" t="s">
        <v>1901</v>
      </c>
      <c r="D82" s="649">
        <v>196653.97171434233</v>
      </c>
    </row>
    <row r="83" spans="1:4" ht="30" customHeight="1" thickTop="1" thickBot="1">
      <c r="A83" s="10" t="s">
        <v>247</v>
      </c>
      <c r="B83" s="8" t="s">
        <v>113</v>
      </c>
      <c r="C83" s="11" t="s">
        <v>1903</v>
      </c>
      <c r="D83" s="649">
        <v>122208.63396144606</v>
      </c>
    </row>
    <row r="84" spans="1:4" ht="30" customHeight="1" thickTop="1" thickBot="1">
      <c r="A84" s="10" t="s">
        <v>242</v>
      </c>
      <c r="B84" s="8" t="s">
        <v>113</v>
      </c>
      <c r="C84" s="11" t="s">
        <v>1898</v>
      </c>
      <c r="D84" s="649">
        <v>130150.29423961816</v>
      </c>
    </row>
    <row r="85" spans="1:4" ht="30" customHeight="1" thickTop="1" thickBot="1">
      <c r="A85" s="10" t="s">
        <v>248</v>
      </c>
      <c r="B85" s="8" t="s">
        <v>113</v>
      </c>
      <c r="C85" s="11" t="s">
        <v>1904</v>
      </c>
      <c r="D85" s="649">
        <v>249094.89346296754</v>
      </c>
    </row>
    <row r="86" spans="1:4" ht="30" customHeight="1" thickTop="1" thickBot="1">
      <c r="A86" s="10" t="s">
        <v>249</v>
      </c>
      <c r="B86" s="8" t="s">
        <v>113</v>
      </c>
      <c r="C86" s="11" t="s">
        <v>250</v>
      </c>
      <c r="D86" s="649">
        <v>5367.9359171350015</v>
      </c>
    </row>
    <row r="87" spans="1:4" ht="30" customHeight="1" thickTop="1" thickBot="1">
      <c r="A87" s="10" t="s">
        <v>255</v>
      </c>
      <c r="B87" s="8" t="s">
        <v>113</v>
      </c>
      <c r="C87" s="11" t="s">
        <v>256</v>
      </c>
      <c r="D87" s="649">
        <v>1155593.9955936882</v>
      </c>
    </row>
    <row r="88" spans="1:4" ht="30" customHeight="1" thickTop="1" thickBot="1">
      <c r="A88" s="10" t="s">
        <v>253</v>
      </c>
      <c r="B88" s="8" t="s">
        <v>113</v>
      </c>
      <c r="C88" s="11" t="s">
        <v>254</v>
      </c>
      <c r="D88" s="649">
        <v>16912.604237959895</v>
      </c>
    </row>
    <row r="89" spans="1:4" ht="30" customHeight="1" thickTop="1" thickBot="1">
      <c r="A89" s="10" t="s">
        <v>251</v>
      </c>
      <c r="B89" s="8" t="s">
        <v>113</v>
      </c>
      <c r="C89" s="11" t="s">
        <v>252</v>
      </c>
      <c r="D89" s="649">
        <v>40640.735556888707</v>
      </c>
    </row>
    <row r="90" spans="1:4" ht="30" customHeight="1" thickTop="1" thickBot="1">
      <c r="A90" s="10" t="s">
        <v>257</v>
      </c>
      <c r="B90" s="8" t="s">
        <v>113</v>
      </c>
      <c r="C90" s="11" t="s">
        <v>258</v>
      </c>
      <c r="D90" s="649">
        <v>6496.1297423294027</v>
      </c>
    </row>
    <row r="91" spans="1:4" ht="30" customHeight="1" thickTop="1" thickBot="1">
      <c r="A91" s="10" t="s">
        <v>259</v>
      </c>
      <c r="B91" s="8" t="s">
        <v>113</v>
      </c>
      <c r="C91" s="11" t="s">
        <v>260</v>
      </c>
      <c r="D91" s="649">
        <v>49817.74231579878</v>
      </c>
    </row>
    <row r="92" spans="1:4" ht="30" customHeight="1" thickTop="1" thickBot="1">
      <c r="A92" s="10" t="s">
        <v>261</v>
      </c>
      <c r="B92" s="8" t="s">
        <v>113</v>
      </c>
      <c r="C92" s="11" t="s">
        <v>262</v>
      </c>
      <c r="D92" s="649">
        <v>7431.6548503444856</v>
      </c>
    </row>
    <row r="93" spans="1:4" ht="30" customHeight="1" thickTop="1" thickBot="1">
      <c r="A93" s="10" t="s">
        <v>263</v>
      </c>
      <c r="B93" s="8" t="s">
        <v>113</v>
      </c>
      <c r="C93" s="11" t="s">
        <v>264</v>
      </c>
      <c r="D93" s="649">
        <v>8989.4896117088083</v>
      </c>
    </row>
    <row r="94" spans="1:4" ht="30" customHeight="1" thickTop="1" thickBot="1">
      <c r="A94" s="10" t="s">
        <v>265</v>
      </c>
      <c r="B94" s="8" t="s">
        <v>113</v>
      </c>
      <c r="C94" s="11" t="s">
        <v>266</v>
      </c>
      <c r="D94" s="649">
        <v>32119.008499187439</v>
      </c>
    </row>
    <row r="95" spans="1:4" ht="30" customHeight="1" thickTop="1" thickBot="1">
      <c r="A95" s="10" t="s">
        <v>267</v>
      </c>
      <c r="B95" s="8" t="s">
        <v>113</v>
      </c>
      <c r="C95" s="11" t="s">
        <v>268</v>
      </c>
      <c r="D95" s="649">
        <v>90460.538500678711</v>
      </c>
    </row>
    <row r="96" spans="1:4" ht="30" customHeight="1" thickTop="1" thickBot="1">
      <c r="A96" s="10" t="s">
        <v>269</v>
      </c>
      <c r="B96" s="8" t="s">
        <v>113</v>
      </c>
      <c r="C96" s="11" t="s">
        <v>270</v>
      </c>
      <c r="D96" s="649">
        <v>180865.44004559435</v>
      </c>
    </row>
    <row r="97" spans="1:4" ht="30" customHeight="1" thickTop="1" thickBot="1">
      <c r="A97" s="10" t="s">
        <v>271</v>
      </c>
      <c r="B97" s="8" t="s">
        <v>113</v>
      </c>
      <c r="C97" s="11" t="s">
        <v>272</v>
      </c>
      <c r="D97" s="649">
        <v>98748.384281376202</v>
      </c>
    </row>
    <row r="98" spans="1:4" ht="30" customHeight="1" thickTop="1" thickBot="1">
      <c r="A98" s="10" t="s">
        <v>273</v>
      </c>
      <c r="B98" s="8" t="s">
        <v>113</v>
      </c>
      <c r="C98" s="11" t="s">
        <v>274</v>
      </c>
      <c r="D98" s="649">
        <v>9421.1911758699534</v>
      </c>
    </row>
    <row r="99" spans="1:4" ht="30" customHeight="1" thickTop="1" thickBot="1">
      <c r="A99" s="10" t="s">
        <v>275</v>
      </c>
      <c r="B99" s="8" t="s">
        <v>113</v>
      </c>
      <c r="C99" s="11" t="s">
        <v>276</v>
      </c>
      <c r="D99" s="649">
        <v>10303.139956113248</v>
      </c>
    </row>
    <row r="100" spans="1:4" ht="30" customHeight="1" thickTop="1" thickBot="1">
      <c r="A100" s="10" t="s">
        <v>277</v>
      </c>
      <c r="B100" s="8" t="s">
        <v>113</v>
      </c>
      <c r="C100" s="11" t="s">
        <v>278</v>
      </c>
      <c r="D100" s="649">
        <v>39986.486169675511</v>
      </c>
    </row>
    <row r="101" spans="1:4" ht="30" customHeight="1" thickTop="1" thickBot="1">
      <c r="A101" s="10" t="s">
        <v>279</v>
      </c>
      <c r="B101" s="8" t="s">
        <v>113</v>
      </c>
      <c r="C101" s="11" t="s">
        <v>1905</v>
      </c>
      <c r="D101" s="649">
        <v>145697.73243339302</v>
      </c>
    </row>
    <row r="102" spans="1:4" ht="30" customHeight="1" thickTop="1" thickBot="1">
      <c r="A102" s="10" t="s">
        <v>280</v>
      </c>
      <c r="B102" s="8" t="s">
        <v>113</v>
      </c>
      <c r="C102" s="11" t="s">
        <v>281</v>
      </c>
      <c r="D102" s="649">
        <v>589962.94545702264</v>
      </c>
    </row>
    <row r="103" spans="1:4" ht="30" customHeight="1" thickTop="1" thickBot="1">
      <c r="A103" s="10" t="s">
        <v>282</v>
      </c>
      <c r="B103" s="8" t="s">
        <v>113</v>
      </c>
      <c r="C103" s="11" t="s">
        <v>283</v>
      </c>
      <c r="D103" s="649">
        <v>393706.67494498624</v>
      </c>
    </row>
    <row r="104" spans="1:4" ht="30" customHeight="1" thickTop="1" thickBot="1">
      <c r="A104" s="10" t="s">
        <v>284</v>
      </c>
      <c r="B104" s="8" t="s">
        <v>113</v>
      </c>
      <c r="C104" s="11" t="s">
        <v>285</v>
      </c>
      <c r="D104" s="649">
        <v>557186.59662863519</v>
      </c>
    </row>
    <row r="105" spans="1:4" ht="30" customHeight="1" thickTop="1" thickBot="1">
      <c r="A105" s="10" t="s">
        <v>286</v>
      </c>
      <c r="B105" s="8" t="s">
        <v>113</v>
      </c>
      <c r="C105" s="11" t="s">
        <v>287</v>
      </c>
      <c r="D105" s="649">
        <v>242540.03582288828</v>
      </c>
    </row>
    <row r="106" spans="1:4" ht="30" customHeight="1" thickTop="1" thickBot="1">
      <c r="A106" s="10" t="s">
        <v>288</v>
      </c>
      <c r="B106" s="8" t="s">
        <v>113</v>
      </c>
      <c r="C106" s="11" t="s">
        <v>289</v>
      </c>
      <c r="D106" s="649">
        <v>11147.997432514536</v>
      </c>
    </row>
    <row r="107" spans="1:4" ht="30" customHeight="1" thickTop="1" thickBot="1">
      <c r="A107" s="10" t="s">
        <v>290</v>
      </c>
      <c r="B107" s="8" t="s">
        <v>113</v>
      </c>
      <c r="C107" s="11" t="s">
        <v>291</v>
      </c>
      <c r="D107" s="649">
        <v>478525.21400569734</v>
      </c>
    </row>
    <row r="108" spans="1:4" ht="30" customHeight="1" thickTop="1" thickBot="1">
      <c r="A108" s="10" t="s">
        <v>292</v>
      </c>
      <c r="B108" s="8" t="s">
        <v>113</v>
      </c>
      <c r="C108" s="11" t="s">
        <v>293</v>
      </c>
      <c r="D108" s="649">
        <v>21392.409490877937</v>
      </c>
    </row>
    <row r="109" spans="1:4" ht="30" customHeight="1" thickTop="1" thickBot="1">
      <c r="A109" s="10" t="s">
        <v>294</v>
      </c>
      <c r="B109" s="8" t="s">
        <v>113</v>
      </c>
      <c r="C109" s="11" t="s">
        <v>1906</v>
      </c>
      <c r="D109" s="649">
        <v>510733.85982250294</v>
      </c>
    </row>
    <row r="110" spans="1:4" ht="30" customHeight="1" thickTop="1" thickBot="1">
      <c r="A110" s="10" t="s">
        <v>295</v>
      </c>
      <c r="B110" s="8" t="s">
        <v>113</v>
      </c>
      <c r="C110" s="11" t="s">
        <v>296</v>
      </c>
      <c r="D110" s="649">
        <v>4189.2567061556465</v>
      </c>
    </row>
    <row r="111" spans="1:4" ht="30" customHeight="1" thickTop="1" thickBot="1">
      <c r="A111" s="10" t="s">
        <v>297</v>
      </c>
      <c r="B111" s="8" t="s">
        <v>113</v>
      </c>
      <c r="C111" s="11" t="s">
        <v>298</v>
      </c>
      <c r="D111" s="649">
        <v>92147.162511494433</v>
      </c>
    </row>
    <row r="112" spans="1:4" ht="30" customHeight="1" thickTop="1" thickBot="1">
      <c r="A112" s="10" t="s">
        <v>299</v>
      </c>
      <c r="B112" s="8" t="s">
        <v>113</v>
      </c>
      <c r="C112" s="11" t="s">
        <v>300</v>
      </c>
      <c r="D112" s="649">
        <v>562181.55887935881</v>
      </c>
    </row>
    <row r="113" spans="1:4" ht="30" customHeight="1" thickTop="1" thickBot="1">
      <c r="A113" s="10" t="s">
        <v>301</v>
      </c>
      <c r="B113" s="8" t="s">
        <v>113</v>
      </c>
      <c r="C113" s="11" t="s">
        <v>302</v>
      </c>
      <c r="D113" s="649">
        <v>6986.5592042403923</v>
      </c>
    </row>
    <row r="114" spans="1:4" ht="30" customHeight="1" thickTop="1" thickBot="1">
      <c r="A114" s="10" t="s">
        <v>305</v>
      </c>
      <c r="B114" s="8" t="s">
        <v>113</v>
      </c>
      <c r="C114" s="11" t="s">
        <v>306</v>
      </c>
      <c r="D114" s="649">
        <v>102874.79183379957</v>
      </c>
    </row>
    <row r="115" spans="1:4" ht="30" customHeight="1" thickTop="1" thickBot="1">
      <c r="A115" s="10" t="s">
        <v>303</v>
      </c>
      <c r="B115" s="8" t="s">
        <v>113</v>
      </c>
      <c r="C115" s="11" t="s">
        <v>304</v>
      </c>
      <c r="D115" s="649">
        <v>82432.331846875255</v>
      </c>
    </row>
    <row r="116" spans="1:4" ht="30" customHeight="1" thickTop="1" thickBot="1">
      <c r="A116" s="10" t="s">
        <v>309</v>
      </c>
      <c r="B116" s="8" t="s">
        <v>113</v>
      </c>
      <c r="C116" s="11" t="s">
        <v>1907</v>
      </c>
      <c r="D116" s="649">
        <v>82425.11964890598</v>
      </c>
    </row>
    <row r="117" spans="1:4" ht="30" customHeight="1" thickTop="1" thickBot="1">
      <c r="A117" s="10" t="s">
        <v>310</v>
      </c>
      <c r="B117" s="8" t="s">
        <v>113</v>
      </c>
      <c r="C117" s="11" t="s">
        <v>311</v>
      </c>
      <c r="D117" s="649">
        <v>209764.71730849645</v>
      </c>
    </row>
    <row r="118" spans="1:4" ht="30" customHeight="1" thickTop="1" thickBot="1">
      <c r="A118" s="10" t="s">
        <v>313</v>
      </c>
      <c r="B118" s="8" t="s">
        <v>113</v>
      </c>
      <c r="C118" s="11" t="s">
        <v>1909</v>
      </c>
      <c r="D118" s="649">
        <v>215444.83836630167</v>
      </c>
    </row>
    <row r="119" spans="1:4" ht="30" customHeight="1" thickTop="1" thickBot="1">
      <c r="A119" s="10" t="s">
        <v>318</v>
      </c>
      <c r="B119" s="8" t="s">
        <v>113</v>
      </c>
      <c r="C119" s="11" t="s">
        <v>319</v>
      </c>
      <c r="D119" s="649">
        <v>215444.83836630167</v>
      </c>
    </row>
    <row r="120" spans="1:4" ht="30" customHeight="1" thickTop="1" thickBot="1">
      <c r="A120" s="10" t="s">
        <v>314</v>
      </c>
      <c r="B120" s="8" t="s">
        <v>113</v>
      </c>
      <c r="C120" s="11" t="s">
        <v>315</v>
      </c>
      <c r="D120" s="649">
        <v>186885.56472195135</v>
      </c>
    </row>
    <row r="121" spans="1:4" ht="30" customHeight="1" thickTop="1" thickBot="1">
      <c r="A121" s="10" t="s">
        <v>1648</v>
      </c>
      <c r="B121" s="8" t="s">
        <v>113</v>
      </c>
      <c r="C121" s="11" t="s">
        <v>1649</v>
      </c>
      <c r="D121" s="649">
        <v>92728.259605019222</v>
      </c>
    </row>
    <row r="122" spans="1:4" ht="30" customHeight="1" thickTop="1" thickBot="1">
      <c r="A122" s="10" t="s">
        <v>322</v>
      </c>
      <c r="B122" s="8" t="s">
        <v>113</v>
      </c>
      <c r="C122" s="11" t="s">
        <v>323</v>
      </c>
      <c r="D122" s="649">
        <v>120577.64690639333</v>
      </c>
    </row>
    <row r="123" spans="1:4" ht="30" customHeight="1" thickTop="1" thickBot="1">
      <c r="A123" s="10" t="s">
        <v>320</v>
      </c>
      <c r="B123" s="8" t="s">
        <v>113</v>
      </c>
      <c r="C123" s="11" t="s">
        <v>321</v>
      </c>
      <c r="D123" s="649">
        <v>105505.18346459526</v>
      </c>
    </row>
    <row r="124" spans="1:4" ht="30" customHeight="1" thickTop="1" thickBot="1">
      <c r="A124" s="10" t="s">
        <v>312</v>
      </c>
      <c r="B124" s="8" t="s">
        <v>113</v>
      </c>
      <c r="C124" s="11" t="s">
        <v>1908</v>
      </c>
      <c r="D124" s="649">
        <v>215444.83836630167</v>
      </c>
    </row>
    <row r="125" spans="1:4" ht="30" customHeight="1" thickTop="1" thickBot="1">
      <c r="A125" s="10" t="s">
        <v>316</v>
      </c>
      <c r="B125" s="8" t="s">
        <v>113</v>
      </c>
      <c r="C125" s="11" t="s">
        <v>317</v>
      </c>
      <c r="D125" s="649">
        <v>91772.128217091929</v>
      </c>
    </row>
    <row r="126" spans="1:4" ht="30" customHeight="1" thickTop="1" thickBot="1">
      <c r="A126" s="10" t="s">
        <v>307</v>
      </c>
      <c r="B126" s="8" t="s">
        <v>113</v>
      </c>
      <c r="C126" s="11" t="s">
        <v>308</v>
      </c>
      <c r="D126" s="649">
        <v>104782.93335367173</v>
      </c>
    </row>
    <row r="127" spans="1:4" ht="30" customHeight="1" thickTop="1" thickBot="1">
      <c r="A127" s="10" t="s">
        <v>324</v>
      </c>
      <c r="B127" s="8" t="s">
        <v>113</v>
      </c>
      <c r="C127" s="11" t="s">
        <v>325</v>
      </c>
      <c r="D127" s="649">
        <v>1657.7752189386215</v>
      </c>
    </row>
    <row r="128" spans="1:4" ht="30" customHeight="1" thickTop="1" thickBot="1">
      <c r="A128" s="10" t="s">
        <v>326</v>
      </c>
      <c r="B128" s="8" t="s">
        <v>113</v>
      </c>
      <c r="C128" s="11" t="s">
        <v>327</v>
      </c>
      <c r="D128" s="649">
        <v>76105.173599826114</v>
      </c>
    </row>
    <row r="129" spans="1:4" ht="30" customHeight="1" thickTop="1" thickBot="1">
      <c r="A129" s="10" t="s">
        <v>328</v>
      </c>
      <c r="B129" s="8" t="s">
        <v>113</v>
      </c>
      <c r="C129" s="11" t="s">
        <v>329</v>
      </c>
      <c r="D129" s="649">
        <v>64.909781723513461</v>
      </c>
    </row>
    <row r="130" spans="1:4" ht="30" customHeight="1" thickTop="1" thickBot="1">
      <c r="A130" s="10" t="s">
        <v>330</v>
      </c>
      <c r="B130" s="8" t="s">
        <v>113</v>
      </c>
      <c r="C130" s="11" t="s">
        <v>331</v>
      </c>
      <c r="D130" s="649">
        <v>1299.2259484658805</v>
      </c>
    </row>
    <row r="131" spans="1:4" ht="30" customHeight="1" thickTop="1" thickBot="1">
      <c r="A131" s="10" t="s">
        <v>332</v>
      </c>
      <c r="B131" s="8" t="s">
        <v>113</v>
      </c>
      <c r="C131" s="11" t="s">
        <v>333</v>
      </c>
      <c r="D131" s="649">
        <v>1299.2259484658805</v>
      </c>
    </row>
    <row r="132" spans="1:4" ht="30" customHeight="1" thickTop="1" thickBot="1">
      <c r="A132" s="10" t="s">
        <v>334</v>
      </c>
      <c r="B132" s="8" t="s">
        <v>113</v>
      </c>
      <c r="C132" s="11" t="s">
        <v>1676</v>
      </c>
      <c r="D132" s="649">
        <v>3118.7604647154803</v>
      </c>
    </row>
    <row r="133" spans="1:4" ht="30" customHeight="1" thickTop="1" thickBot="1">
      <c r="A133" s="10" t="s">
        <v>335</v>
      </c>
      <c r="B133" s="8" t="s">
        <v>92</v>
      </c>
      <c r="C133" s="11" t="s">
        <v>1910</v>
      </c>
      <c r="D133" s="649">
        <v>209248.5299966952</v>
      </c>
    </row>
    <row r="134" spans="1:4" ht="30" customHeight="1" thickTop="1" thickBot="1">
      <c r="A134" s="10" t="s">
        <v>336</v>
      </c>
      <c r="B134" s="8" t="s">
        <v>113</v>
      </c>
      <c r="C134" s="11" t="s">
        <v>337</v>
      </c>
      <c r="D134" s="649">
        <v>1129.224139190012</v>
      </c>
    </row>
    <row r="135" spans="1:4" ht="30" customHeight="1" thickTop="1" thickBot="1">
      <c r="A135" s="10" t="s">
        <v>338</v>
      </c>
      <c r="B135" s="8" t="s">
        <v>339</v>
      </c>
      <c r="C135" s="11" t="s">
        <v>340</v>
      </c>
      <c r="D135" s="649">
        <v>1213.7098868301407</v>
      </c>
    </row>
    <row r="136" spans="1:4" ht="30" customHeight="1" thickTop="1" thickBot="1">
      <c r="A136" s="10" t="s">
        <v>352</v>
      </c>
      <c r="B136" s="8" t="s">
        <v>339</v>
      </c>
      <c r="C136" s="11" t="s">
        <v>353</v>
      </c>
      <c r="D136" s="649">
        <v>1013.8289716815435</v>
      </c>
    </row>
    <row r="137" spans="1:4" ht="30" customHeight="1" thickTop="1" thickBot="1">
      <c r="A137" s="10" t="s">
        <v>343</v>
      </c>
      <c r="B137" s="8" t="s">
        <v>344</v>
      </c>
      <c r="C137" s="11" t="s">
        <v>345</v>
      </c>
      <c r="D137" s="649">
        <v>70.061351701570089</v>
      </c>
    </row>
    <row r="138" spans="1:4" ht="30" customHeight="1" thickTop="1" thickBot="1">
      <c r="A138" s="10" t="s">
        <v>346</v>
      </c>
      <c r="B138" s="8" t="s">
        <v>344</v>
      </c>
      <c r="C138" s="11" t="s">
        <v>347</v>
      </c>
      <c r="D138" s="649">
        <v>283.33634879311433</v>
      </c>
    </row>
    <row r="139" spans="1:4" ht="30" customHeight="1" thickTop="1" thickBot="1">
      <c r="A139" s="10" t="s">
        <v>350</v>
      </c>
      <c r="B139" s="8" t="s">
        <v>339</v>
      </c>
      <c r="C139" s="11" t="s">
        <v>351</v>
      </c>
      <c r="D139" s="649">
        <v>2319.2368041210921</v>
      </c>
    </row>
    <row r="140" spans="1:4" ht="30" customHeight="1" thickTop="1" thickBot="1">
      <c r="A140" s="10" t="s">
        <v>348</v>
      </c>
      <c r="B140" s="8" t="s">
        <v>339</v>
      </c>
      <c r="C140" s="11" t="s">
        <v>349</v>
      </c>
      <c r="D140" s="649">
        <v>1248.7405626809257</v>
      </c>
    </row>
    <row r="141" spans="1:4" ht="30" customHeight="1" thickTop="1" thickBot="1">
      <c r="A141" s="10" t="s">
        <v>356</v>
      </c>
      <c r="B141" s="8" t="s">
        <v>113</v>
      </c>
      <c r="C141" s="11" t="s">
        <v>357</v>
      </c>
      <c r="D141" s="649">
        <v>47081.228343455099</v>
      </c>
    </row>
    <row r="142" spans="1:4" ht="30" customHeight="1" thickTop="1" thickBot="1">
      <c r="A142" s="10" t="s">
        <v>341</v>
      </c>
      <c r="B142" s="8" t="s">
        <v>339</v>
      </c>
      <c r="C142" s="11" t="s">
        <v>342</v>
      </c>
      <c r="D142" s="649">
        <v>863.40312832229006</v>
      </c>
    </row>
    <row r="143" spans="1:4" ht="30" customHeight="1" thickTop="1" thickBot="1">
      <c r="A143" s="10" t="s">
        <v>354</v>
      </c>
      <c r="B143" s="8" t="s">
        <v>113</v>
      </c>
      <c r="C143" s="11" t="s">
        <v>355</v>
      </c>
      <c r="D143" s="649">
        <v>42847.668135488166</v>
      </c>
    </row>
    <row r="144" spans="1:4" ht="30" customHeight="1" thickTop="1" thickBot="1">
      <c r="A144" s="10" t="s">
        <v>359</v>
      </c>
      <c r="B144" s="8" t="s">
        <v>113</v>
      </c>
      <c r="C144" s="11" t="s">
        <v>360</v>
      </c>
      <c r="D144" s="649">
        <v>129932.89798654417</v>
      </c>
    </row>
    <row r="145" spans="1:4" ht="68.25" customHeight="1" thickTop="1" thickBot="1">
      <c r="A145" s="10" t="s">
        <v>358</v>
      </c>
      <c r="B145" s="8" t="s">
        <v>113</v>
      </c>
      <c r="C145" s="11" t="s">
        <v>2197</v>
      </c>
      <c r="D145" s="649">
        <v>162782.39910862001</v>
      </c>
    </row>
    <row r="146" spans="1:4" ht="30" customHeight="1" thickTop="1" thickBot="1">
      <c r="A146" s="10" t="s">
        <v>361</v>
      </c>
      <c r="B146" s="8" t="s">
        <v>113</v>
      </c>
      <c r="C146" s="11" t="s">
        <v>1911</v>
      </c>
      <c r="D146" s="649">
        <v>111437.73145132528</v>
      </c>
    </row>
    <row r="147" spans="1:4" ht="30" customHeight="1" thickTop="1" thickBot="1">
      <c r="A147" s="10" t="s">
        <v>362</v>
      </c>
      <c r="B147" s="8" t="s">
        <v>113</v>
      </c>
      <c r="C147" s="11" t="s">
        <v>1912</v>
      </c>
      <c r="D147" s="649">
        <v>94542.642551290774</v>
      </c>
    </row>
    <row r="148" spans="1:4" ht="30" customHeight="1" thickTop="1" thickBot="1">
      <c r="A148" s="10" t="s">
        <v>367</v>
      </c>
      <c r="B148" s="8" t="s">
        <v>113</v>
      </c>
      <c r="C148" s="11" t="s">
        <v>368</v>
      </c>
      <c r="D148" s="649">
        <v>6237.5209294309607</v>
      </c>
    </row>
    <row r="149" spans="1:4" ht="30" customHeight="1" thickTop="1" thickBot="1">
      <c r="A149" s="10" t="s">
        <v>363</v>
      </c>
      <c r="B149" s="8" t="s">
        <v>113</v>
      </c>
      <c r="C149" s="11" t="s">
        <v>364</v>
      </c>
      <c r="D149" s="649">
        <v>5179.3884559381295</v>
      </c>
    </row>
    <row r="150" spans="1:4" ht="30" customHeight="1" thickTop="1" thickBot="1">
      <c r="A150" s="10" t="s">
        <v>158</v>
      </c>
      <c r="B150" s="8" t="s">
        <v>113</v>
      </c>
      <c r="C150" s="11" t="s">
        <v>159</v>
      </c>
      <c r="D150" s="649">
        <v>38905.686788279236</v>
      </c>
    </row>
    <row r="151" spans="1:4" ht="30" customHeight="1" thickTop="1" thickBot="1">
      <c r="A151" s="10" t="s">
        <v>369</v>
      </c>
      <c r="B151" s="8" t="s">
        <v>113</v>
      </c>
      <c r="C151" s="11" t="s">
        <v>370</v>
      </c>
      <c r="D151" s="649">
        <v>90432.720022797177</v>
      </c>
    </row>
    <row r="152" spans="1:4" ht="30" customHeight="1" thickTop="1" thickBot="1">
      <c r="A152" s="10" t="s">
        <v>371</v>
      </c>
      <c r="B152" s="8" t="s">
        <v>113</v>
      </c>
      <c r="C152" s="11" t="s">
        <v>372</v>
      </c>
      <c r="D152" s="649">
        <v>145697.73243339302</v>
      </c>
    </row>
    <row r="153" spans="1:4" ht="30" customHeight="1" thickTop="1" thickBot="1">
      <c r="A153" s="10" t="s">
        <v>365</v>
      </c>
      <c r="B153" s="8" t="s">
        <v>113</v>
      </c>
      <c r="C153" s="11" t="s">
        <v>366</v>
      </c>
      <c r="D153" s="649">
        <v>108519.882215754</v>
      </c>
    </row>
    <row r="154" spans="1:4" ht="30" customHeight="1" thickTop="1" thickBot="1">
      <c r="A154" s="10" t="s">
        <v>373</v>
      </c>
      <c r="B154" s="8" t="s">
        <v>113</v>
      </c>
      <c r="C154" s="11" t="s">
        <v>374</v>
      </c>
      <c r="D154" s="649">
        <v>61303.682738873831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236" sqref="D236"/>
    </sheetView>
  </sheetViews>
  <sheetFormatPr baseColWidth="10" defaultRowHeight="15"/>
  <cols>
    <col min="1" max="1" width="11.5703125" customWidth="1"/>
    <col min="2" max="2" width="9.140625"/>
    <col min="3" max="3" width="77.42578125" style="198" customWidth="1"/>
    <col min="4" max="4" width="17.5703125" style="183" customWidth="1"/>
    <col min="5" max="5" width="12.28515625" bestFit="1" customWidth="1"/>
  </cols>
  <sheetData>
    <row r="1" spans="1:4" ht="81.75" customHeight="1" thickTop="1" thickBot="1">
      <c r="A1" s="688" t="s">
        <v>1850</v>
      </c>
      <c r="B1" s="689"/>
      <c r="C1" s="689"/>
      <c r="D1" s="690"/>
    </row>
    <row r="2" spans="1:4" ht="45.7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4" t="s">
        <v>742</v>
      </c>
      <c r="B6" s="664" t="s">
        <v>377</v>
      </c>
      <c r="C6" s="665" t="s">
        <v>2239</v>
      </c>
      <c r="D6" s="648">
        <v>4149.2666098544132</v>
      </c>
    </row>
    <row r="7" spans="1:4" ht="16.5" thickTop="1" thickBot="1">
      <c r="A7" s="664" t="s">
        <v>747</v>
      </c>
      <c r="B7" s="664" t="s">
        <v>377</v>
      </c>
      <c r="C7" s="665" t="s">
        <v>748</v>
      </c>
      <c r="D7" s="648">
        <v>3749.2981200330241</v>
      </c>
    </row>
    <row r="8" spans="1:4" ht="16.5" thickTop="1" thickBot="1">
      <c r="A8" s="664" t="s">
        <v>743</v>
      </c>
      <c r="B8" s="664" t="s">
        <v>377</v>
      </c>
      <c r="C8" s="665" t="s">
        <v>744</v>
      </c>
      <c r="D8" s="648">
        <v>3452.3025476453254</v>
      </c>
    </row>
    <row r="9" spans="1:4" ht="16.5" thickTop="1" thickBot="1">
      <c r="A9" s="664" t="s">
        <v>745</v>
      </c>
      <c r="B9" s="664" t="s">
        <v>377</v>
      </c>
      <c r="C9" s="665" t="s">
        <v>746</v>
      </c>
      <c r="D9" s="648">
        <v>3531.4291052522667</v>
      </c>
    </row>
    <row r="10" spans="1:4" ht="16.5" thickTop="1" thickBot="1">
      <c r="A10" s="664" t="s">
        <v>1668</v>
      </c>
      <c r="B10" s="664" t="s">
        <v>377</v>
      </c>
      <c r="C10" s="665" t="s">
        <v>1667</v>
      </c>
      <c r="D10" s="648">
        <v>2378.1324299949274</v>
      </c>
    </row>
    <row r="11" spans="1:4" ht="16.5" thickTop="1" thickBot="1">
      <c r="A11" s="664" t="s">
        <v>751</v>
      </c>
      <c r="B11" s="664" t="s">
        <v>377</v>
      </c>
      <c r="C11" s="665" t="s">
        <v>752</v>
      </c>
      <c r="D11" s="648">
        <v>11673.877060640552</v>
      </c>
    </row>
    <row r="12" spans="1:4" ht="16.5" thickTop="1" thickBot="1">
      <c r="A12" s="664" t="s">
        <v>749</v>
      </c>
      <c r="B12" s="664" t="s">
        <v>377</v>
      </c>
      <c r="C12" s="665" t="s">
        <v>750</v>
      </c>
      <c r="D12" s="648">
        <v>12898.71281537814</v>
      </c>
    </row>
    <row r="13" spans="1:4" ht="16.5" thickTop="1" thickBot="1">
      <c r="A13" s="664" t="s">
        <v>753</v>
      </c>
      <c r="B13" s="664" t="s">
        <v>92</v>
      </c>
      <c r="C13" s="665" t="s">
        <v>1935</v>
      </c>
      <c r="D13" s="648">
        <v>1560.8526432054218</v>
      </c>
    </row>
    <row r="14" spans="1:4" ht="16.5" thickTop="1" thickBot="1">
      <c r="A14" s="664" t="s">
        <v>755</v>
      </c>
      <c r="B14" s="664" t="s">
        <v>233</v>
      </c>
      <c r="C14" s="665" t="s">
        <v>1937</v>
      </c>
      <c r="D14" s="648">
        <v>1664.9094860857833</v>
      </c>
    </row>
    <row r="15" spans="1:4" ht="16.5" thickTop="1" thickBot="1">
      <c r="A15" s="664" t="s">
        <v>756</v>
      </c>
      <c r="B15" s="664" t="s">
        <v>92</v>
      </c>
      <c r="C15" s="665" t="s">
        <v>1938</v>
      </c>
      <c r="D15" s="648">
        <v>1455.7118748783901</v>
      </c>
    </row>
    <row r="16" spans="1:4" ht="16.5" thickTop="1" thickBot="1">
      <c r="A16" s="664" t="s">
        <v>754</v>
      </c>
      <c r="B16" s="664" t="s">
        <v>233</v>
      </c>
      <c r="C16" s="665" t="s">
        <v>1936</v>
      </c>
      <c r="D16" s="648">
        <v>1664.9094860857833</v>
      </c>
    </row>
    <row r="17" spans="1:4" ht="16.5" thickTop="1" thickBot="1">
      <c r="A17" s="664" t="s">
        <v>776</v>
      </c>
      <c r="B17" s="664" t="s">
        <v>422</v>
      </c>
      <c r="C17" s="665" t="s">
        <v>777</v>
      </c>
      <c r="D17" s="648">
        <v>8386.3311808891303</v>
      </c>
    </row>
    <row r="18" spans="1:4" ht="16.5" thickTop="1" thickBot="1">
      <c r="A18" s="664" t="s">
        <v>757</v>
      </c>
      <c r="B18" s="664" t="s">
        <v>387</v>
      </c>
      <c r="C18" s="665" t="s">
        <v>1939</v>
      </c>
      <c r="D18" s="648">
        <v>96740.34611533604</v>
      </c>
    </row>
    <row r="19" spans="1:4" ht="16.5" thickTop="1" thickBot="1">
      <c r="A19" s="664" t="s">
        <v>758</v>
      </c>
      <c r="B19" s="664" t="s">
        <v>387</v>
      </c>
      <c r="C19" s="665" t="s">
        <v>2240</v>
      </c>
      <c r="D19" s="648">
        <v>96740.34611533604</v>
      </c>
    </row>
    <row r="20" spans="1:4" ht="16.5" thickTop="1" thickBot="1">
      <c r="A20" s="664" t="s">
        <v>761</v>
      </c>
      <c r="B20" s="664" t="s">
        <v>387</v>
      </c>
      <c r="C20" s="665" t="s">
        <v>762</v>
      </c>
      <c r="D20" s="648">
        <v>96740.34611533604</v>
      </c>
    </row>
    <row r="21" spans="1:4" ht="16.5" thickTop="1" thickBot="1">
      <c r="A21" s="664" t="s">
        <v>759</v>
      </c>
      <c r="B21" s="664" t="s">
        <v>387</v>
      </c>
      <c r="C21" s="665" t="s">
        <v>2241</v>
      </c>
      <c r="D21" s="648">
        <v>44775.876276508869</v>
      </c>
    </row>
    <row r="22" spans="1:4" ht="16.5" thickTop="1" thickBot="1">
      <c r="A22" s="664" t="s">
        <v>760</v>
      </c>
      <c r="B22" s="664" t="s">
        <v>387</v>
      </c>
      <c r="C22" s="665" t="s">
        <v>2242</v>
      </c>
      <c r="D22" s="648">
        <v>45923.753324532852</v>
      </c>
    </row>
    <row r="23" spans="1:4" ht="16.5" thickTop="1" thickBot="1">
      <c r="A23" s="664" t="s">
        <v>763</v>
      </c>
      <c r="B23" s="664" t="s">
        <v>387</v>
      </c>
      <c r="C23" s="665" t="s">
        <v>764</v>
      </c>
      <c r="D23" s="648">
        <v>96740.34611533604</v>
      </c>
    </row>
    <row r="24" spans="1:4" ht="16.5" thickTop="1" thickBot="1">
      <c r="A24" s="664" t="s">
        <v>772</v>
      </c>
      <c r="B24" s="664" t="s">
        <v>387</v>
      </c>
      <c r="C24" s="665" t="s">
        <v>773</v>
      </c>
      <c r="D24" s="648">
        <v>37937.390633465111</v>
      </c>
    </row>
    <row r="25" spans="1:4" ht="16.5" thickTop="1" thickBot="1">
      <c r="A25" s="664" t="s">
        <v>765</v>
      </c>
      <c r="B25" s="664" t="s">
        <v>387</v>
      </c>
      <c r="C25" s="665" t="s">
        <v>766</v>
      </c>
      <c r="D25" s="648">
        <v>98119.099283500836</v>
      </c>
    </row>
    <row r="26" spans="1:4" ht="16.5" thickTop="1" thickBot="1">
      <c r="A26" s="664" t="s">
        <v>768</v>
      </c>
      <c r="B26" s="664" t="s">
        <v>387</v>
      </c>
      <c r="C26" s="665" t="s">
        <v>2002</v>
      </c>
      <c r="D26" s="648">
        <v>44003.037433032849</v>
      </c>
    </row>
    <row r="27" spans="1:4" ht="16.5" thickTop="1" thickBot="1">
      <c r="A27" s="664" t="s">
        <v>767</v>
      </c>
      <c r="B27" s="664" t="s">
        <v>387</v>
      </c>
      <c r="C27" s="665" t="s">
        <v>2004</v>
      </c>
      <c r="D27" s="648">
        <v>52848.953003310249</v>
      </c>
    </row>
    <row r="28" spans="1:4" ht="16.5" thickTop="1" thickBot="1">
      <c r="A28" s="664" t="s">
        <v>770</v>
      </c>
      <c r="B28" s="664" t="s">
        <v>387</v>
      </c>
      <c r="C28" s="665" t="s">
        <v>2003</v>
      </c>
      <c r="D28" s="648">
        <v>54562.639134496196</v>
      </c>
    </row>
    <row r="29" spans="1:4" ht="16.5" thickTop="1" thickBot="1">
      <c r="A29" s="664" t="s">
        <v>769</v>
      </c>
      <c r="B29" s="664" t="s">
        <v>387</v>
      </c>
      <c r="C29" s="665" t="s">
        <v>2001</v>
      </c>
      <c r="D29" s="648">
        <v>57990.011396868096</v>
      </c>
    </row>
    <row r="30" spans="1:4" ht="16.5" thickTop="1" thickBot="1">
      <c r="A30" s="664" t="s">
        <v>771</v>
      </c>
      <c r="B30" s="664" t="s">
        <v>387</v>
      </c>
      <c r="C30" s="665" t="s">
        <v>2243</v>
      </c>
      <c r="D30" s="648">
        <v>152334.88227506247</v>
      </c>
    </row>
    <row r="31" spans="1:4" ht="16.5" thickTop="1" thickBot="1">
      <c r="A31" s="664" t="s">
        <v>774</v>
      </c>
      <c r="B31" s="664" t="s">
        <v>422</v>
      </c>
      <c r="C31" s="665" t="s">
        <v>775</v>
      </c>
      <c r="D31" s="648">
        <v>88.881886626975415</v>
      </c>
    </row>
    <row r="32" spans="1:4" ht="16.5" thickTop="1" thickBot="1">
      <c r="A32" s="664" t="s">
        <v>779</v>
      </c>
      <c r="B32" s="664" t="s">
        <v>144</v>
      </c>
      <c r="C32" s="665" t="s">
        <v>1941</v>
      </c>
      <c r="D32" s="648">
        <v>552.65332516923388</v>
      </c>
    </row>
    <row r="33" spans="1:4" ht="16.5" thickTop="1" thickBot="1">
      <c r="A33" s="664" t="s">
        <v>780</v>
      </c>
      <c r="B33" s="664" t="s">
        <v>377</v>
      </c>
      <c r="C33" s="665" t="s">
        <v>781</v>
      </c>
      <c r="D33" s="648">
        <v>6920.8049424530018</v>
      </c>
    </row>
    <row r="34" spans="1:4" ht="16.5" thickTop="1" thickBot="1">
      <c r="A34" s="664" t="s">
        <v>786</v>
      </c>
      <c r="B34" s="664" t="s">
        <v>377</v>
      </c>
      <c r="C34" s="665" t="s">
        <v>787</v>
      </c>
      <c r="D34" s="648">
        <v>7910.4879098008123</v>
      </c>
    </row>
    <row r="35" spans="1:4" ht="16.5" thickTop="1" thickBot="1">
      <c r="A35" s="664" t="s">
        <v>782</v>
      </c>
      <c r="B35" s="664" t="s">
        <v>377</v>
      </c>
      <c r="C35" s="665" t="s">
        <v>783</v>
      </c>
      <c r="D35" s="648">
        <v>7190.761413211645</v>
      </c>
    </row>
    <row r="36" spans="1:4" ht="16.5" thickTop="1" thickBot="1">
      <c r="A36" s="664" t="s">
        <v>784</v>
      </c>
      <c r="B36" s="664" t="s">
        <v>377</v>
      </c>
      <c r="C36" s="665" t="s">
        <v>785</v>
      </c>
      <c r="D36" s="648">
        <v>9129.9040373050484</v>
      </c>
    </row>
    <row r="37" spans="1:4" ht="16.5" thickTop="1" thickBot="1">
      <c r="A37" s="664" t="s">
        <v>898</v>
      </c>
      <c r="B37" s="664" t="s">
        <v>377</v>
      </c>
      <c r="C37" s="665" t="s">
        <v>899</v>
      </c>
      <c r="D37" s="648">
        <v>5323.6961095792321</v>
      </c>
    </row>
    <row r="38" spans="1:4" ht="16.5" thickTop="1" thickBot="1">
      <c r="A38" s="664" t="s">
        <v>788</v>
      </c>
      <c r="B38" s="664" t="s">
        <v>377</v>
      </c>
      <c r="C38" s="665" t="s">
        <v>789</v>
      </c>
      <c r="D38" s="648">
        <v>5419.6272333521592</v>
      </c>
    </row>
    <row r="39" spans="1:4" ht="16.5" thickTop="1" thickBot="1">
      <c r="A39" s="664" t="s">
        <v>917</v>
      </c>
      <c r="B39" s="664" t="s">
        <v>92</v>
      </c>
      <c r="C39" s="665" t="s">
        <v>2244</v>
      </c>
      <c r="D39" s="648">
        <v>369709.62705213757</v>
      </c>
    </row>
    <row r="40" spans="1:4" ht="16.5" thickTop="1" thickBot="1">
      <c r="A40" s="664" t="s">
        <v>896</v>
      </c>
      <c r="B40" s="664" t="s">
        <v>92</v>
      </c>
      <c r="C40" s="665" t="s">
        <v>897</v>
      </c>
      <c r="D40" s="648">
        <v>28647.065630052846</v>
      </c>
    </row>
    <row r="41" spans="1:4" ht="16.5" thickTop="1" thickBot="1">
      <c r="A41" s="664" t="s">
        <v>827</v>
      </c>
      <c r="B41" s="664" t="s">
        <v>92</v>
      </c>
      <c r="C41" s="665" t="s">
        <v>828</v>
      </c>
      <c r="D41" s="648">
        <v>733.81752739588239</v>
      </c>
    </row>
    <row r="42" spans="1:4" ht="16.5" thickTop="1" thickBot="1">
      <c r="A42" s="664" t="s">
        <v>432</v>
      </c>
      <c r="B42" s="664" t="s">
        <v>92</v>
      </c>
      <c r="C42" s="665" t="s">
        <v>433</v>
      </c>
      <c r="D42" s="648">
        <v>12052.167041528532</v>
      </c>
    </row>
    <row r="43" spans="1:4" ht="16.5" thickTop="1" thickBot="1">
      <c r="A43" s="664" t="s">
        <v>376</v>
      </c>
      <c r="B43" s="664" t="s">
        <v>377</v>
      </c>
      <c r="C43" s="665" t="s">
        <v>378</v>
      </c>
      <c r="D43" s="648">
        <v>6217.3963621015973</v>
      </c>
    </row>
    <row r="44" spans="1:4" ht="16.5" thickTop="1" thickBot="1">
      <c r="A44" s="664" t="s">
        <v>379</v>
      </c>
      <c r="B44" s="664" t="s">
        <v>144</v>
      </c>
      <c r="C44" s="665" t="s">
        <v>2245</v>
      </c>
      <c r="D44" s="648">
        <v>65035.526800225911</v>
      </c>
    </row>
    <row r="45" spans="1:4" ht="16.5" thickTop="1" thickBot="1">
      <c r="A45" s="664" t="s">
        <v>778</v>
      </c>
      <c r="B45" s="664" t="s">
        <v>377</v>
      </c>
      <c r="C45" s="665" t="s">
        <v>1940</v>
      </c>
      <c r="D45" s="648">
        <v>127307.04371144221</v>
      </c>
    </row>
    <row r="46" spans="1:4" ht="16.5" thickTop="1" thickBot="1">
      <c r="A46" s="664" t="s">
        <v>913</v>
      </c>
      <c r="B46" s="664" t="s">
        <v>92</v>
      </c>
      <c r="C46" s="665" t="s">
        <v>1954</v>
      </c>
      <c r="D46" s="648">
        <v>11949.19412409484</v>
      </c>
    </row>
    <row r="47" spans="1:4" ht="16.5" thickTop="1" thickBot="1">
      <c r="A47" s="664" t="s">
        <v>914</v>
      </c>
      <c r="B47" s="664" t="s">
        <v>92</v>
      </c>
      <c r="C47" s="665" t="s">
        <v>1955</v>
      </c>
      <c r="D47" s="648">
        <v>55722.439362433564</v>
      </c>
    </row>
    <row r="48" spans="1:4" ht="16.5" thickTop="1" thickBot="1">
      <c r="A48" s="664" t="s">
        <v>797</v>
      </c>
      <c r="B48" s="664" t="s">
        <v>387</v>
      </c>
      <c r="C48" s="665" t="s">
        <v>798</v>
      </c>
      <c r="D48" s="648">
        <v>59615.899566873755</v>
      </c>
    </row>
    <row r="49" spans="1:4" ht="16.5" thickTop="1" thickBot="1">
      <c r="A49" s="664" t="s">
        <v>800</v>
      </c>
      <c r="B49" s="664" t="s">
        <v>387</v>
      </c>
      <c r="C49" s="665" t="s">
        <v>801</v>
      </c>
      <c r="D49" s="648">
        <v>59615.899566873755</v>
      </c>
    </row>
    <row r="50" spans="1:4" ht="16.5" thickTop="1" thickBot="1">
      <c r="A50" s="664" t="s">
        <v>799</v>
      </c>
      <c r="B50" s="664" t="s">
        <v>387</v>
      </c>
      <c r="C50" s="665" t="s">
        <v>1943</v>
      </c>
      <c r="D50" s="648">
        <v>48776.645100169437</v>
      </c>
    </row>
    <row r="51" spans="1:4" ht="16.5" thickTop="1" thickBot="1">
      <c r="A51" s="664" t="s">
        <v>796</v>
      </c>
      <c r="B51" s="664" t="s">
        <v>387</v>
      </c>
      <c r="C51" s="665" t="s">
        <v>1942</v>
      </c>
      <c r="D51" s="648">
        <v>32053.843308938009</v>
      </c>
    </row>
    <row r="52" spans="1:4" ht="16.5" thickTop="1" thickBot="1">
      <c r="A52" s="664" t="s">
        <v>802</v>
      </c>
      <c r="B52" s="664" t="s">
        <v>387</v>
      </c>
      <c r="C52" s="665" t="s">
        <v>803</v>
      </c>
      <c r="D52" s="648">
        <v>59615.899566873755</v>
      </c>
    </row>
    <row r="53" spans="1:4" ht="16.5" thickTop="1" thickBot="1">
      <c r="A53" s="664" t="s">
        <v>380</v>
      </c>
      <c r="B53" s="664" t="s">
        <v>144</v>
      </c>
      <c r="C53" s="665" t="s">
        <v>381</v>
      </c>
      <c r="D53" s="648">
        <v>3363.4206610183501</v>
      </c>
    </row>
    <row r="54" spans="1:4" ht="16.5" thickTop="1" thickBot="1">
      <c r="A54" s="664" t="s">
        <v>794</v>
      </c>
      <c r="B54" s="664" t="s">
        <v>377</v>
      </c>
      <c r="C54" s="665" t="s">
        <v>795</v>
      </c>
      <c r="D54" s="648">
        <v>3694.0179222528318</v>
      </c>
    </row>
    <row r="55" spans="1:4" ht="16.5" thickTop="1" thickBot="1">
      <c r="A55" s="664" t="s">
        <v>790</v>
      </c>
      <c r="B55" s="664" t="s">
        <v>422</v>
      </c>
      <c r="C55" s="665" t="s">
        <v>791</v>
      </c>
      <c r="D55" s="648">
        <v>3315.7279413648512</v>
      </c>
    </row>
    <row r="56" spans="1:4" ht="16.5" thickTop="1" thickBot="1">
      <c r="A56" s="664" t="s">
        <v>792</v>
      </c>
      <c r="B56" s="664" t="s">
        <v>606</v>
      </c>
      <c r="C56" s="665" t="s">
        <v>793</v>
      </c>
      <c r="D56" s="648">
        <v>4779.6776496379398</v>
      </c>
    </row>
    <row r="57" spans="1:4" ht="16.5" thickTop="1" thickBot="1">
      <c r="A57" s="664" t="s">
        <v>382</v>
      </c>
      <c r="B57" s="664" t="s">
        <v>377</v>
      </c>
      <c r="C57" s="665" t="s">
        <v>383</v>
      </c>
      <c r="D57" s="648">
        <v>3749.2981200330241</v>
      </c>
    </row>
    <row r="58" spans="1:4" ht="16.5" thickTop="1" thickBot="1">
      <c r="A58" s="664" t="s">
        <v>384</v>
      </c>
      <c r="B58" s="664" t="s">
        <v>377</v>
      </c>
      <c r="C58" s="665" t="s">
        <v>385</v>
      </c>
      <c r="D58" s="648">
        <v>3749.2981200330241</v>
      </c>
    </row>
    <row r="59" spans="1:4" ht="16.5" thickTop="1" thickBot="1">
      <c r="A59" s="664" t="s">
        <v>386</v>
      </c>
      <c r="B59" s="664" t="s">
        <v>387</v>
      </c>
      <c r="C59" s="665" t="s">
        <v>2246</v>
      </c>
      <c r="D59" s="648">
        <v>25009.411831026875</v>
      </c>
    </row>
    <row r="60" spans="1:4" ht="16.5" thickTop="1" thickBot="1">
      <c r="A60" s="664" t="s">
        <v>388</v>
      </c>
      <c r="B60" s="664" t="s">
        <v>377</v>
      </c>
      <c r="C60" s="665" t="s">
        <v>389</v>
      </c>
      <c r="D60" s="648">
        <v>3404.6098279918265</v>
      </c>
    </row>
    <row r="61" spans="1:4" ht="16.5" thickTop="1" thickBot="1">
      <c r="A61" s="664" t="s">
        <v>390</v>
      </c>
      <c r="B61" s="664" t="s">
        <v>233</v>
      </c>
      <c r="C61" s="665" t="s">
        <v>391</v>
      </c>
      <c r="D61" s="648">
        <v>107344.38876011288</v>
      </c>
    </row>
    <row r="62" spans="1:4" ht="16.5" thickTop="1" thickBot="1">
      <c r="A62" s="664" t="s">
        <v>398</v>
      </c>
      <c r="B62" s="664" t="s">
        <v>233</v>
      </c>
      <c r="C62" s="665" t="s">
        <v>399</v>
      </c>
      <c r="D62" s="648">
        <v>10997.5075819182</v>
      </c>
    </row>
    <row r="63" spans="1:4" ht="16.5" thickTop="1" thickBot="1">
      <c r="A63" s="664" t="s">
        <v>392</v>
      </c>
      <c r="B63" s="664" t="s">
        <v>387</v>
      </c>
      <c r="C63" s="665" t="s">
        <v>393</v>
      </c>
      <c r="D63" s="648">
        <v>31366.634575748958</v>
      </c>
    </row>
    <row r="64" spans="1:4" ht="16.5" thickTop="1" thickBot="1">
      <c r="A64" s="664" t="s">
        <v>400</v>
      </c>
      <c r="B64" s="664" t="s">
        <v>92</v>
      </c>
      <c r="C64" s="665" t="s">
        <v>401</v>
      </c>
      <c r="D64" s="648">
        <v>26331.8008759648</v>
      </c>
    </row>
    <row r="65" spans="1:4" ht="16.5" thickTop="1" thickBot="1">
      <c r="A65" s="664" t="s">
        <v>394</v>
      </c>
      <c r="B65" s="664" t="s">
        <v>92</v>
      </c>
      <c r="C65" s="665" t="s">
        <v>395</v>
      </c>
      <c r="D65" s="648">
        <v>75874.781266930222</v>
      </c>
    </row>
    <row r="66" spans="1:4" ht="16.5" thickTop="1" thickBot="1">
      <c r="A66" s="664" t="s">
        <v>396</v>
      </c>
      <c r="B66" s="664" t="s">
        <v>92</v>
      </c>
      <c r="C66" s="665" t="s">
        <v>397</v>
      </c>
      <c r="D66" s="648">
        <v>58385.644184902812</v>
      </c>
    </row>
    <row r="67" spans="1:4" ht="16.5" thickTop="1" thickBot="1">
      <c r="A67" s="664" t="s">
        <v>918</v>
      </c>
      <c r="B67" s="664" t="s">
        <v>144</v>
      </c>
      <c r="C67" s="665" t="s">
        <v>919</v>
      </c>
      <c r="D67" s="648">
        <v>8190.1406750417837</v>
      </c>
    </row>
    <row r="68" spans="1:4" ht="16.5" thickTop="1" thickBot="1">
      <c r="A68" s="664" t="s">
        <v>402</v>
      </c>
      <c r="B68" s="664" t="s">
        <v>377</v>
      </c>
      <c r="C68" s="665" t="s">
        <v>403</v>
      </c>
      <c r="D68" s="648">
        <v>1300.7105360045182</v>
      </c>
    </row>
    <row r="69" spans="1:4" ht="16.5" thickTop="1" thickBot="1">
      <c r="A69" s="664" t="s">
        <v>404</v>
      </c>
      <c r="B69" s="664" t="s">
        <v>377</v>
      </c>
      <c r="C69" s="665" t="s">
        <v>405</v>
      </c>
      <c r="D69" s="648">
        <v>10316.802401409172</v>
      </c>
    </row>
    <row r="70" spans="1:4" ht="16.5" thickTop="1" thickBot="1">
      <c r="A70" s="664" t="s">
        <v>406</v>
      </c>
      <c r="B70" s="664" t="s">
        <v>144</v>
      </c>
      <c r="C70" s="665" t="s">
        <v>407</v>
      </c>
      <c r="D70" s="648">
        <v>45575.813256151654</v>
      </c>
    </row>
    <row r="71" spans="1:4" ht="16.5" thickTop="1" thickBot="1">
      <c r="A71" s="664" t="s">
        <v>408</v>
      </c>
      <c r="B71" s="664" t="s">
        <v>92</v>
      </c>
      <c r="C71" s="665" t="s">
        <v>409</v>
      </c>
      <c r="D71" s="648">
        <v>13277.002796266119</v>
      </c>
    </row>
    <row r="72" spans="1:4" ht="16.5" thickTop="1" thickBot="1">
      <c r="A72" s="664" t="s">
        <v>410</v>
      </c>
      <c r="B72" s="664" t="s">
        <v>92</v>
      </c>
      <c r="C72" s="665" t="s">
        <v>411</v>
      </c>
      <c r="D72" s="648">
        <v>13342016.644557413</v>
      </c>
    </row>
    <row r="73" spans="1:4" ht="16.5" thickTop="1" thickBot="1">
      <c r="A73" s="664" t="s">
        <v>810</v>
      </c>
      <c r="B73" s="664" t="s">
        <v>377</v>
      </c>
      <c r="C73" s="665" t="s">
        <v>811</v>
      </c>
      <c r="D73" s="648">
        <v>1293.1230578778254</v>
      </c>
    </row>
    <row r="74" spans="1:4" ht="16.5" thickTop="1" thickBot="1">
      <c r="A74" s="664" t="s">
        <v>805</v>
      </c>
      <c r="B74" s="664" t="s">
        <v>377</v>
      </c>
      <c r="C74" s="665" t="s">
        <v>806</v>
      </c>
      <c r="D74" s="648">
        <v>1158.7163024906915</v>
      </c>
    </row>
    <row r="75" spans="1:4" ht="16.5" thickTop="1" thickBot="1">
      <c r="A75" s="664" t="s">
        <v>808</v>
      </c>
      <c r="B75" s="664" t="s">
        <v>377</v>
      </c>
      <c r="C75" s="665" t="s">
        <v>809</v>
      </c>
      <c r="D75" s="648">
        <v>1293.1230578778254</v>
      </c>
    </row>
    <row r="76" spans="1:4" ht="16.5" thickTop="1" thickBot="1">
      <c r="A76" s="664" t="s">
        <v>822</v>
      </c>
      <c r="B76" s="664" t="s">
        <v>377</v>
      </c>
      <c r="C76" s="665" t="s">
        <v>823</v>
      </c>
      <c r="D76" s="648">
        <v>1934.8069223067209</v>
      </c>
    </row>
    <row r="77" spans="1:4" ht="16.5" thickTop="1" thickBot="1">
      <c r="A77" s="664" t="s">
        <v>807</v>
      </c>
      <c r="B77" s="664" t="s">
        <v>377</v>
      </c>
      <c r="C77" s="665" t="s">
        <v>2037</v>
      </c>
      <c r="D77" s="648">
        <v>1275.7802507310982</v>
      </c>
    </row>
    <row r="78" spans="1:4" ht="16.5" thickTop="1" thickBot="1">
      <c r="A78" s="664" t="s">
        <v>817</v>
      </c>
      <c r="B78" s="664" t="s">
        <v>377</v>
      </c>
      <c r="C78" s="665" t="s">
        <v>818</v>
      </c>
      <c r="D78" s="648">
        <v>1934.8069223067209</v>
      </c>
    </row>
    <row r="79" spans="1:4" ht="16.5" thickTop="1" thickBot="1">
      <c r="A79" s="664" t="s">
        <v>819</v>
      </c>
      <c r="B79" s="664" t="s">
        <v>377</v>
      </c>
      <c r="C79" s="665" t="s">
        <v>2023</v>
      </c>
      <c r="D79" s="648">
        <v>1840.5054084463934</v>
      </c>
    </row>
    <row r="80" spans="1:4" ht="16.5" thickTop="1" thickBot="1">
      <c r="A80" s="664" t="s">
        <v>820</v>
      </c>
      <c r="B80" s="664" t="s">
        <v>377</v>
      </c>
      <c r="C80" s="665" t="s">
        <v>2024</v>
      </c>
      <c r="D80" s="648">
        <v>1867.6035446131541</v>
      </c>
    </row>
    <row r="81" spans="1:4" ht="16.5" thickTop="1" thickBot="1">
      <c r="A81" s="664" t="s">
        <v>812</v>
      </c>
      <c r="B81" s="664" t="s">
        <v>377</v>
      </c>
      <c r="C81" s="665" t="s">
        <v>2247</v>
      </c>
      <c r="D81" s="648">
        <v>2666.4565988092622</v>
      </c>
    </row>
    <row r="82" spans="1:4" ht="16.5" thickTop="1" thickBot="1">
      <c r="A82" s="664" t="s">
        <v>813</v>
      </c>
      <c r="B82" s="664" t="s">
        <v>377</v>
      </c>
      <c r="C82" s="665" t="s">
        <v>2248</v>
      </c>
      <c r="D82" s="648">
        <v>2926.5987060101661</v>
      </c>
    </row>
    <row r="83" spans="1:4" ht="16.5" thickTop="1" thickBot="1">
      <c r="A83" s="664" t="s">
        <v>814</v>
      </c>
      <c r="B83" s="664" t="s">
        <v>377</v>
      </c>
      <c r="C83" s="665" t="s">
        <v>2249</v>
      </c>
      <c r="D83" s="648">
        <v>2312.0129777480315</v>
      </c>
    </row>
    <row r="84" spans="1:4" ht="16.5" thickTop="1" thickBot="1">
      <c r="A84" s="664" t="s">
        <v>815</v>
      </c>
      <c r="B84" s="664" t="s">
        <v>377</v>
      </c>
      <c r="C84" s="665" t="s">
        <v>2250</v>
      </c>
      <c r="D84" s="648">
        <v>2398.7270134816654</v>
      </c>
    </row>
    <row r="85" spans="1:4" ht="16.5" thickTop="1" thickBot="1">
      <c r="A85" s="664" t="s">
        <v>821</v>
      </c>
      <c r="B85" s="664" t="s">
        <v>377</v>
      </c>
      <c r="C85" s="665" t="s">
        <v>1944</v>
      </c>
      <c r="D85" s="648">
        <v>2540.7212469954925</v>
      </c>
    </row>
    <row r="86" spans="1:4" ht="16.5" thickTop="1" thickBot="1">
      <c r="A86" s="664" t="s">
        <v>816</v>
      </c>
      <c r="B86" s="664" t="s">
        <v>377</v>
      </c>
      <c r="C86" s="665" t="s">
        <v>2251</v>
      </c>
      <c r="D86" s="648">
        <v>2186.2776259342609</v>
      </c>
    </row>
    <row r="87" spans="1:4" ht="16.5" thickTop="1" thickBot="1">
      <c r="A87" s="664" t="s">
        <v>804</v>
      </c>
      <c r="B87" s="664" t="s">
        <v>377</v>
      </c>
      <c r="C87" s="665" t="s">
        <v>2252</v>
      </c>
      <c r="D87" s="648">
        <v>640.59993898222535</v>
      </c>
    </row>
    <row r="88" spans="1:4" ht="16.5" thickTop="1" thickBot="1">
      <c r="A88" s="664" t="s">
        <v>826</v>
      </c>
      <c r="B88" s="664" t="s">
        <v>377</v>
      </c>
      <c r="C88" s="665" t="s">
        <v>1945</v>
      </c>
      <c r="D88" s="648">
        <v>565.80908316196542</v>
      </c>
    </row>
    <row r="89" spans="1:4" ht="16.5" thickTop="1" thickBot="1">
      <c r="A89" s="664" t="s">
        <v>824</v>
      </c>
      <c r="B89" s="664" t="s">
        <v>377</v>
      </c>
      <c r="C89" s="665" t="s">
        <v>825</v>
      </c>
      <c r="D89" s="648">
        <v>491.0182273417056</v>
      </c>
    </row>
    <row r="90" spans="1:4" ht="16.5" thickTop="1" thickBot="1">
      <c r="A90" s="664" t="s">
        <v>915</v>
      </c>
      <c r="B90" s="664" t="s">
        <v>233</v>
      </c>
      <c r="C90" s="665" t="s">
        <v>916</v>
      </c>
      <c r="D90" s="648">
        <v>4646.7883898761411</v>
      </c>
    </row>
    <row r="91" spans="1:4" ht="16.5" thickTop="1" thickBot="1">
      <c r="A91" s="664" t="s">
        <v>412</v>
      </c>
      <c r="B91" s="664" t="s">
        <v>377</v>
      </c>
      <c r="C91" s="665" t="s">
        <v>2253</v>
      </c>
      <c r="D91" s="648">
        <v>9559.1385141865394</v>
      </c>
    </row>
    <row r="92" spans="1:4" ht="16.5" thickTop="1" thickBot="1">
      <c r="A92" s="664" t="s">
        <v>413</v>
      </c>
      <c r="B92" s="664" t="s">
        <v>144</v>
      </c>
      <c r="C92" s="665" t="s">
        <v>414</v>
      </c>
      <c r="D92" s="648">
        <v>36787.345734547787</v>
      </c>
    </row>
    <row r="93" spans="1:4" ht="16.5" thickTop="1" thickBot="1">
      <c r="A93" s="664" t="s">
        <v>415</v>
      </c>
      <c r="B93" s="664" t="s">
        <v>144</v>
      </c>
      <c r="C93" s="665" t="s">
        <v>416</v>
      </c>
      <c r="D93" s="648">
        <v>992.87570915011565</v>
      </c>
    </row>
    <row r="94" spans="1:4" ht="16.5" thickTop="1" thickBot="1">
      <c r="A94" s="664" t="s">
        <v>417</v>
      </c>
      <c r="B94" s="664" t="s">
        <v>144</v>
      </c>
      <c r="C94" s="665" t="s">
        <v>418</v>
      </c>
      <c r="D94" s="648">
        <v>992.87570915011565</v>
      </c>
    </row>
    <row r="95" spans="1:4" ht="16.5" thickTop="1" thickBot="1">
      <c r="A95" s="664" t="s">
        <v>419</v>
      </c>
      <c r="B95" s="664" t="s">
        <v>377</v>
      </c>
      <c r="C95" s="665" t="s">
        <v>420</v>
      </c>
      <c r="D95" s="648">
        <v>14220.017934869395</v>
      </c>
    </row>
    <row r="96" spans="1:4" ht="16.5" thickTop="1" thickBot="1">
      <c r="A96" s="664" t="s">
        <v>436</v>
      </c>
      <c r="B96" s="664" t="s">
        <v>377</v>
      </c>
      <c r="C96" s="665" t="s">
        <v>437</v>
      </c>
      <c r="D96" s="648">
        <v>2852.8917756365768</v>
      </c>
    </row>
    <row r="97" spans="1:4" ht="16.5" thickTop="1" thickBot="1">
      <c r="A97" s="664" t="s">
        <v>434</v>
      </c>
      <c r="B97" s="664" t="s">
        <v>377</v>
      </c>
      <c r="C97" s="665" t="s">
        <v>435</v>
      </c>
      <c r="D97" s="648">
        <v>3624.646693665924</v>
      </c>
    </row>
    <row r="98" spans="1:4" ht="16.5" thickTop="1" thickBot="1">
      <c r="A98" s="664" t="s">
        <v>421</v>
      </c>
      <c r="B98" s="664" t="s">
        <v>422</v>
      </c>
      <c r="C98" s="665" t="s">
        <v>423</v>
      </c>
      <c r="D98" s="648">
        <v>2804.1151305364069</v>
      </c>
    </row>
    <row r="99" spans="1:4" ht="16.5" thickTop="1" thickBot="1">
      <c r="A99" s="664" t="s">
        <v>835</v>
      </c>
      <c r="B99" s="664" t="s">
        <v>387</v>
      </c>
      <c r="C99" s="665" t="s">
        <v>2254</v>
      </c>
      <c r="D99" s="648">
        <v>352275.77016789035</v>
      </c>
    </row>
    <row r="100" spans="1:4" ht="16.5" thickTop="1" thickBot="1">
      <c r="A100" s="664" t="s">
        <v>836</v>
      </c>
      <c r="B100" s="664" t="s">
        <v>387</v>
      </c>
      <c r="C100" s="665" t="s">
        <v>2255</v>
      </c>
      <c r="D100" s="648">
        <v>375038.20454796945</v>
      </c>
    </row>
    <row r="101" spans="1:4" ht="16.5" thickTop="1" thickBot="1">
      <c r="A101" s="664" t="s">
        <v>837</v>
      </c>
      <c r="B101" s="664" t="s">
        <v>387</v>
      </c>
      <c r="C101" s="665" t="s">
        <v>2256</v>
      </c>
      <c r="D101" s="648">
        <v>498605.70546839869</v>
      </c>
    </row>
    <row r="102" spans="1:4" ht="16.5" thickTop="1" thickBot="1">
      <c r="A102" s="664" t="s">
        <v>838</v>
      </c>
      <c r="B102" s="664" t="s">
        <v>387</v>
      </c>
      <c r="C102" s="665" t="s">
        <v>2257</v>
      </c>
      <c r="D102" s="648">
        <v>423814.84964813886</v>
      </c>
    </row>
    <row r="103" spans="1:4" ht="16.5" thickTop="1" thickBot="1">
      <c r="A103" s="664" t="s">
        <v>839</v>
      </c>
      <c r="B103" s="664" t="s">
        <v>387</v>
      </c>
      <c r="C103" s="665" t="s">
        <v>2258</v>
      </c>
      <c r="D103" s="648">
        <v>438989.80590152484</v>
      </c>
    </row>
    <row r="104" spans="1:4" ht="16.5" thickTop="1" thickBot="1">
      <c r="A104" s="664" t="s">
        <v>833</v>
      </c>
      <c r="B104" s="664" t="s">
        <v>387</v>
      </c>
      <c r="C104" s="665" t="s">
        <v>2006</v>
      </c>
      <c r="D104" s="648">
        <v>341436.51570118609</v>
      </c>
    </row>
    <row r="105" spans="1:4" ht="16.5" thickTop="1" thickBot="1">
      <c r="A105" s="664" t="s">
        <v>832</v>
      </c>
      <c r="B105" s="664" t="s">
        <v>387</v>
      </c>
      <c r="C105" s="665" t="s">
        <v>2007</v>
      </c>
      <c r="D105" s="648">
        <v>363115.02463459468</v>
      </c>
    </row>
    <row r="106" spans="1:4" ht="16.5" thickTop="1" thickBot="1">
      <c r="A106" s="664" t="s">
        <v>1661</v>
      </c>
      <c r="B106" s="664" t="s">
        <v>387</v>
      </c>
      <c r="C106" s="665" t="s">
        <v>2005</v>
      </c>
      <c r="D106" s="648">
        <v>395632.78803470766</v>
      </c>
    </row>
    <row r="107" spans="1:4" ht="16.5" thickTop="1" thickBot="1">
      <c r="A107" s="664" t="s">
        <v>829</v>
      </c>
      <c r="B107" s="664" t="s">
        <v>387</v>
      </c>
      <c r="C107" s="665" t="s">
        <v>2005</v>
      </c>
      <c r="D107" s="648">
        <v>395632.78803470766</v>
      </c>
    </row>
    <row r="108" spans="1:4" ht="16.5" thickTop="1" thickBot="1">
      <c r="A108" s="664" t="s">
        <v>831</v>
      </c>
      <c r="B108" s="664" t="s">
        <v>387</v>
      </c>
      <c r="C108" s="665" t="s">
        <v>2008</v>
      </c>
      <c r="D108" s="648">
        <v>411891.66973476415</v>
      </c>
    </row>
    <row r="109" spans="1:4" ht="16.5" thickTop="1" thickBot="1">
      <c r="A109" s="664" t="s">
        <v>830</v>
      </c>
      <c r="B109" s="664" t="s">
        <v>387</v>
      </c>
      <c r="C109" s="665" t="s">
        <v>2009</v>
      </c>
      <c r="D109" s="648">
        <v>428150.55143482058</v>
      </c>
    </row>
    <row r="110" spans="1:4" ht="16.5" thickTop="1" thickBot="1">
      <c r="A110" s="664" t="s">
        <v>834</v>
      </c>
      <c r="B110" s="664" t="s">
        <v>387</v>
      </c>
      <c r="C110" s="665" t="s">
        <v>2010</v>
      </c>
      <c r="D110" s="648">
        <v>424393.66583666089</v>
      </c>
    </row>
    <row r="111" spans="1:4" ht="16.5" thickTop="1" thickBot="1">
      <c r="A111" s="664" t="s">
        <v>424</v>
      </c>
      <c r="B111" s="664" t="s">
        <v>144</v>
      </c>
      <c r="C111" s="665" t="s">
        <v>425</v>
      </c>
      <c r="D111" s="648">
        <v>1592.2864811588643</v>
      </c>
    </row>
    <row r="112" spans="1:4" ht="16.5" thickTop="1" thickBot="1">
      <c r="A112" s="664" t="s">
        <v>426</v>
      </c>
      <c r="B112" s="664" t="s">
        <v>233</v>
      </c>
      <c r="C112" s="665" t="s">
        <v>427</v>
      </c>
      <c r="D112" s="648">
        <v>1673.5808896591468</v>
      </c>
    </row>
    <row r="113" spans="1:4" ht="16.5" thickTop="1" thickBot="1">
      <c r="A113" s="664" t="s">
        <v>428</v>
      </c>
      <c r="B113" s="664" t="s">
        <v>92</v>
      </c>
      <c r="C113" s="665" t="s">
        <v>427</v>
      </c>
      <c r="D113" s="648">
        <v>773.92276892268842</v>
      </c>
    </row>
    <row r="114" spans="1:4" ht="16.5" thickTop="1" thickBot="1">
      <c r="A114" s="664" t="s">
        <v>429</v>
      </c>
      <c r="B114" s="664" t="s">
        <v>144</v>
      </c>
      <c r="C114" s="665" t="s">
        <v>2259</v>
      </c>
      <c r="D114" s="648">
        <v>35031.386510941687</v>
      </c>
    </row>
    <row r="115" spans="1:4" ht="16.5" thickTop="1" thickBot="1">
      <c r="A115" s="664" t="s">
        <v>430</v>
      </c>
      <c r="B115" s="664" t="s">
        <v>92</v>
      </c>
      <c r="C115" s="665" t="s">
        <v>431</v>
      </c>
      <c r="D115" s="648">
        <v>34570.718196106754</v>
      </c>
    </row>
    <row r="116" spans="1:4" ht="16.5" thickTop="1" thickBot="1">
      <c r="A116" s="664" t="s">
        <v>438</v>
      </c>
      <c r="B116" s="664" t="s">
        <v>92</v>
      </c>
      <c r="C116" s="665" t="s">
        <v>1913</v>
      </c>
      <c r="D116" s="648">
        <v>265561.73443425581</v>
      </c>
    </row>
    <row r="117" spans="1:4" ht="16.5" thickTop="1" thickBot="1">
      <c r="A117" s="664" t="s">
        <v>440</v>
      </c>
      <c r="B117" s="664" t="s">
        <v>92</v>
      </c>
      <c r="C117" s="665" t="s">
        <v>441</v>
      </c>
      <c r="D117" s="648">
        <v>92133.662966986696</v>
      </c>
    </row>
    <row r="118" spans="1:4" ht="16.5" thickTop="1" thickBot="1">
      <c r="A118" s="664" t="s">
        <v>439</v>
      </c>
      <c r="B118" s="664" t="s">
        <v>92</v>
      </c>
      <c r="C118" s="665" t="s">
        <v>2260</v>
      </c>
      <c r="D118" s="648">
        <v>83841.633299957903</v>
      </c>
    </row>
    <row r="119" spans="1:4" ht="16.5" thickTop="1" thickBot="1">
      <c r="A119" s="664" t="s">
        <v>443</v>
      </c>
      <c r="B119" s="664" t="s">
        <v>387</v>
      </c>
      <c r="C119" s="665" t="s">
        <v>2261</v>
      </c>
      <c r="D119" s="648">
        <v>3480.4846092587568</v>
      </c>
    </row>
    <row r="120" spans="1:4" ht="16.5" thickTop="1" thickBot="1">
      <c r="A120" s="664" t="s">
        <v>442</v>
      </c>
      <c r="B120" s="664" t="s">
        <v>387</v>
      </c>
      <c r="C120" s="665" t="s">
        <v>2262</v>
      </c>
      <c r="D120" s="648">
        <v>2980.7949783436875</v>
      </c>
    </row>
    <row r="121" spans="1:4" ht="16.5" thickTop="1" thickBot="1">
      <c r="A121" s="664" t="s">
        <v>840</v>
      </c>
      <c r="B121" s="664" t="s">
        <v>606</v>
      </c>
      <c r="C121" s="665" t="s">
        <v>2263</v>
      </c>
      <c r="D121" s="648">
        <v>19510.658040067774</v>
      </c>
    </row>
    <row r="122" spans="1:4" ht="16.5" thickTop="1" thickBot="1">
      <c r="A122" s="664" t="s">
        <v>841</v>
      </c>
      <c r="B122" s="664" t="s">
        <v>606</v>
      </c>
      <c r="C122" s="665" t="s">
        <v>1946</v>
      </c>
      <c r="D122" s="648">
        <v>35227.57701678903</v>
      </c>
    </row>
    <row r="123" spans="1:4" ht="16.5" thickTop="1" thickBot="1">
      <c r="A123" s="664" t="s">
        <v>444</v>
      </c>
      <c r="B123" s="664" t="s">
        <v>387</v>
      </c>
      <c r="C123" s="665" t="s">
        <v>1914</v>
      </c>
      <c r="D123" s="648">
        <v>2288.1666179212816</v>
      </c>
    </row>
    <row r="124" spans="1:4" ht="16.5" thickTop="1" thickBot="1">
      <c r="A124" s="664" t="s">
        <v>445</v>
      </c>
      <c r="B124" s="664" t="s">
        <v>144</v>
      </c>
      <c r="C124" s="665" t="s">
        <v>446</v>
      </c>
      <c r="D124" s="648">
        <v>11989.299365621648</v>
      </c>
    </row>
    <row r="125" spans="1:4" ht="16.5" thickTop="1" thickBot="1">
      <c r="A125" s="664" t="s">
        <v>865</v>
      </c>
      <c r="B125" s="664" t="s">
        <v>422</v>
      </c>
      <c r="C125" s="665" t="s">
        <v>1947</v>
      </c>
      <c r="D125" s="648">
        <v>1879.5267245265291</v>
      </c>
    </row>
    <row r="126" spans="1:4" ht="16.5" thickTop="1" thickBot="1">
      <c r="A126" s="664" t="s">
        <v>866</v>
      </c>
      <c r="B126" s="664" t="s">
        <v>422</v>
      </c>
      <c r="C126" s="665" t="s">
        <v>1948</v>
      </c>
      <c r="D126" s="648">
        <v>2485.4410492153002</v>
      </c>
    </row>
    <row r="127" spans="1:4" ht="16.5" thickTop="1" thickBot="1">
      <c r="A127" s="664" t="s">
        <v>864</v>
      </c>
      <c r="B127" s="664" t="s">
        <v>422</v>
      </c>
      <c r="C127" s="665" t="s">
        <v>2264</v>
      </c>
      <c r="D127" s="648">
        <v>1855.6803646997794</v>
      </c>
    </row>
    <row r="128" spans="1:4" ht="16.5" thickTop="1" thickBot="1">
      <c r="A128" s="664" t="s">
        <v>846</v>
      </c>
      <c r="B128" s="664" t="s">
        <v>422</v>
      </c>
      <c r="C128" s="665" t="s">
        <v>847</v>
      </c>
      <c r="D128" s="648">
        <v>1901.2052334599377</v>
      </c>
    </row>
    <row r="129" spans="1:4" ht="16.5" thickTop="1" thickBot="1">
      <c r="A129" s="664" t="s">
        <v>848</v>
      </c>
      <c r="B129" s="664" t="s">
        <v>422</v>
      </c>
      <c r="C129" s="665" t="s">
        <v>849</v>
      </c>
      <c r="D129" s="648">
        <v>1945.6461767734252</v>
      </c>
    </row>
    <row r="130" spans="1:4" ht="16.5" thickTop="1" thickBot="1">
      <c r="A130" s="664" t="s">
        <v>850</v>
      </c>
      <c r="B130" s="664" t="s">
        <v>422</v>
      </c>
      <c r="C130" s="665" t="s">
        <v>851</v>
      </c>
      <c r="D130" s="648">
        <v>2293.5862451546336</v>
      </c>
    </row>
    <row r="131" spans="1:4" ht="16.5" thickTop="1" thickBot="1">
      <c r="A131" s="664" t="s">
        <v>852</v>
      </c>
      <c r="B131" s="664" t="s">
        <v>422</v>
      </c>
      <c r="C131" s="665" t="s">
        <v>853</v>
      </c>
      <c r="D131" s="648">
        <v>3041.4948033572318</v>
      </c>
    </row>
    <row r="132" spans="1:4" ht="16.5" thickTop="1" thickBot="1">
      <c r="A132" s="664" t="s">
        <v>854</v>
      </c>
      <c r="B132" s="664" t="s">
        <v>422</v>
      </c>
      <c r="C132" s="665" t="s">
        <v>855</v>
      </c>
      <c r="D132" s="648">
        <v>1013.4702926368537</v>
      </c>
    </row>
    <row r="133" spans="1:4" ht="16.5" thickTop="1" thickBot="1">
      <c r="A133" s="664" t="s">
        <v>858</v>
      </c>
      <c r="B133" s="664" t="s">
        <v>422</v>
      </c>
      <c r="C133" s="665" t="s">
        <v>859</v>
      </c>
      <c r="D133" s="648">
        <v>1951.0658040067774</v>
      </c>
    </row>
    <row r="134" spans="1:4" ht="16.5" thickTop="1" thickBot="1">
      <c r="A134" s="664" t="s">
        <v>856</v>
      </c>
      <c r="B134" s="664" t="s">
        <v>422</v>
      </c>
      <c r="C134" s="665" t="s">
        <v>857</v>
      </c>
      <c r="D134" s="648">
        <v>2914.6755260967916</v>
      </c>
    </row>
    <row r="135" spans="1:4" ht="16.5" thickTop="1" thickBot="1">
      <c r="A135" s="664" t="s">
        <v>860</v>
      </c>
      <c r="B135" s="664" t="s">
        <v>422</v>
      </c>
      <c r="C135" s="665" t="s">
        <v>861</v>
      </c>
      <c r="D135" s="648">
        <v>2174.3544460208864</v>
      </c>
    </row>
    <row r="136" spans="1:4" ht="16.5" thickTop="1" thickBot="1">
      <c r="A136" s="664" t="s">
        <v>862</v>
      </c>
      <c r="B136" s="664" t="s">
        <v>422</v>
      </c>
      <c r="C136" s="665" t="s">
        <v>863</v>
      </c>
      <c r="D136" s="648">
        <v>2914.6755260967916</v>
      </c>
    </row>
    <row r="137" spans="1:4" ht="16.5" thickTop="1" thickBot="1">
      <c r="A137" s="664" t="s">
        <v>845</v>
      </c>
      <c r="B137" s="664" t="s">
        <v>377</v>
      </c>
      <c r="C137" s="665" t="s">
        <v>2265</v>
      </c>
      <c r="D137" s="648">
        <v>5672.1818624263697</v>
      </c>
    </row>
    <row r="138" spans="1:4" ht="31.5" thickTop="1" thickBot="1">
      <c r="A138" s="664" t="s">
        <v>842</v>
      </c>
      <c r="B138" s="664" t="s">
        <v>843</v>
      </c>
      <c r="C138" s="665" t="s">
        <v>844</v>
      </c>
      <c r="D138" s="648">
        <v>0</v>
      </c>
    </row>
    <row r="139" spans="1:4" ht="16.5" thickTop="1" thickBot="1">
      <c r="A139" s="664" t="s">
        <v>447</v>
      </c>
      <c r="B139" s="664" t="s">
        <v>377</v>
      </c>
      <c r="C139" s="665" t="s">
        <v>448</v>
      </c>
      <c r="D139" s="648">
        <v>5202.8421440180728</v>
      </c>
    </row>
    <row r="140" spans="1:4" ht="16.5" thickTop="1" thickBot="1">
      <c r="A140" s="664" t="s">
        <v>449</v>
      </c>
      <c r="B140" s="664" t="s">
        <v>450</v>
      </c>
      <c r="C140" s="665" t="s">
        <v>2266</v>
      </c>
      <c r="D140" s="648">
        <v>32.517763400112955</v>
      </c>
    </row>
    <row r="141" spans="1:4" ht="16.5" thickTop="1" thickBot="1">
      <c r="A141" s="664" t="s">
        <v>451</v>
      </c>
      <c r="B141" s="664" t="s">
        <v>144</v>
      </c>
      <c r="C141" s="665" t="s">
        <v>2267</v>
      </c>
      <c r="D141" s="648">
        <v>4013.7759290206091</v>
      </c>
    </row>
    <row r="142" spans="1:4" ht="16.5" thickTop="1" thickBot="1">
      <c r="A142" s="664" t="s">
        <v>452</v>
      </c>
      <c r="B142" s="664" t="s">
        <v>92</v>
      </c>
      <c r="C142" s="665" t="s">
        <v>2268</v>
      </c>
      <c r="D142" s="648">
        <v>3468.5614293453818</v>
      </c>
    </row>
    <row r="143" spans="1:4" ht="16.5" thickTop="1" thickBot="1">
      <c r="A143" s="664" t="s">
        <v>453</v>
      </c>
      <c r="B143" s="664" t="s">
        <v>454</v>
      </c>
      <c r="C143" s="665" t="s">
        <v>455</v>
      </c>
      <c r="D143" s="648">
        <v>10888.031111804488</v>
      </c>
    </row>
    <row r="144" spans="1:4" ht="16.5" thickTop="1" thickBot="1">
      <c r="A144" s="664" t="s">
        <v>456</v>
      </c>
      <c r="B144" s="664" t="s">
        <v>422</v>
      </c>
      <c r="C144" s="665" t="s">
        <v>457</v>
      </c>
      <c r="D144" s="648">
        <v>19012.052334599375</v>
      </c>
    </row>
    <row r="145" spans="1:4" ht="16.5" thickTop="1" thickBot="1">
      <c r="A145" s="664" t="s">
        <v>873</v>
      </c>
      <c r="B145" s="664" t="s">
        <v>233</v>
      </c>
      <c r="C145" s="665" t="s">
        <v>875</v>
      </c>
      <c r="D145" s="648">
        <v>12219.091560315777</v>
      </c>
    </row>
    <row r="146" spans="1:4" ht="31.5" thickTop="1" thickBot="1">
      <c r="A146" s="664" t="s">
        <v>867</v>
      </c>
      <c r="B146" s="664" t="s">
        <v>233</v>
      </c>
      <c r="C146" s="665" t="s">
        <v>2269</v>
      </c>
      <c r="D146" s="648">
        <v>15805.800863348237</v>
      </c>
    </row>
    <row r="147" spans="1:4" ht="16.5" thickTop="1" thickBot="1">
      <c r="A147" s="664" t="s">
        <v>868</v>
      </c>
      <c r="B147" s="664" t="s">
        <v>233</v>
      </c>
      <c r="C147" s="665" t="s">
        <v>2270</v>
      </c>
      <c r="D147" s="648">
        <v>22444.844224204633</v>
      </c>
    </row>
    <row r="148" spans="1:4" ht="16.5" thickTop="1" thickBot="1">
      <c r="A148" s="664" t="s">
        <v>1691</v>
      </c>
      <c r="B148" s="664" t="s">
        <v>233</v>
      </c>
      <c r="C148" s="665" t="s">
        <v>1949</v>
      </c>
      <c r="D148" s="648">
        <v>9627.4258173267754</v>
      </c>
    </row>
    <row r="149" spans="1:4" ht="16.5" thickTop="1" thickBot="1">
      <c r="A149" s="664" t="s">
        <v>869</v>
      </c>
      <c r="B149" s="664" t="s">
        <v>144</v>
      </c>
      <c r="C149" s="665" t="s">
        <v>2271</v>
      </c>
      <c r="D149" s="648">
        <v>25651.09569545577</v>
      </c>
    </row>
    <row r="150" spans="1:4" ht="16.5" thickTop="1" thickBot="1">
      <c r="A150" s="664" t="s">
        <v>870</v>
      </c>
      <c r="B150" s="664" t="s">
        <v>233</v>
      </c>
      <c r="C150" s="665" t="s">
        <v>871</v>
      </c>
      <c r="D150" s="648">
        <v>8573.8502831631158</v>
      </c>
    </row>
    <row r="151" spans="1:4" ht="16.5" thickTop="1" thickBot="1">
      <c r="A151" s="664" t="s">
        <v>872</v>
      </c>
      <c r="B151" s="664" t="s">
        <v>450</v>
      </c>
      <c r="C151" s="665" t="s">
        <v>2272</v>
      </c>
      <c r="D151" s="648">
        <v>209111.98109710639</v>
      </c>
    </row>
    <row r="152" spans="1:4" ht="16.5" thickTop="1" thickBot="1">
      <c r="A152" s="664" t="s">
        <v>458</v>
      </c>
      <c r="B152" s="664" t="s">
        <v>92</v>
      </c>
      <c r="C152" s="665" t="s">
        <v>459</v>
      </c>
      <c r="D152" s="648">
        <v>1237.8428600976333</v>
      </c>
    </row>
    <row r="153" spans="1:4" ht="16.5" thickTop="1" thickBot="1">
      <c r="A153" s="664" t="s">
        <v>460</v>
      </c>
      <c r="B153" s="664" t="s">
        <v>377</v>
      </c>
      <c r="C153" s="665" t="s">
        <v>461</v>
      </c>
      <c r="D153" s="648">
        <v>34294.317207205793</v>
      </c>
    </row>
    <row r="154" spans="1:4" ht="16.5" thickTop="1" thickBot="1">
      <c r="A154" s="664" t="s">
        <v>462</v>
      </c>
      <c r="B154" s="664" t="s">
        <v>377</v>
      </c>
      <c r="C154" s="665" t="s">
        <v>463</v>
      </c>
      <c r="D154" s="648">
        <v>4974.1338747706122</v>
      </c>
    </row>
    <row r="155" spans="1:4" ht="16.5" thickTop="1" thickBot="1">
      <c r="A155" s="664" t="s">
        <v>909</v>
      </c>
      <c r="B155" s="664" t="s">
        <v>144</v>
      </c>
      <c r="C155" s="665" t="s">
        <v>2273</v>
      </c>
      <c r="D155" s="648">
        <v>67241.315084200236</v>
      </c>
    </row>
    <row r="156" spans="1:4" ht="16.5" thickTop="1" thickBot="1">
      <c r="A156" s="664" t="s">
        <v>910</v>
      </c>
      <c r="B156" s="664" t="s">
        <v>144</v>
      </c>
      <c r="C156" s="665" t="s">
        <v>2274</v>
      </c>
      <c r="D156" s="648">
        <v>16516.855956364041</v>
      </c>
    </row>
    <row r="157" spans="1:4" ht="16.5" thickTop="1" thickBot="1">
      <c r="A157" s="664" t="s">
        <v>911</v>
      </c>
      <c r="B157" s="664" t="s">
        <v>144</v>
      </c>
      <c r="C157" s="665" t="s">
        <v>2275</v>
      </c>
      <c r="D157" s="648">
        <v>32162.235853605052</v>
      </c>
    </row>
    <row r="158" spans="1:4" ht="16.5" thickTop="1" thickBot="1">
      <c r="A158" s="664" t="s">
        <v>912</v>
      </c>
      <c r="B158" s="664" t="s">
        <v>144</v>
      </c>
      <c r="C158" s="665" t="s">
        <v>2276</v>
      </c>
      <c r="D158" s="648">
        <v>64324.471707210105</v>
      </c>
    </row>
    <row r="159" spans="1:4" ht="16.5" thickTop="1" thickBot="1">
      <c r="A159" s="664" t="s">
        <v>466</v>
      </c>
      <c r="B159" s="664" t="s">
        <v>233</v>
      </c>
      <c r="C159" s="665" t="s">
        <v>467</v>
      </c>
      <c r="D159" s="648">
        <v>7623.5328289174613</v>
      </c>
    </row>
    <row r="160" spans="1:4" ht="16.5" thickTop="1" thickBot="1">
      <c r="A160" s="664" t="s">
        <v>902</v>
      </c>
      <c r="B160" s="664" t="s">
        <v>233</v>
      </c>
      <c r="C160" s="665" t="s">
        <v>467</v>
      </c>
      <c r="D160" s="648">
        <v>9162.0810045858598</v>
      </c>
    </row>
    <row r="161" spans="1:4" ht="16.5" thickTop="1" thickBot="1">
      <c r="A161" s="664" t="s">
        <v>468</v>
      </c>
      <c r="B161" s="664" t="s">
        <v>233</v>
      </c>
      <c r="C161" s="665" t="s">
        <v>469</v>
      </c>
      <c r="D161" s="648">
        <v>11734.490964734543</v>
      </c>
    </row>
    <row r="162" spans="1:4" ht="16.5" thickTop="1" thickBot="1">
      <c r="A162" s="664" t="s">
        <v>903</v>
      </c>
      <c r="B162" s="664" t="s">
        <v>233</v>
      </c>
      <c r="C162" s="665" t="s">
        <v>469</v>
      </c>
      <c r="D162" s="648">
        <v>10060.995995994948</v>
      </c>
    </row>
    <row r="163" spans="1:4" ht="16.5" thickTop="1" thickBot="1">
      <c r="A163" s="664" t="s">
        <v>894</v>
      </c>
      <c r="B163" s="664" t="s">
        <v>233</v>
      </c>
      <c r="C163" s="665" t="s">
        <v>895</v>
      </c>
      <c r="D163" s="648">
        <v>5565.957168652667</v>
      </c>
    </row>
    <row r="164" spans="1:4" ht="16.5" thickTop="1" thickBot="1">
      <c r="A164" s="664" t="s">
        <v>900</v>
      </c>
      <c r="B164" s="664" t="s">
        <v>233</v>
      </c>
      <c r="C164" s="665" t="s">
        <v>895</v>
      </c>
      <c r="D164" s="648">
        <v>9822.5323977274529</v>
      </c>
    </row>
    <row r="165" spans="1:4" ht="16.5" thickTop="1" thickBot="1">
      <c r="A165" s="664" t="s">
        <v>907</v>
      </c>
      <c r="B165" s="664" t="s">
        <v>874</v>
      </c>
      <c r="C165" s="665" t="s">
        <v>908</v>
      </c>
      <c r="D165" s="648">
        <v>12991.930403791795</v>
      </c>
    </row>
    <row r="166" spans="1:4" ht="16.5" thickTop="1" thickBot="1">
      <c r="A166" s="664" t="s">
        <v>905</v>
      </c>
      <c r="B166" s="664" t="s">
        <v>233</v>
      </c>
      <c r="C166" s="665" t="s">
        <v>906</v>
      </c>
      <c r="D166" s="648">
        <v>9274.066121712216</v>
      </c>
    </row>
    <row r="167" spans="1:4" ht="16.5" thickTop="1" thickBot="1">
      <c r="A167" s="664" t="s">
        <v>470</v>
      </c>
      <c r="B167" s="664" t="s">
        <v>233</v>
      </c>
      <c r="C167" s="665" t="s">
        <v>471</v>
      </c>
      <c r="D167" s="648">
        <v>9850.7144593408848</v>
      </c>
    </row>
    <row r="168" spans="1:4" ht="16.5" thickTop="1" thickBot="1">
      <c r="A168" s="664" t="s">
        <v>904</v>
      </c>
      <c r="B168" s="664" t="s">
        <v>233</v>
      </c>
      <c r="C168" s="665" t="s">
        <v>471</v>
      </c>
      <c r="D168" s="648">
        <v>6851.4927484037999</v>
      </c>
    </row>
    <row r="169" spans="1:4" ht="16.5" thickTop="1" thickBot="1">
      <c r="A169" s="664" t="s">
        <v>464</v>
      </c>
      <c r="B169" s="664" t="s">
        <v>233</v>
      </c>
      <c r="C169" s="665" t="s">
        <v>465</v>
      </c>
      <c r="D169" s="648">
        <v>6247.7462746083693</v>
      </c>
    </row>
    <row r="170" spans="1:4" ht="16.5" thickTop="1" thickBot="1">
      <c r="A170" s="664" t="s">
        <v>901</v>
      </c>
      <c r="B170" s="664" t="s">
        <v>233</v>
      </c>
      <c r="C170" s="665" t="s">
        <v>465</v>
      </c>
      <c r="D170" s="648">
        <v>10967.157669411428</v>
      </c>
    </row>
    <row r="171" spans="1:4" ht="16.5" thickTop="1" thickBot="1">
      <c r="A171" s="664" t="s">
        <v>877</v>
      </c>
      <c r="B171" s="664" t="s">
        <v>233</v>
      </c>
      <c r="C171" s="665" t="s">
        <v>878</v>
      </c>
      <c r="D171" s="648">
        <v>7834.6131285338815</v>
      </c>
    </row>
    <row r="172" spans="1:4" ht="16.5" thickTop="1" thickBot="1">
      <c r="A172" s="664" t="s">
        <v>890</v>
      </c>
      <c r="B172" s="664" t="s">
        <v>874</v>
      </c>
      <c r="C172" s="665" t="s">
        <v>891</v>
      </c>
      <c r="D172" s="648">
        <v>21800.992508882395</v>
      </c>
    </row>
    <row r="173" spans="1:4" ht="16.5" thickTop="1" thickBot="1">
      <c r="A173" s="664" t="s">
        <v>892</v>
      </c>
      <c r="B173" s="664" t="s">
        <v>874</v>
      </c>
      <c r="C173" s="665" t="s">
        <v>893</v>
      </c>
      <c r="D173" s="648">
        <v>6527.3990398493406</v>
      </c>
    </row>
    <row r="174" spans="1:4" ht="16.5" thickTop="1" thickBot="1">
      <c r="A174" s="664" t="s">
        <v>879</v>
      </c>
      <c r="B174" s="664" t="s">
        <v>233</v>
      </c>
      <c r="C174" s="665" t="s">
        <v>880</v>
      </c>
      <c r="D174" s="648">
        <v>3311.099579707568</v>
      </c>
    </row>
    <row r="175" spans="1:4" ht="16.5" thickTop="1" thickBot="1">
      <c r="A175" s="664" t="s">
        <v>881</v>
      </c>
      <c r="B175" s="664" t="s">
        <v>233</v>
      </c>
      <c r="C175" s="665" t="s">
        <v>882</v>
      </c>
      <c r="D175" s="648">
        <v>6500.951258950583</v>
      </c>
    </row>
    <row r="176" spans="1:4" ht="31.5" thickTop="1" thickBot="1">
      <c r="A176" s="664" t="s">
        <v>887</v>
      </c>
      <c r="B176" s="664" t="s">
        <v>233</v>
      </c>
      <c r="C176" s="665" t="s">
        <v>1952</v>
      </c>
      <c r="D176" s="648">
        <v>3152.0551989176156</v>
      </c>
    </row>
    <row r="177" spans="1:4" ht="31.5" thickTop="1" thickBot="1">
      <c r="A177" s="664" t="s">
        <v>883</v>
      </c>
      <c r="B177" s="664" t="s">
        <v>233</v>
      </c>
      <c r="C177" s="665" t="s">
        <v>1951</v>
      </c>
      <c r="D177" s="648">
        <v>5812.0082450468562</v>
      </c>
    </row>
    <row r="178" spans="1:4" ht="16.5" thickTop="1" thickBot="1">
      <c r="A178" s="664" t="s">
        <v>884</v>
      </c>
      <c r="B178" s="664" t="s">
        <v>233</v>
      </c>
      <c r="C178" s="665" t="s">
        <v>2277</v>
      </c>
      <c r="D178" s="648">
        <v>6195.7178531681884</v>
      </c>
    </row>
    <row r="179" spans="1:4" ht="31.5" thickTop="1" thickBot="1">
      <c r="A179" s="664" t="s">
        <v>889</v>
      </c>
      <c r="B179" s="664" t="s">
        <v>233</v>
      </c>
      <c r="C179" s="665" t="s">
        <v>1953</v>
      </c>
      <c r="D179" s="648">
        <v>5623.4052173262007</v>
      </c>
    </row>
    <row r="180" spans="1:4" ht="31.5" thickTop="1" thickBot="1">
      <c r="A180" s="664" t="s">
        <v>876</v>
      </c>
      <c r="B180" s="664" t="s">
        <v>233</v>
      </c>
      <c r="C180" s="665" t="s">
        <v>1950</v>
      </c>
      <c r="D180" s="648">
        <v>6478.6223947491708</v>
      </c>
    </row>
    <row r="181" spans="1:4" ht="16.5" thickTop="1" thickBot="1">
      <c r="A181" s="664" t="s">
        <v>885</v>
      </c>
      <c r="B181" s="664" t="s">
        <v>233</v>
      </c>
      <c r="C181" s="665" t="s">
        <v>886</v>
      </c>
      <c r="D181" s="648">
        <v>4233.3575460071052</v>
      </c>
    </row>
    <row r="182" spans="1:4" ht="16.5" thickTop="1" thickBot="1">
      <c r="A182" s="664" t="s">
        <v>888</v>
      </c>
      <c r="B182" s="664" t="s">
        <v>233</v>
      </c>
      <c r="C182" s="665" t="s">
        <v>886</v>
      </c>
      <c r="D182" s="648">
        <v>4121.0845482409823</v>
      </c>
    </row>
    <row r="183" spans="1:4" ht="16.5" thickTop="1" thickBot="1">
      <c r="A183" s="664" t="s">
        <v>472</v>
      </c>
      <c r="B183" s="664" t="s">
        <v>377</v>
      </c>
      <c r="C183" s="665" t="s">
        <v>473</v>
      </c>
      <c r="D183" s="648">
        <v>6410.3350916089339</v>
      </c>
    </row>
    <row r="184" spans="1:4" ht="16.5" thickTop="1" thickBot="1">
      <c r="A184" s="664" t="s">
        <v>476</v>
      </c>
      <c r="B184" s="664" t="s">
        <v>92</v>
      </c>
      <c r="C184" s="665" t="s">
        <v>477</v>
      </c>
      <c r="D184" s="648">
        <v>9119.0647828383426</v>
      </c>
    </row>
    <row r="185" spans="1:4" ht="16.5" thickTop="1" thickBot="1">
      <c r="A185" s="664" t="s">
        <v>474</v>
      </c>
      <c r="B185" s="664" t="s">
        <v>387</v>
      </c>
      <c r="C185" s="665" t="s">
        <v>475</v>
      </c>
      <c r="D185" s="648">
        <v>96740.34611533604</v>
      </c>
    </row>
    <row r="186" spans="1:4" ht="16.5" thickTop="1" thickBot="1">
      <c r="A186" s="664" t="s">
        <v>478</v>
      </c>
      <c r="B186" s="664" t="s">
        <v>144</v>
      </c>
      <c r="C186" s="665" t="s">
        <v>1915</v>
      </c>
      <c r="D186" s="648">
        <v>3318.9797177048622</v>
      </c>
    </row>
    <row r="187" spans="1:4" ht="16.5" thickTop="1" thickBot="1">
      <c r="A187" s="664" t="s">
        <v>1455</v>
      </c>
      <c r="B187" s="664" t="s">
        <v>377</v>
      </c>
      <c r="C187" s="665" t="s">
        <v>1454</v>
      </c>
      <c r="D187" s="648">
        <v>15697.408318681195</v>
      </c>
    </row>
    <row r="188" spans="1:4" ht="16.5" thickTop="1" thickBot="1">
      <c r="A188" s="664" t="s">
        <v>1709</v>
      </c>
      <c r="B188" s="664" t="s">
        <v>377</v>
      </c>
      <c r="C188" s="665" t="s">
        <v>1708</v>
      </c>
      <c r="D188" s="648">
        <v>15697.408318681195</v>
      </c>
    </row>
    <row r="189" spans="1:4" ht="16.5" thickTop="1" thickBot="1">
      <c r="A189" s="664" t="s">
        <v>479</v>
      </c>
      <c r="B189" s="664" t="s">
        <v>377</v>
      </c>
      <c r="C189" s="665" t="s">
        <v>480</v>
      </c>
      <c r="D189" s="648">
        <v>14240.25120987391</v>
      </c>
    </row>
    <row r="190" spans="1:4" ht="16.5" thickTop="1" thickBot="1">
      <c r="A190" s="664" t="s">
        <v>1666</v>
      </c>
      <c r="B190" s="664" t="s">
        <v>144</v>
      </c>
      <c r="C190" s="665" t="s">
        <v>1665</v>
      </c>
      <c r="D190" s="648">
        <v>585328.41260560649</v>
      </c>
    </row>
    <row r="191" spans="1:4" ht="16.5" thickTop="1" thickBot="1">
      <c r="A191" s="664" t="s">
        <v>488</v>
      </c>
      <c r="B191" s="664" t="s">
        <v>92</v>
      </c>
      <c r="C191" s="665" t="s">
        <v>489</v>
      </c>
      <c r="D191" s="648">
        <v>536875.86121399153</v>
      </c>
    </row>
    <row r="192" spans="1:4" ht="16.5" thickTop="1" thickBot="1">
      <c r="A192" s="664" t="s">
        <v>490</v>
      </c>
      <c r="B192" s="664" t="s">
        <v>92</v>
      </c>
      <c r="C192" s="665" t="s">
        <v>491</v>
      </c>
      <c r="D192" s="648">
        <v>284968.33563144325</v>
      </c>
    </row>
    <row r="193" spans="1:4" ht="16.5" thickTop="1" thickBot="1">
      <c r="A193" s="664" t="s">
        <v>481</v>
      </c>
      <c r="B193" s="664" t="s">
        <v>233</v>
      </c>
      <c r="C193" s="665" t="s">
        <v>482</v>
      </c>
      <c r="D193" s="648">
        <v>1855.6803646997794</v>
      </c>
    </row>
    <row r="194" spans="1:4" ht="16.5" thickTop="1" thickBot="1">
      <c r="A194" s="664" t="s">
        <v>492</v>
      </c>
      <c r="B194" s="664" t="s">
        <v>92</v>
      </c>
      <c r="C194" s="665" t="s">
        <v>493</v>
      </c>
      <c r="D194" s="648">
        <v>797.76912874943775</v>
      </c>
    </row>
    <row r="195" spans="1:4" ht="16.5" thickTop="1" thickBot="1">
      <c r="A195" s="664" t="s">
        <v>483</v>
      </c>
      <c r="B195" s="664" t="s">
        <v>422</v>
      </c>
      <c r="C195" s="665" t="s">
        <v>2278</v>
      </c>
      <c r="D195" s="648">
        <v>1030.8130997835808</v>
      </c>
    </row>
    <row r="196" spans="1:4" ht="16.5" thickTop="1" thickBot="1">
      <c r="A196" s="664" t="s">
        <v>484</v>
      </c>
      <c r="B196" s="664" t="s">
        <v>92</v>
      </c>
      <c r="C196" s="665" t="s">
        <v>485</v>
      </c>
      <c r="D196" s="648">
        <v>42144.105291993066</v>
      </c>
    </row>
    <row r="197" spans="1:4" ht="16.5" thickTop="1" thickBot="1">
      <c r="A197" s="664" t="s">
        <v>486</v>
      </c>
      <c r="B197" s="664" t="s">
        <v>144</v>
      </c>
      <c r="C197" s="665" t="s">
        <v>487</v>
      </c>
      <c r="D197" s="648">
        <v>3318.9797177048622</v>
      </c>
    </row>
    <row r="198" spans="1:4" ht="16.5" thickTop="1" thickBot="1">
      <c r="A198" s="664" t="s">
        <v>494</v>
      </c>
      <c r="B198" s="664" t="s">
        <v>92</v>
      </c>
      <c r="C198" s="665" t="s">
        <v>495</v>
      </c>
      <c r="D198" s="648">
        <v>19918.214008015853</v>
      </c>
    </row>
    <row r="199" spans="1:4" ht="16.5" thickTop="1" thickBot="1">
      <c r="A199" s="664" t="s">
        <v>925</v>
      </c>
      <c r="B199" s="664" t="s">
        <v>92</v>
      </c>
      <c r="C199" s="665" t="s">
        <v>926</v>
      </c>
      <c r="D199" s="648">
        <v>55265.022823938642</v>
      </c>
    </row>
    <row r="200" spans="1:4" ht="31.5" thickTop="1" thickBot="1">
      <c r="A200" s="664" t="s">
        <v>929</v>
      </c>
      <c r="B200" s="664" t="s">
        <v>92</v>
      </c>
      <c r="C200" s="665" t="s">
        <v>930</v>
      </c>
      <c r="D200" s="648">
        <v>112911.42985421221</v>
      </c>
    </row>
    <row r="201" spans="1:4" ht="16.5" thickTop="1" thickBot="1">
      <c r="A201" s="664" t="s">
        <v>927</v>
      </c>
      <c r="B201" s="664" t="s">
        <v>92</v>
      </c>
      <c r="C201" s="665" t="s">
        <v>928</v>
      </c>
      <c r="D201" s="648">
        <v>109362.65794181323</v>
      </c>
    </row>
    <row r="202" spans="1:4" ht="16.5" thickTop="1" thickBot="1">
      <c r="A202" s="664" t="s">
        <v>931</v>
      </c>
      <c r="B202" s="664" t="s">
        <v>233</v>
      </c>
      <c r="C202" s="665" t="s">
        <v>932</v>
      </c>
      <c r="D202" s="648">
        <v>13649.87314992075</v>
      </c>
    </row>
    <row r="203" spans="1:4" ht="16.5" thickTop="1" thickBot="1">
      <c r="A203" s="664" t="s">
        <v>920</v>
      </c>
      <c r="B203" s="664" t="s">
        <v>233</v>
      </c>
      <c r="C203" s="665" t="s">
        <v>2279</v>
      </c>
      <c r="D203" s="648">
        <v>132636.70513272073</v>
      </c>
    </row>
    <row r="204" spans="1:4" ht="16.5" thickTop="1" thickBot="1">
      <c r="A204" s="664" t="s">
        <v>923</v>
      </c>
      <c r="B204" s="664" t="s">
        <v>92</v>
      </c>
      <c r="C204" s="665" t="s">
        <v>924</v>
      </c>
      <c r="D204" s="648">
        <v>271967.73382407805</v>
      </c>
    </row>
    <row r="205" spans="1:4" ht="16.5" thickTop="1" thickBot="1">
      <c r="A205" s="664" t="s">
        <v>921</v>
      </c>
      <c r="B205" s="664" t="s">
        <v>92</v>
      </c>
      <c r="C205" s="665" t="s">
        <v>922</v>
      </c>
      <c r="D205" s="648">
        <v>192041.23923749378</v>
      </c>
    </row>
    <row r="206" spans="1:4" ht="16.5" thickTop="1" thickBot="1">
      <c r="A206" s="664" t="s">
        <v>496</v>
      </c>
      <c r="B206" s="664" t="s">
        <v>144</v>
      </c>
      <c r="C206" s="665" t="s">
        <v>1916</v>
      </c>
      <c r="D206" s="648">
        <v>121583.91735302235</v>
      </c>
    </row>
    <row r="207" spans="1:4" ht="16.5" thickTop="1" thickBot="1">
      <c r="A207" s="664" t="s">
        <v>505</v>
      </c>
      <c r="B207" s="664" t="s">
        <v>144</v>
      </c>
      <c r="C207" s="665" t="s">
        <v>506</v>
      </c>
      <c r="D207" s="648">
        <v>121584</v>
      </c>
    </row>
    <row r="208" spans="1:4" ht="16.5" thickTop="1" thickBot="1">
      <c r="A208" s="664" t="s">
        <v>507</v>
      </c>
      <c r="B208" s="664" t="s">
        <v>144</v>
      </c>
      <c r="C208" s="665" t="s">
        <v>508</v>
      </c>
      <c r="D208" s="648">
        <v>5000</v>
      </c>
    </row>
    <row r="209" spans="1:4" ht="16.5" thickTop="1" thickBot="1">
      <c r="A209" s="664" t="s">
        <v>509</v>
      </c>
      <c r="B209" s="664" t="s">
        <v>233</v>
      </c>
      <c r="C209" s="665" t="s">
        <v>510</v>
      </c>
      <c r="D209" s="648">
        <v>4642.45268808946</v>
      </c>
    </row>
    <row r="210" spans="1:4" ht="16.5" thickTop="1" thickBot="1">
      <c r="A210" s="664" t="s">
        <v>512</v>
      </c>
      <c r="B210" s="664" t="s">
        <v>233</v>
      </c>
      <c r="C210" s="665" t="s">
        <v>1918</v>
      </c>
      <c r="D210" s="648">
        <v>12834.219251301249</v>
      </c>
    </row>
    <row r="211" spans="1:4" ht="16.5" thickTop="1" thickBot="1">
      <c r="A211" s="664" t="s">
        <v>511</v>
      </c>
      <c r="B211" s="664" t="s">
        <v>233</v>
      </c>
      <c r="C211" s="665" t="s">
        <v>1917</v>
      </c>
      <c r="D211" s="648">
        <v>3998.6009727672231</v>
      </c>
    </row>
    <row r="212" spans="1:4" ht="16.5" thickTop="1" thickBot="1">
      <c r="A212" s="664" t="s">
        <v>519</v>
      </c>
      <c r="B212" s="664" t="s">
        <v>387</v>
      </c>
      <c r="C212" s="665" t="s">
        <v>520</v>
      </c>
      <c r="D212" s="648">
        <v>65035.526800225911</v>
      </c>
    </row>
    <row r="213" spans="1:4" ht="16.5" thickTop="1" thickBot="1">
      <c r="A213" s="664" t="s">
        <v>515</v>
      </c>
      <c r="B213" s="664" t="s">
        <v>387</v>
      </c>
      <c r="C213" s="665" t="s">
        <v>516</v>
      </c>
      <c r="D213" s="648">
        <v>77603.642354369571</v>
      </c>
    </row>
    <row r="214" spans="1:4" ht="16.5" thickTop="1" thickBot="1">
      <c r="A214" s="664" t="s">
        <v>513</v>
      </c>
      <c r="B214" s="664" t="s">
        <v>387</v>
      </c>
      <c r="C214" s="665" t="s">
        <v>514</v>
      </c>
      <c r="D214" s="648">
        <v>37182.978522582489</v>
      </c>
    </row>
    <row r="215" spans="1:4" ht="16.5" thickTop="1" thickBot="1">
      <c r="A215" s="664" t="s">
        <v>521</v>
      </c>
      <c r="B215" s="664" t="s">
        <v>387</v>
      </c>
      <c r="C215" s="665" t="s">
        <v>522</v>
      </c>
      <c r="D215" s="648">
        <v>36108.808404932097</v>
      </c>
    </row>
    <row r="216" spans="1:4" ht="16.5" thickTop="1" thickBot="1">
      <c r="A216" s="664" t="s">
        <v>525</v>
      </c>
      <c r="B216" s="664" t="s">
        <v>387</v>
      </c>
      <c r="C216" s="665" t="s">
        <v>526</v>
      </c>
      <c r="D216" s="648">
        <v>80694.997728273636</v>
      </c>
    </row>
    <row r="217" spans="1:4" ht="16.5" thickTop="1" thickBot="1">
      <c r="A217" s="664" t="s">
        <v>527</v>
      </c>
      <c r="B217" s="664" t="s">
        <v>387</v>
      </c>
      <c r="C217" s="665" t="s">
        <v>528</v>
      </c>
      <c r="D217" s="648">
        <v>80694.997728273636</v>
      </c>
    </row>
    <row r="218" spans="1:4" ht="16.5" thickTop="1" thickBot="1">
      <c r="A218" s="664" t="s">
        <v>529</v>
      </c>
      <c r="B218" s="664" t="s">
        <v>387</v>
      </c>
      <c r="C218" s="665" t="s">
        <v>530</v>
      </c>
      <c r="D218" s="648">
        <v>79970.935529897804</v>
      </c>
    </row>
    <row r="219" spans="1:4" ht="16.5" thickTop="1" thickBot="1">
      <c r="A219" s="664" t="s">
        <v>531</v>
      </c>
      <c r="B219" s="664" t="s">
        <v>387</v>
      </c>
      <c r="C219" s="665" t="s">
        <v>532</v>
      </c>
      <c r="D219" s="648">
        <v>36630.176544780574</v>
      </c>
    </row>
    <row r="220" spans="1:4" ht="16.5" thickTop="1" thickBot="1">
      <c r="A220" s="664" t="s">
        <v>523</v>
      </c>
      <c r="B220" s="664" t="s">
        <v>387</v>
      </c>
      <c r="C220" s="665" t="s">
        <v>524</v>
      </c>
      <c r="D220" s="648">
        <v>7191.8453386583151</v>
      </c>
    </row>
    <row r="221" spans="1:4" ht="16.5" thickTop="1" thickBot="1">
      <c r="A221" s="664" t="s">
        <v>533</v>
      </c>
      <c r="B221" s="664" t="s">
        <v>387</v>
      </c>
      <c r="C221" s="665" t="s">
        <v>534</v>
      </c>
      <c r="D221" s="648">
        <v>22311.521394264168</v>
      </c>
    </row>
    <row r="222" spans="1:4" ht="16.5" thickTop="1" thickBot="1">
      <c r="A222" s="664" t="s">
        <v>540</v>
      </c>
      <c r="B222" s="664" t="s">
        <v>387</v>
      </c>
      <c r="C222" s="665" t="s">
        <v>541</v>
      </c>
      <c r="D222" s="648">
        <v>65035.526800225911</v>
      </c>
    </row>
    <row r="223" spans="1:4" ht="16.5" thickTop="1" thickBot="1">
      <c r="A223" s="664" t="s">
        <v>551</v>
      </c>
      <c r="B223" s="664" t="s">
        <v>387</v>
      </c>
      <c r="C223" s="665" t="s">
        <v>1856</v>
      </c>
      <c r="D223" s="648">
        <v>20833.047085005699</v>
      </c>
    </row>
    <row r="224" spans="1:4" ht="16.5" thickTop="1" thickBot="1">
      <c r="A224" s="664" t="s">
        <v>535</v>
      </c>
      <c r="B224" s="664" t="s">
        <v>387</v>
      </c>
      <c r="C224" s="665" t="s">
        <v>2280</v>
      </c>
      <c r="D224" s="648">
        <v>55265.022823938642</v>
      </c>
    </row>
    <row r="225" spans="1:4" ht="16.5" thickTop="1" thickBot="1">
      <c r="A225" s="664" t="s">
        <v>536</v>
      </c>
      <c r="B225" s="664" t="s">
        <v>387</v>
      </c>
      <c r="C225" s="665" t="s">
        <v>2281</v>
      </c>
      <c r="D225" s="648">
        <v>41028.746007369191</v>
      </c>
    </row>
    <row r="226" spans="1:4" ht="16.5" thickTop="1" thickBot="1">
      <c r="A226" s="664" t="s">
        <v>537</v>
      </c>
      <c r="B226" s="664" t="s">
        <v>387</v>
      </c>
      <c r="C226" s="665" t="s">
        <v>1919</v>
      </c>
      <c r="D226" s="648">
        <v>37182.978522582489</v>
      </c>
    </row>
    <row r="227" spans="1:4" ht="16.5" thickTop="1" thickBot="1">
      <c r="A227" s="664" t="s">
        <v>538</v>
      </c>
      <c r="B227" s="664" t="s">
        <v>387</v>
      </c>
      <c r="C227" s="665" t="s">
        <v>2282</v>
      </c>
      <c r="D227" s="648">
        <v>46687.920764435519</v>
      </c>
    </row>
    <row r="228" spans="1:4" ht="16.5" thickTop="1" thickBot="1">
      <c r="A228" s="664" t="s">
        <v>539</v>
      </c>
      <c r="B228" s="664" t="s">
        <v>387</v>
      </c>
      <c r="C228" s="665" t="s">
        <v>2283</v>
      </c>
      <c r="D228" s="648">
        <v>77006.399433254148</v>
      </c>
    </row>
    <row r="229" spans="1:4" ht="16.5" thickTop="1" thickBot="1">
      <c r="A229" s="664" t="s">
        <v>542</v>
      </c>
      <c r="B229" s="664" t="s">
        <v>387</v>
      </c>
      <c r="C229" s="665" t="s">
        <v>543</v>
      </c>
      <c r="D229" s="648">
        <v>52004.575080353978</v>
      </c>
    </row>
    <row r="230" spans="1:4" ht="16.5" thickTop="1" thickBot="1">
      <c r="A230" s="664" t="s">
        <v>544</v>
      </c>
      <c r="B230" s="664" t="s">
        <v>387</v>
      </c>
      <c r="C230" s="665" t="s">
        <v>545</v>
      </c>
      <c r="D230" s="648">
        <v>97585.807963738975</v>
      </c>
    </row>
    <row r="231" spans="1:4" ht="16.5" thickTop="1" thickBot="1">
      <c r="A231" s="664" t="s">
        <v>517</v>
      </c>
      <c r="B231" s="664" t="s">
        <v>387</v>
      </c>
      <c r="C231" s="665" t="s">
        <v>518</v>
      </c>
      <c r="D231" s="648">
        <v>53048.395285497601</v>
      </c>
    </row>
    <row r="232" spans="1:4" ht="16.5" thickTop="1" thickBot="1">
      <c r="A232" s="664" t="s">
        <v>546</v>
      </c>
      <c r="B232" s="664" t="s">
        <v>387</v>
      </c>
      <c r="C232" s="665" t="s">
        <v>547</v>
      </c>
      <c r="D232" s="648">
        <v>53001.786491290775</v>
      </c>
    </row>
    <row r="233" spans="1:4" ht="16.5" thickTop="1" thickBot="1">
      <c r="A233" s="664" t="s">
        <v>548</v>
      </c>
      <c r="B233" s="664" t="s">
        <v>387</v>
      </c>
      <c r="C233" s="665" t="s">
        <v>549</v>
      </c>
      <c r="D233" s="648">
        <v>48461.22279518834</v>
      </c>
    </row>
    <row r="234" spans="1:4" ht="16.5" thickTop="1" thickBot="1">
      <c r="A234" s="664" t="s">
        <v>550</v>
      </c>
      <c r="B234" s="664" t="s">
        <v>387</v>
      </c>
      <c r="C234" s="665" t="s">
        <v>2284</v>
      </c>
      <c r="D234" s="648">
        <v>87186.627228382858</v>
      </c>
    </row>
    <row r="235" spans="1:4" ht="16.5" thickTop="1" thickBot="1">
      <c r="A235" s="664" t="s">
        <v>552</v>
      </c>
      <c r="B235" s="664" t="s">
        <v>144</v>
      </c>
      <c r="C235" s="665" t="s">
        <v>553</v>
      </c>
      <c r="D235" s="648">
        <v>1500</v>
      </c>
    </row>
    <row r="236" spans="1:4" ht="16.5" thickTop="1" thickBot="1">
      <c r="A236" s="664" t="s">
        <v>556</v>
      </c>
      <c r="B236" s="664" t="s">
        <v>387</v>
      </c>
      <c r="C236" s="665" t="s">
        <v>2285</v>
      </c>
      <c r="D236" s="648">
        <v>719.7264965891668</v>
      </c>
    </row>
    <row r="237" spans="1:4" ht="16.5" thickTop="1" thickBot="1">
      <c r="A237" s="664" t="s">
        <v>557</v>
      </c>
      <c r="B237" s="664" t="s">
        <v>387</v>
      </c>
      <c r="C237" s="665" t="s">
        <v>2286</v>
      </c>
      <c r="D237" s="648">
        <v>407353.27388955507</v>
      </c>
    </row>
    <row r="238" spans="1:4" ht="16.5" thickTop="1" thickBot="1">
      <c r="A238" s="664" t="s">
        <v>558</v>
      </c>
      <c r="B238" s="664" t="s">
        <v>387</v>
      </c>
      <c r="C238" s="665" t="s">
        <v>2287</v>
      </c>
      <c r="D238" s="648">
        <v>415497.88969583664</v>
      </c>
    </row>
    <row r="239" spans="1:4" ht="16.5" thickTop="1" thickBot="1">
      <c r="A239" s="664" t="s">
        <v>570</v>
      </c>
      <c r="B239" s="664" t="s">
        <v>571</v>
      </c>
      <c r="C239" s="665" t="s">
        <v>572</v>
      </c>
      <c r="D239" s="648">
        <v>423808.34609545884</v>
      </c>
    </row>
    <row r="240" spans="1:4" ht="16.5" thickTop="1" thickBot="1">
      <c r="A240" s="664" t="s">
        <v>559</v>
      </c>
      <c r="B240" s="664" t="s">
        <v>387</v>
      </c>
      <c r="C240" s="665" t="s">
        <v>1920</v>
      </c>
      <c r="D240" s="648">
        <v>247621.68436641348</v>
      </c>
    </row>
    <row r="241" spans="1:4" ht="16.5" thickTop="1" thickBot="1">
      <c r="A241" s="664" t="s">
        <v>560</v>
      </c>
      <c r="B241" s="664" t="s">
        <v>387</v>
      </c>
      <c r="C241" s="665" t="s">
        <v>2011</v>
      </c>
      <c r="D241" s="648">
        <v>239072.76436852379</v>
      </c>
    </row>
    <row r="242" spans="1:4" ht="16.5" thickTop="1" thickBot="1">
      <c r="A242" s="666" t="s">
        <v>2013</v>
      </c>
      <c r="B242" s="664" t="s">
        <v>387</v>
      </c>
      <c r="C242" s="665" t="s">
        <v>2012</v>
      </c>
      <c r="D242" s="648">
        <v>273119.94657388871</v>
      </c>
    </row>
    <row r="243" spans="1:4" ht="16.5" thickTop="1" thickBot="1">
      <c r="A243" s="664" t="s">
        <v>561</v>
      </c>
      <c r="B243" s="664" t="s">
        <v>387</v>
      </c>
      <c r="C243" s="665" t="s">
        <v>562</v>
      </c>
      <c r="D243" s="648">
        <v>512973.13726401527</v>
      </c>
    </row>
    <row r="244" spans="1:4" ht="16.5" thickTop="1" thickBot="1">
      <c r="A244" s="664" t="s">
        <v>563</v>
      </c>
      <c r="B244" s="664" t="s">
        <v>387</v>
      </c>
      <c r="C244" s="665" t="s">
        <v>564</v>
      </c>
      <c r="D244" s="648">
        <v>456134.28266874864</v>
      </c>
    </row>
    <row r="245" spans="1:4" ht="16.5" thickTop="1" thickBot="1">
      <c r="A245" s="664" t="s">
        <v>565</v>
      </c>
      <c r="B245" s="664" t="s">
        <v>387</v>
      </c>
      <c r="C245" s="665" t="s">
        <v>566</v>
      </c>
      <c r="D245" s="648">
        <v>437128.68755755079</v>
      </c>
    </row>
    <row r="246" spans="1:4" ht="16.5" thickTop="1" thickBot="1">
      <c r="A246" s="664" t="s">
        <v>567</v>
      </c>
      <c r="B246" s="664" t="s">
        <v>387</v>
      </c>
      <c r="C246" s="665" t="s">
        <v>2014</v>
      </c>
      <c r="D246" s="648">
        <v>351165.83051049989</v>
      </c>
    </row>
    <row r="247" spans="1:4" ht="16.5" thickTop="1" thickBot="1">
      <c r="A247" s="664" t="s">
        <v>568</v>
      </c>
      <c r="B247" s="664" t="s">
        <v>387</v>
      </c>
      <c r="C247" s="665" t="s">
        <v>569</v>
      </c>
      <c r="D247" s="648">
        <v>351165.83051049989</v>
      </c>
    </row>
    <row r="248" spans="1:4" ht="16.5" thickTop="1" thickBot="1">
      <c r="A248" s="664" t="s">
        <v>573</v>
      </c>
      <c r="B248" s="664" t="s">
        <v>387</v>
      </c>
      <c r="C248" s="665" t="s">
        <v>574</v>
      </c>
      <c r="D248" s="648">
        <v>351165.83051049989</v>
      </c>
    </row>
    <row r="249" spans="1:4" ht="16.5" thickTop="1" thickBot="1">
      <c r="A249" s="664" t="s">
        <v>575</v>
      </c>
      <c r="B249" s="664" t="s">
        <v>387</v>
      </c>
      <c r="C249" s="665" t="s">
        <v>576</v>
      </c>
      <c r="D249" s="648">
        <v>253224.49500025297</v>
      </c>
    </row>
    <row r="250" spans="1:4" ht="16.5" thickTop="1" thickBot="1">
      <c r="A250" s="664" t="s">
        <v>577</v>
      </c>
      <c r="B250" s="664" t="s">
        <v>387</v>
      </c>
      <c r="C250" s="665" t="s">
        <v>578</v>
      </c>
      <c r="D250" s="648">
        <v>214183.66826207735</v>
      </c>
    </row>
    <row r="251" spans="1:4" ht="16.5" thickTop="1" thickBot="1">
      <c r="A251" s="664" t="s">
        <v>579</v>
      </c>
      <c r="B251" s="664" t="s">
        <v>387</v>
      </c>
      <c r="C251" s="665" t="s">
        <v>580</v>
      </c>
      <c r="D251" s="648">
        <v>214183.66826207735</v>
      </c>
    </row>
    <row r="252" spans="1:4" ht="16.5" thickTop="1" thickBot="1">
      <c r="A252" s="664" t="s">
        <v>581</v>
      </c>
      <c r="B252" s="664" t="s">
        <v>387</v>
      </c>
      <c r="C252" s="665" t="s">
        <v>2288</v>
      </c>
      <c r="D252" s="648">
        <v>194712.03153808968</v>
      </c>
    </row>
    <row r="253" spans="1:4" ht="16.5" thickTop="1" thickBot="1">
      <c r="A253" s="664" t="s">
        <v>582</v>
      </c>
      <c r="B253" s="664" t="s">
        <v>387</v>
      </c>
      <c r="C253" s="665" t="s">
        <v>2289</v>
      </c>
      <c r="D253" s="648">
        <v>214183.66826207735</v>
      </c>
    </row>
    <row r="254" spans="1:4" ht="16.5" thickTop="1" thickBot="1">
      <c r="A254" s="664" t="s">
        <v>584</v>
      </c>
      <c r="B254" s="664" t="s">
        <v>233</v>
      </c>
      <c r="C254" s="665" t="s">
        <v>1921</v>
      </c>
      <c r="D254" s="648">
        <v>14267.710654522894</v>
      </c>
    </row>
    <row r="255" spans="1:4" ht="16.5" thickTop="1" thickBot="1">
      <c r="A255" s="664" t="s">
        <v>583</v>
      </c>
      <c r="B255" s="664" t="s">
        <v>387</v>
      </c>
      <c r="C255" s="665" t="s">
        <v>2290</v>
      </c>
      <c r="D255" s="648">
        <v>267225.55999489489</v>
      </c>
    </row>
    <row r="256" spans="1:4" ht="16.5" thickTop="1" thickBot="1">
      <c r="A256" s="664" t="s">
        <v>554</v>
      </c>
      <c r="B256" s="664" t="s">
        <v>387</v>
      </c>
      <c r="C256" s="665" t="s">
        <v>555</v>
      </c>
      <c r="D256" s="648">
        <v>255661.15940436808</v>
      </c>
    </row>
    <row r="257" spans="1:4" ht="16.5" thickTop="1" thickBot="1">
      <c r="A257" s="664" t="s">
        <v>585</v>
      </c>
      <c r="B257" s="664" t="s">
        <v>387</v>
      </c>
      <c r="C257" s="665" t="s">
        <v>586</v>
      </c>
      <c r="D257" s="648">
        <v>383260.86298641132</v>
      </c>
    </row>
    <row r="258" spans="1:4" ht="16.5" thickTop="1" thickBot="1">
      <c r="A258" s="664" t="s">
        <v>587</v>
      </c>
      <c r="B258" s="664" t="s">
        <v>387</v>
      </c>
      <c r="C258" s="665" t="s">
        <v>588</v>
      </c>
      <c r="D258" s="648">
        <v>511005.8125783084</v>
      </c>
    </row>
    <row r="259" spans="1:4" ht="16.5" thickTop="1" thickBot="1">
      <c r="A259" s="664" t="s">
        <v>497</v>
      </c>
      <c r="B259" s="664" t="s">
        <v>387</v>
      </c>
      <c r="C259" s="665" t="s">
        <v>498</v>
      </c>
      <c r="D259" s="648">
        <v>409236.05239042157</v>
      </c>
    </row>
    <row r="260" spans="1:4" ht="16.5" thickTop="1" thickBot="1">
      <c r="A260" s="664" t="s">
        <v>1669</v>
      </c>
      <c r="B260" s="664" t="s">
        <v>387</v>
      </c>
      <c r="C260" s="665" t="s">
        <v>1670</v>
      </c>
      <c r="D260" s="648">
        <v>513601.81402308407</v>
      </c>
    </row>
    <row r="261" spans="1:4" ht="16.5" thickTop="1" thickBot="1">
      <c r="A261" s="664" t="s">
        <v>499</v>
      </c>
      <c r="B261" s="664" t="s">
        <v>377</v>
      </c>
      <c r="C261" s="665" t="s">
        <v>500</v>
      </c>
      <c r="D261" s="648">
        <v>1971.6603874935154</v>
      </c>
    </row>
    <row r="262" spans="1:4" ht="31.5" thickTop="1" thickBot="1">
      <c r="A262" s="664" t="s">
        <v>589</v>
      </c>
      <c r="B262" s="664" t="s">
        <v>377</v>
      </c>
      <c r="C262" s="665" t="s">
        <v>2291</v>
      </c>
      <c r="D262" s="648">
        <v>4043.041916080711</v>
      </c>
    </row>
    <row r="263" spans="1:4" ht="16.5" thickTop="1" thickBot="1">
      <c r="A263" s="664" t="s">
        <v>590</v>
      </c>
      <c r="B263" s="664" t="s">
        <v>233</v>
      </c>
      <c r="C263" s="665" t="s">
        <v>2292</v>
      </c>
      <c r="D263" s="648">
        <v>55623.802146786555</v>
      </c>
    </row>
    <row r="264" spans="1:4" ht="16.5" thickTop="1" thickBot="1">
      <c r="A264" s="664" t="s">
        <v>591</v>
      </c>
      <c r="B264" s="664" t="s">
        <v>377</v>
      </c>
      <c r="C264" s="665" t="s">
        <v>2293</v>
      </c>
      <c r="D264" s="648">
        <v>12867.278977424698</v>
      </c>
    </row>
    <row r="265" spans="1:4" ht="16.5" thickTop="1" thickBot="1">
      <c r="A265" s="664" t="s">
        <v>592</v>
      </c>
      <c r="B265" s="664" t="s">
        <v>144</v>
      </c>
      <c r="C265" s="665" t="s">
        <v>2294</v>
      </c>
      <c r="D265" s="648">
        <v>5687.3568186797556</v>
      </c>
    </row>
    <row r="266" spans="1:4" ht="16.5" thickTop="1" thickBot="1">
      <c r="A266" s="664" t="s">
        <v>593</v>
      </c>
      <c r="B266" s="664" t="s">
        <v>92</v>
      </c>
      <c r="C266" s="665" t="s">
        <v>2295</v>
      </c>
      <c r="D266" s="648">
        <v>42658.969879161516</v>
      </c>
    </row>
    <row r="267" spans="1:4" ht="16.5" thickTop="1" thickBot="1">
      <c r="A267" s="664" t="s">
        <v>594</v>
      </c>
      <c r="B267" s="664" t="s">
        <v>92</v>
      </c>
      <c r="C267" s="665" t="s">
        <v>2296</v>
      </c>
      <c r="D267" s="648">
        <v>46649.983373802046</v>
      </c>
    </row>
    <row r="268" spans="1:4" ht="16.5" thickTop="1" thickBot="1">
      <c r="A268" s="664" t="s">
        <v>595</v>
      </c>
      <c r="B268" s="664" t="s">
        <v>92</v>
      </c>
      <c r="C268" s="665" t="s">
        <v>2297</v>
      </c>
      <c r="D268" s="648">
        <v>49768.436883872877</v>
      </c>
    </row>
    <row r="269" spans="1:4" ht="16.5" thickTop="1" thickBot="1">
      <c r="A269" s="664" t="s">
        <v>596</v>
      </c>
      <c r="B269" s="664" t="s">
        <v>377</v>
      </c>
      <c r="C269" s="665" t="s">
        <v>597</v>
      </c>
      <c r="D269" s="648">
        <v>35259.010854742482</v>
      </c>
    </row>
    <row r="270" spans="1:4" ht="16.5" thickTop="1" thickBot="1">
      <c r="A270" s="664" t="s">
        <v>599</v>
      </c>
      <c r="B270" s="664" t="s">
        <v>144</v>
      </c>
      <c r="C270" s="665" t="s">
        <v>600</v>
      </c>
      <c r="D270" s="648">
        <v>158152.31014734274</v>
      </c>
    </row>
    <row r="271" spans="1:4" ht="16.5" thickTop="1" thickBot="1">
      <c r="A271" s="664" t="s">
        <v>601</v>
      </c>
      <c r="B271" s="664" t="s">
        <v>387</v>
      </c>
      <c r="C271" s="665" t="s">
        <v>1922</v>
      </c>
      <c r="D271" s="648">
        <v>65035.526800225911</v>
      </c>
    </row>
    <row r="272" spans="1:4" ht="16.5" thickTop="1" thickBot="1">
      <c r="A272" s="664" t="s">
        <v>598</v>
      </c>
      <c r="B272" s="664" t="s">
        <v>387</v>
      </c>
      <c r="C272" s="665" t="s">
        <v>2298</v>
      </c>
      <c r="D272" s="648">
        <v>65035.526800225911</v>
      </c>
    </row>
    <row r="273" spans="1:4" ht="16.5" thickTop="1" thickBot="1">
      <c r="A273" s="664" t="s">
        <v>602</v>
      </c>
      <c r="B273" s="664" t="s">
        <v>387</v>
      </c>
      <c r="C273" s="665" t="s">
        <v>2299</v>
      </c>
      <c r="D273" s="648">
        <v>65035.526800225911</v>
      </c>
    </row>
    <row r="274" spans="1:4" ht="16.5" thickTop="1" thickBot="1">
      <c r="A274" s="664" t="s">
        <v>603</v>
      </c>
      <c r="B274" s="664" t="s">
        <v>144</v>
      </c>
      <c r="C274" s="665" t="s">
        <v>2300</v>
      </c>
      <c r="D274" s="648">
        <v>41268.293531083349</v>
      </c>
    </row>
    <row r="275" spans="1:4" ht="16.5" thickTop="1" thickBot="1">
      <c r="A275" s="664" t="s">
        <v>604</v>
      </c>
      <c r="B275" s="664" t="s">
        <v>144</v>
      </c>
      <c r="C275" s="665" t="s">
        <v>2301</v>
      </c>
      <c r="D275" s="648">
        <v>50466.484871528635</v>
      </c>
    </row>
    <row r="276" spans="1:4" ht="16.5" thickTop="1" thickBot="1">
      <c r="A276" s="664" t="s">
        <v>605</v>
      </c>
      <c r="B276" s="664" t="s">
        <v>606</v>
      </c>
      <c r="C276" s="665" t="s">
        <v>2302</v>
      </c>
      <c r="D276" s="648">
        <v>95277.046762330952</v>
      </c>
    </row>
    <row r="277" spans="1:4" ht="16.5" thickTop="1" thickBot="1">
      <c r="A277" s="664" t="s">
        <v>607</v>
      </c>
      <c r="B277" s="664" t="s">
        <v>606</v>
      </c>
      <c r="C277" s="665" t="s">
        <v>1923</v>
      </c>
      <c r="D277" s="648">
        <v>42002.111058479233</v>
      </c>
    </row>
    <row r="278" spans="1:4" ht="16.5" thickTop="1" thickBot="1">
      <c r="A278" s="664" t="s">
        <v>608</v>
      </c>
      <c r="B278" s="664" t="s">
        <v>606</v>
      </c>
      <c r="C278" s="665" t="s">
        <v>609</v>
      </c>
      <c r="D278" s="648">
        <v>39021.316080135548</v>
      </c>
    </row>
    <row r="279" spans="1:4" ht="16.5" thickTop="1" thickBot="1">
      <c r="A279" s="664" t="s">
        <v>501</v>
      </c>
      <c r="B279" s="664" t="s">
        <v>141</v>
      </c>
      <c r="C279" s="665" t="s">
        <v>502</v>
      </c>
      <c r="D279" s="648">
        <v>57476.230735146317</v>
      </c>
    </row>
    <row r="280" spans="1:4" ht="16.5" thickTop="1" thickBot="1">
      <c r="A280" s="664" t="s">
        <v>503</v>
      </c>
      <c r="B280" s="664" t="s">
        <v>141</v>
      </c>
      <c r="C280" s="665" t="s">
        <v>504</v>
      </c>
      <c r="D280" s="648">
        <v>43106.631088636401</v>
      </c>
    </row>
    <row r="281" spans="1:4" ht="16.5" thickTop="1" thickBot="1">
      <c r="A281" s="664" t="s">
        <v>610</v>
      </c>
      <c r="B281" s="664" t="s">
        <v>92</v>
      </c>
      <c r="C281" s="665" t="s">
        <v>2303</v>
      </c>
      <c r="D281" s="648">
        <v>53604.449039639534</v>
      </c>
    </row>
    <row r="282" spans="1:4" ht="16.5" thickTop="1" thickBot="1">
      <c r="A282" s="664" t="s">
        <v>611</v>
      </c>
      <c r="B282" s="664" t="s">
        <v>377</v>
      </c>
      <c r="C282" s="665" t="s">
        <v>2304</v>
      </c>
      <c r="D282" s="648">
        <v>10970.40944575144</v>
      </c>
    </row>
    <row r="283" spans="1:4" ht="16.5" thickTop="1" thickBot="1">
      <c r="A283" s="664" t="s">
        <v>612</v>
      </c>
      <c r="B283" s="664" t="s">
        <v>144</v>
      </c>
      <c r="C283" s="665" t="s">
        <v>2305</v>
      </c>
      <c r="D283" s="648">
        <v>24759.025052846002</v>
      </c>
    </row>
    <row r="284" spans="1:4" ht="16.5" thickTop="1" thickBot="1">
      <c r="A284" s="664" t="s">
        <v>613</v>
      </c>
      <c r="B284" s="664" t="s">
        <v>92</v>
      </c>
      <c r="C284" s="665" t="s">
        <v>614</v>
      </c>
      <c r="D284" s="648">
        <v>30948.239353334171</v>
      </c>
    </row>
    <row r="285" spans="1:4" ht="16.5" thickTop="1" thickBot="1">
      <c r="A285" s="664" t="s">
        <v>615</v>
      </c>
      <c r="B285" s="664" t="s">
        <v>92</v>
      </c>
      <c r="C285" s="665" t="s">
        <v>2306</v>
      </c>
      <c r="D285" s="648">
        <v>131532.18510256356</v>
      </c>
    </row>
    <row r="286" spans="1:4" ht="16.5" thickTop="1" thickBot="1">
      <c r="A286" s="664" t="s">
        <v>616</v>
      </c>
      <c r="B286" s="664" t="s">
        <v>92</v>
      </c>
      <c r="C286" s="665" t="s">
        <v>617</v>
      </c>
      <c r="D286" s="648">
        <v>84707.689731847597</v>
      </c>
    </row>
    <row r="287" spans="1:4" ht="16.5" thickTop="1" thickBot="1">
      <c r="A287" s="664" t="s">
        <v>620</v>
      </c>
      <c r="B287" s="664" t="s">
        <v>92</v>
      </c>
      <c r="C287" s="665" t="s">
        <v>621</v>
      </c>
      <c r="D287" s="648">
        <v>23431.216380674727</v>
      </c>
    </row>
    <row r="288" spans="1:4" ht="16.5" thickTop="1" thickBot="1">
      <c r="A288" s="664" t="s">
        <v>618</v>
      </c>
      <c r="B288" s="664" t="s">
        <v>92</v>
      </c>
      <c r="C288" s="665" t="s">
        <v>2307</v>
      </c>
      <c r="D288" s="648">
        <v>31782.861947270401</v>
      </c>
    </row>
    <row r="289" spans="1:4" ht="16.5" thickTop="1" thickBot="1">
      <c r="A289" s="664" t="s">
        <v>619</v>
      </c>
      <c r="B289" s="664" t="s">
        <v>92</v>
      </c>
      <c r="C289" s="665" t="s">
        <v>2308</v>
      </c>
      <c r="D289" s="648">
        <v>166924.51878724652</v>
      </c>
    </row>
    <row r="290" spans="1:4" ht="16.5" thickTop="1" thickBot="1">
      <c r="A290" s="664" t="s">
        <v>622</v>
      </c>
      <c r="B290" s="664" t="s">
        <v>454</v>
      </c>
      <c r="C290" s="665" t="s">
        <v>623</v>
      </c>
      <c r="D290" s="648">
        <v>3793.7390633465116</v>
      </c>
    </row>
    <row r="291" spans="1:4" ht="16.5" thickTop="1" thickBot="1">
      <c r="A291" s="664" t="s">
        <v>624</v>
      </c>
      <c r="B291" s="664" t="s">
        <v>422</v>
      </c>
      <c r="C291" s="665" t="s">
        <v>1924</v>
      </c>
      <c r="D291" s="648">
        <v>82250.430744245707</v>
      </c>
    </row>
    <row r="292" spans="1:4" ht="16.5" thickTop="1" thickBot="1">
      <c r="A292" s="664" t="s">
        <v>625</v>
      </c>
      <c r="B292" s="664" t="s">
        <v>377</v>
      </c>
      <c r="C292" s="665" t="s">
        <v>2309</v>
      </c>
      <c r="D292" s="648">
        <v>3531.4291052522667</v>
      </c>
    </row>
    <row r="293" spans="1:4" ht="16.5" thickTop="1" thickBot="1">
      <c r="A293" s="664" t="s">
        <v>626</v>
      </c>
      <c r="B293" s="664" t="s">
        <v>377</v>
      </c>
      <c r="C293" s="665" t="s">
        <v>1925</v>
      </c>
      <c r="D293" s="648">
        <v>31867.408132110693</v>
      </c>
    </row>
    <row r="294" spans="1:4" ht="16.5" thickTop="1" thickBot="1">
      <c r="A294" s="664" t="s">
        <v>627</v>
      </c>
      <c r="B294" s="664" t="s">
        <v>92</v>
      </c>
      <c r="C294" s="665" t="s">
        <v>628</v>
      </c>
      <c r="D294" s="648">
        <v>4421.3318969686916</v>
      </c>
    </row>
    <row r="295" spans="1:4" ht="16.5" thickTop="1" thickBot="1">
      <c r="A295" s="664" t="s">
        <v>633</v>
      </c>
      <c r="B295" s="664" t="s">
        <v>92</v>
      </c>
      <c r="C295" s="665" t="s">
        <v>1926</v>
      </c>
      <c r="D295" s="648">
        <v>41701.863709751524</v>
      </c>
    </row>
    <row r="296" spans="1:4" ht="16.5" thickTop="1" thickBot="1">
      <c r="A296" s="664" t="s">
        <v>629</v>
      </c>
      <c r="B296" s="664" t="s">
        <v>92</v>
      </c>
      <c r="C296" s="665" t="s">
        <v>630</v>
      </c>
      <c r="D296" s="648">
        <v>59615.899566873755</v>
      </c>
    </row>
    <row r="297" spans="1:4" ht="16.5" thickTop="1" thickBot="1">
      <c r="A297" s="664" t="s">
        <v>631</v>
      </c>
      <c r="B297" s="664" t="s">
        <v>92</v>
      </c>
      <c r="C297" s="665" t="s">
        <v>632</v>
      </c>
      <c r="D297" s="648">
        <v>41461.232260590696</v>
      </c>
    </row>
    <row r="298" spans="1:4" ht="16.5" thickTop="1" thickBot="1">
      <c r="A298" s="664" t="s">
        <v>646</v>
      </c>
      <c r="B298" s="664" t="s">
        <v>144</v>
      </c>
      <c r="C298" s="665" t="s">
        <v>647</v>
      </c>
      <c r="D298" s="648">
        <v>2509.2874090420501</v>
      </c>
    </row>
    <row r="299" spans="1:4" ht="16.5" thickTop="1" thickBot="1">
      <c r="A299" s="664" t="s">
        <v>634</v>
      </c>
      <c r="B299" s="664" t="s">
        <v>377</v>
      </c>
      <c r="C299" s="665" t="s">
        <v>635</v>
      </c>
      <c r="D299" s="648">
        <v>24352.553010344593</v>
      </c>
    </row>
    <row r="300" spans="1:4" ht="16.5" thickTop="1" thickBot="1">
      <c r="A300" s="664" t="s">
        <v>650</v>
      </c>
      <c r="B300" s="664" t="s">
        <v>377</v>
      </c>
      <c r="C300" s="665" t="s">
        <v>651</v>
      </c>
      <c r="D300" s="648">
        <v>31367.718501195624</v>
      </c>
    </row>
    <row r="301" spans="1:4" ht="31.5" thickTop="1" thickBot="1">
      <c r="A301" s="664" t="s">
        <v>652</v>
      </c>
      <c r="B301" s="664" t="s">
        <v>92</v>
      </c>
      <c r="C301" s="665" t="s">
        <v>2310</v>
      </c>
      <c r="D301" s="648">
        <v>398342.60165138368</v>
      </c>
    </row>
    <row r="302" spans="1:4" ht="31.5" thickTop="1" thickBot="1">
      <c r="A302" s="664" t="s">
        <v>653</v>
      </c>
      <c r="B302" s="664" t="s">
        <v>92</v>
      </c>
      <c r="C302" s="665" t="s">
        <v>2311</v>
      </c>
      <c r="D302" s="648">
        <v>318674.08132110699</v>
      </c>
    </row>
    <row r="303" spans="1:4" ht="31.5" thickTop="1" thickBot="1">
      <c r="A303" s="664" t="s">
        <v>654</v>
      </c>
      <c r="B303" s="664" t="s">
        <v>92</v>
      </c>
      <c r="C303" s="665" t="s">
        <v>2312</v>
      </c>
      <c r="D303" s="648">
        <v>263063.28627968044</v>
      </c>
    </row>
    <row r="304" spans="1:4" ht="31.5" thickTop="1" thickBot="1">
      <c r="A304" s="664" t="s">
        <v>655</v>
      </c>
      <c r="B304" s="664" t="s">
        <v>92</v>
      </c>
      <c r="C304" s="665" t="s">
        <v>2313</v>
      </c>
      <c r="D304" s="648">
        <v>591892.66511064267</v>
      </c>
    </row>
    <row r="305" spans="1:4" ht="31.5" thickTop="1" thickBot="1">
      <c r="A305" s="664" t="s">
        <v>656</v>
      </c>
      <c r="B305" s="664" t="s">
        <v>92</v>
      </c>
      <c r="C305" s="665" t="s">
        <v>2314</v>
      </c>
      <c r="D305" s="648">
        <v>236757.49961443574</v>
      </c>
    </row>
    <row r="306" spans="1:4" ht="31.5" thickTop="1" thickBot="1">
      <c r="A306" s="664" t="s">
        <v>657</v>
      </c>
      <c r="B306" s="664" t="s">
        <v>233</v>
      </c>
      <c r="C306" s="665" t="s">
        <v>2315</v>
      </c>
      <c r="D306" s="648">
        <v>328829.37883096223</v>
      </c>
    </row>
    <row r="307" spans="1:4" ht="16.5" thickTop="1" thickBot="1">
      <c r="A307" s="664" t="s">
        <v>658</v>
      </c>
      <c r="B307" s="664" t="s">
        <v>92</v>
      </c>
      <c r="C307" s="665" t="s">
        <v>659</v>
      </c>
      <c r="D307" s="648">
        <v>197297.19372839871</v>
      </c>
    </row>
    <row r="308" spans="1:4" ht="16.5" thickTop="1" thickBot="1">
      <c r="A308" s="664" t="s">
        <v>636</v>
      </c>
      <c r="B308" s="664" t="s">
        <v>377</v>
      </c>
      <c r="C308" s="665" t="s">
        <v>637</v>
      </c>
      <c r="D308" s="648">
        <v>24662.555688092336</v>
      </c>
    </row>
    <row r="309" spans="1:4" ht="16.5" thickTop="1" thickBot="1">
      <c r="A309" s="664" t="s">
        <v>642</v>
      </c>
      <c r="B309" s="664" t="s">
        <v>377</v>
      </c>
      <c r="C309" s="665" t="s">
        <v>643</v>
      </c>
      <c r="D309" s="648">
        <v>7212.5483146897204</v>
      </c>
    </row>
    <row r="310" spans="1:4" ht="16.5" thickTop="1" thickBot="1">
      <c r="A310" s="664" t="s">
        <v>640</v>
      </c>
      <c r="B310" s="664" t="s">
        <v>377</v>
      </c>
      <c r="C310" s="665" t="s">
        <v>641</v>
      </c>
      <c r="D310" s="648">
        <v>18548.4032247861</v>
      </c>
    </row>
    <row r="311" spans="1:4" ht="16.5" thickTop="1" thickBot="1">
      <c r="A311" s="664" t="s">
        <v>638</v>
      </c>
      <c r="B311" s="664" t="s">
        <v>377</v>
      </c>
      <c r="C311" s="665" t="s">
        <v>639</v>
      </c>
      <c r="D311" s="648">
        <v>88424.470088480492</v>
      </c>
    </row>
    <row r="312" spans="1:4" ht="16.5" thickTop="1" thickBot="1">
      <c r="A312" s="664" t="s">
        <v>644</v>
      </c>
      <c r="B312" s="664" t="s">
        <v>377</v>
      </c>
      <c r="C312" s="665" t="s">
        <v>645</v>
      </c>
      <c r="D312" s="648">
        <v>13157.770997132371</v>
      </c>
    </row>
    <row r="313" spans="1:4" ht="16.5" thickTop="1" thickBot="1">
      <c r="A313" s="664" t="s">
        <v>660</v>
      </c>
      <c r="B313" s="664" t="s">
        <v>377</v>
      </c>
      <c r="C313" s="665" t="s">
        <v>661</v>
      </c>
      <c r="D313" s="648">
        <v>11828.878399514422</v>
      </c>
    </row>
    <row r="314" spans="1:4" ht="16.5" thickTop="1" thickBot="1">
      <c r="A314" s="664" t="s">
        <v>662</v>
      </c>
      <c r="B314" s="664" t="s">
        <v>377</v>
      </c>
      <c r="C314" s="665" t="s">
        <v>663</v>
      </c>
      <c r="D314" s="648">
        <v>11202.369491338914</v>
      </c>
    </row>
    <row r="315" spans="1:4" ht="16.5" thickTop="1" thickBot="1">
      <c r="A315" s="664" t="s">
        <v>667</v>
      </c>
      <c r="B315" s="664" t="s">
        <v>377</v>
      </c>
      <c r="C315" s="665" t="s">
        <v>2316</v>
      </c>
      <c r="D315" s="648">
        <v>13590.257250353874</v>
      </c>
    </row>
    <row r="316" spans="1:4" ht="16.5" thickTop="1" thickBot="1">
      <c r="A316" s="664" t="s">
        <v>664</v>
      </c>
      <c r="B316" s="664" t="s">
        <v>92</v>
      </c>
      <c r="C316" s="665" t="s">
        <v>2317</v>
      </c>
      <c r="D316" s="648">
        <v>52240.87082772814</v>
      </c>
    </row>
    <row r="317" spans="1:4" ht="16.5" thickTop="1" thickBot="1">
      <c r="A317" s="664" t="s">
        <v>665</v>
      </c>
      <c r="B317" s="664" t="s">
        <v>377</v>
      </c>
      <c r="C317" s="665" t="s">
        <v>666</v>
      </c>
      <c r="D317" s="648">
        <v>21419.450751654404</v>
      </c>
    </row>
    <row r="318" spans="1:4" ht="16.5" thickTop="1" thickBot="1">
      <c r="A318" s="664" t="s">
        <v>668</v>
      </c>
      <c r="B318" s="664" t="s">
        <v>606</v>
      </c>
      <c r="C318" s="665" t="s">
        <v>2318</v>
      </c>
      <c r="D318" s="648">
        <v>43881.637783005761</v>
      </c>
    </row>
    <row r="319" spans="1:4" ht="16.5" thickTop="1" thickBot="1">
      <c r="A319" s="664" t="s">
        <v>669</v>
      </c>
      <c r="B319" s="664" t="s">
        <v>92</v>
      </c>
      <c r="C319" s="665" t="s">
        <v>2319</v>
      </c>
      <c r="D319" s="648">
        <v>6686.7360805098933</v>
      </c>
    </row>
    <row r="320" spans="1:4" ht="16.5" thickTop="1" thickBot="1">
      <c r="A320" s="664" t="s">
        <v>673</v>
      </c>
      <c r="B320" s="664" t="s">
        <v>92</v>
      </c>
      <c r="C320" s="665" t="s">
        <v>2320</v>
      </c>
      <c r="D320" s="648">
        <v>92011.179391512953</v>
      </c>
    </row>
    <row r="321" spans="1:4" ht="16.5" thickTop="1" thickBot="1">
      <c r="A321" s="664" t="s">
        <v>674</v>
      </c>
      <c r="B321" s="664" t="s">
        <v>92</v>
      </c>
      <c r="C321" s="665" t="s">
        <v>2321</v>
      </c>
      <c r="D321" s="648">
        <v>146805.7785715966</v>
      </c>
    </row>
    <row r="322" spans="1:4" ht="16.5" thickTop="1" thickBot="1">
      <c r="A322" s="664" t="s">
        <v>672</v>
      </c>
      <c r="B322" s="664" t="s">
        <v>92</v>
      </c>
      <c r="C322" s="665" t="s">
        <v>2322</v>
      </c>
      <c r="D322" s="648">
        <v>99270.228107864838</v>
      </c>
    </row>
    <row r="323" spans="1:4" ht="31.5" thickTop="1" thickBot="1">
      <c r="A323" s="664" t="s">
        <v>671</v>
      </c>
      <c r="B323" s="664" t="s">
        <v>92</v>
      </c>
      <c r="C323" s="665" t="s">
        <v>2323</v>
      </c>
      <c r="D323" s="648">
        <v>145925.63110890024</v>
      </c>
    </row>
    <row r="324" spans="1:4" ht="16.5" thickTop="1" thickBot="1">
      <c r="A324" s="664" t="s">
        <v>675</v>
      </c>
      <c r="B324" s="664" t="s">
        <v>92</v>
      </c>
      <c r="C324" s="665" t="s">
        <v>676</v>
      </c>
      <c r="D324" s="648">
        <v>141318.9479605509</v>
      </c>
    </row>
    <row r="325" spans="1:4" ht="16.5" thickTop="1" thickBot="1">
      <c r="A325" s="664" t="s">
        <v>678</v>
      </c>
      <c r="B325" s="664" t="s">
        <v>92</v>
      </c>
      <c r="C325" s="665" t="s">
        <v>679</v>
      </c>
      <c r="D325" s="648">
        <v>17146.616640879562</v>
      </c>
    </row>
    <row r="326" spans="1:4" ht="16.5" thickTop="1" thickBot="1">
      <c r="A326" s="664" t="s">
        <v>670</v>
      </c>
      <c r="B326" s="664" t="s">
        <v>92</v>
      </c>
      <c r="C326" s="665" t="s">
        <v>2324</v>
      </c>
      <c r="D326" s="648">
        <v>21329.484939580758</v>
      </c>
    </row>
    <row r="327" spans="1:4" ht="16.5" thickTop="1" thickBot="1">
      <c r="A327" s="664" t="s">
        <v>677</v>
      </c>
      <c r="B327" s="664" t="s">
        <v>92</v>
      </c>
      <c r="C327" s="665" t="s">
        <v>2325</v>
      </c>
      <c r="D327" s="648">
        <v>17146.616640879562</v>
      </c>
    </row>
    <row r="328" spans="1:4" ht="16.5" thickTop="1" thickBot="1">
      <c r="A328" s="664" t="s">
        <v>680</v>
      </c>
      <c r="B328" s="664" t="s">
        <v>92</v>
      </c>
      <c r="C328" s="665" t="s">
        <v>2326</v>
      </c>
      <c r="D328" s="648">
        <v>54191.936631734905</v>
      </c>
    </row>
    <row r="329" spans="1:4" ht="16.5" thickTop="1" thickBot="1">
      <c r="A329" s="664" t="s">
        <v>681</v>
      </c>
      <c r="B329" s="664" t="s">
        <v>92</v>
      </c>
      <c r="C329" s="665" t="s">
        <v>682</v>
      </c>
      <c r="D329" s="648">
        <v>5148.6458716845509</v>
      </c>
    </row>
    <row r="330" spans="1:4" ht="16.5" thickTop="1" thickBot="1">
      <c r="A330" s="664" t="s">
        <v>683</v>
      </c>
      <c r="B330" s="664" t="s">
        <v>92</v>
      </c>
      <c r="C330" s="665" t="s">
        <v>2327</v>
      </c>
      <c r="D330" s="648">
        <v>43593.313614191429</v>
      </c>
    </row>
    <row r="331" spans="1:4" ht="16.5" thickTop="1" thickBot="1">
      <c r="A331" s="664" t="s">
        <v>684</v>
      </c>
      <c r="B331" s="664" t="s">
        <v>92</v>
      </c>
      <c r="C331" s="665" t="s">
        <v>2328</v>
      </c>
      <c r="D331" s="648">
        <v>1889.2820535465628</v>
      </c>
    </row>
    <row r="332" spans="1:4" ht="16.5" thickTop="1" thickBot="1">
      <c r="A332" s="664" t="s">
        <v>686</v>
      </c>
      <c r="B332" s="664" t="s">
        <v>387</v>
      </c>
      <c r="C332" s="665" t="s">
        <v>687</v>
      </c>
      <c r="D332" s="648">
        <v>59007.817391291639</v>
      </c>
    </row>
    <row r="333" spans="1:4" ht="16.5" thickTop="1" thickBot="1">
      <c r="A333" s="664" t="s">
        <v>685</v>
      </c>
      <c r="B333" s="664" t="s">
        <v>387</v>
      </c>
      <c r="C333" s="665" t="s">
        <v>2329</v>
      </c>
      <c r="D333" s="648">
        <v>17284.275172606707</v>
      </c>
    </row>
    <row r="334" spans="1:4" ht="16.5" thickTop="1" thickBot="1">
      <c r="A334" s="664" t="s">
        <v>690</v>
      </c>
      <c r="B334" s="664" t="s">
        <v>92</v>
      </c>
      <c r="C334" s="665" t="s">
        <v>1929</v>
      </c>
      <c r="D334" s="648">
        <v>661.19452246896344</v>
      </c>
    </row>
    <row r="335" spans="1:4" ht="16.5" thickTop="1" thickBot="1">
      <c r="A335" s="664" t="s">
        <v>688</v>
      </c>
      <c r="B335" s="664" t="s">
        <v>92</v>
      </c>
      <c r="C335" s="665" t="s">
        <v>689</v>
      </c>
      <c r="D335" s="648">
        <v>59007.817391291639</v>
      </c>
    </row>
    <row r="336" spans="1:4" ht="16.5" thickTop="1" thickBot="1">
      <c r="A336" s="664" t="s">
        <v>691</v>
      </c>
      <c r="B336" s="664" t="s">
        <v>377</v>
      </c>
      <c r="C336" s="665" t="s">
        <v>692</v>
      </c>
      <c r="D336" s="648">
        <v>5575.7124976727009</v>
      </c>
    </row>
    <row r="337" spans="1:4" ht="16.5" thickTop="1" thickBot="1">
      <c r="A337" s="664" t="s">
        <v>696</v>
      </c>
      <c r="B337" s="664" t="s">
        <v>92</v>
      </c>
      <c r="C337" s="665" t="s">
        <v>697</v>
      </c>
      <c r="D337" s="648">
        <v>257632.81979186158</v>
      </c>
    </row>
    <row r="338" spans="1:4" ht="16.5" thickTop="1" thickBot="1">
      <c r="A338" s="664" t="s">
        <v>694</v>
      </c>
      <c r="B338" s="664" t="s">
        <v>92</v>
      </c>
      <c r="C338" s="665" t="s">
        <v>695</v>
      </c>
      <c r="D338" s="648">
        <v>51714.083060646306</v>
      </c>
    </row>
    <row r="339" spans="1:4" ht="16.5" thickTop="1" thickBot="1">
      <c r="A339" s="664" t="s">
        <v>693</v>
      </c>
      <c r="B339" s="664" t="s">
        <v>144</v>
      </c>
      <c r="C339" s="665" t="s">
        <v>2330</v>
      </c>
      <c r="D339" s="648">
        <v>260602.77551573858</v>
      </c>
    </row>
    <row r="340" spans="1:4" ht="31.5" thickTop="1" thickBot="1">
      <c r="A340" s="664" t="s">
        <v>648</v>
      </c>
      <c r="B340" s="664" t="s">
        <v>92</v>
      </c>
      <c r="C340" s="665" t="s">
        <v>1927</v>
      </c>
      <c r="D340" s="648">
        <v>1294993.9131987782</v>
      </c>
    </row>
    <row r="341" spans="1:4" ht="31.5" thickTop="1" thickBot="1">
      <c r="A341" s="664" t="s">
        <v>698</v>
      </c>
      <c r="B341" s="664" t="s">
        <v>92</v>
      </c>
      <c r="C341" s="665" t="s">
        <v>699</v>
      </c>
      <c r="D341" s="648">
        <v>1319232.6540372227</v>
      </c>
    </row>
    <row r="342" spans="1:4" ht="31.5" thickTop="1" thickBot="1">
      <c r="A342" s="664" t="s">
        <v>649</v>
      </c>
      <c r="B342" s="664" t="s">
        <v>92</v>
      </c>
      <c r="C342" s="665" t="s">
        <v>1928</v>
      </c>
      <c r="D342" s="648">
        <v>1284808.2657764163</v>
      </c>
    </row>
    <row r="343" spans="1:4" ht="31.5" thickTop="1" thickBot="1">
      <c r="A343" s="664" t="s">
        <v>700</v>
      </c>
      <c r="B343" s="664" t="s">
        <v>92</v>
      </c>
      <c r="C343" s="665" t="s">
        <v>701</v>
      </c>
      <c r="D343" s="648">
        <v>1280263.3663785271</v>
      </c>
    </row>
    <row r="344" spans="1:4" ht="16.5" thickTop="1" thickBot="1">
      <c r="A344" s="664" t="s">
        <v>737</v>
      </c>
      <c r="B344" s="664" t="s">
        <v>387</v>
      </c>
      <c r="C344" s="665" t="s">
        <v>2331</v>
      </c>
      <c r="D344" s="648">
        <v>96740.34611533604</v>
      </c>
    </row>
    <row r="345" spans="1:4" ht="16.5" thickTop="1" thickBot="1">
      <c r="A345" s="664" t="s">
        <v>702</v>
      </c>
      <c r="B345" s="664" t="s">
        <v>377</v>
      </c>
      <c r="C345" s="665" t="s">
        <v>2332</v>
      </c>
      <c r="D345" s="648">
        <v>68588.634414411586</v>
      </c>
    </row>
    <row r="346" spans="1:4" ht="16.5" thickTop="1" thickBot="1">
      <c r="A346" s="664" t="s">
        <v>703</v>
      </c>
      <c r="B346" s="664" t="s">
        <v>144</v>
      </c>
      <c r="C346" s="665" t="s">
        <v>2333</v>
      </c>
      <c r="D346" s="648">
        <v>87408.831944950289</v>
      </c>
    </row>
    <row r="347" spans="1:4" ht="16.5" thickTop="1" thickBot="1">
      <c r="A347" s="664" t="s">
        <v>708</v>
      </c>
      <c r="B347" s="664" t="s">
        <v>92</v>
      </c>
      <c r="C347" s="665" t="s">
        <v>2334</v>
      </c>
      <c r="D347" s="648">
        <v>83644.358868663883</v>
      </c>
    </row>
    <row r="348" spans="1:4" ht="16.5" thickTop="1" thickBot="1">
      <c r="A348" s="664" t="s">
        <v>713</v>
      </c>
      <c r="B348" s="664" t="s">
        <v>144</v>
      </c>
      <c r="C348" s="665" t="s">
        <v>1931</v>
      </c>
      <c r="D348" s="648">
        <v>11576.323770440211</v>
      </c>
    </row>
    <row r="349" spans="1:4" ht="16.5" thickTop="1" thickBot="1">
      <c r="A349" s="664" t="s">
        <v>704</v>
      </c>
      <c r="B349" s="664" t="s">
        <v>144</v>
      </c>
      <c r="C349" s="665" t="s">
        <v>2335</v>
      </c>
      <c r="D349" s="648">
        <v>34294.317207205793</v>
      </c>
    </row>
    <row r="350" spans="1:4" ht="16.5" thickTop="1" thickBot="1">
      <c r="A350" s="664" t="s">
        <v>705</v>
      </c>
      <c r="B350" s="664" t="s">
        <v>144</v>
      </c>
      <c r="C350" s="665" t="s">
        <v>2336</v>
      </c>
      <c r="D350" s="648">
        <v>29076.300106934337</v>
      </c>
    </row>
    <row r="351" spans="1:4" ht="16.5" thickTop="1" thickBot="1">
      <c r="A351" s="664" t="s">
        <v>736</v>
      </c>
      <c r="B351" s="664" t="s">
        <v>144</v>
      </c>
      <c r="C351" s="665" t="s">
        <v>1933</v>
      </c>
      <c r="D351" s="648">
        <v>119467.010955675</v>
      </c>
    </row>
    <row r="352" spans="1:4" ht="16.5" thickTop="1" thickBot="1">
      <c r="A352" s="664" t="s">
        <v>709</v>
      </c>
      <c r="B352" s="664" t="s">
        <v>144</v>
      </c>
      <c r="C352" s="665" t="s">
        <v>710</v>
      </c>
      <c r="D352" s="648">
        <v>390871.02016860386</v>
      </c>
    </row>
    <row r="353" spans="1:4" ht="16.5" thickTop="1" thickBot="1">
      <c r="A353" s="664" t="s">
        <v>711</v>
      </c>
      <c r="B353" s="664" t="s">
        <v>144</v>
      </c>
      <c r="C353" s="665" t="s">
        <v>712</v>
      </c>
      <c r="D353" s="648">
        <v>1053558.8583875571</v>
      </c>
    </row>
    <row r="354" spans="1:4" ht="16.5" thickTop="1" thickBot="1">
      <c r="A354" s="664" t="s">
        <v>707</v>
      </c>
      <c r="B354" s="664" t="s">
        <v>144</v>
      </c>
      <c r="C354" s="665" t="s">
        <v>2337</v>
      </c>
      <c r="D354" s="648">
        <v>4426.7515242020436</v>
      </c>
    </row>
    <row r="355" spans="1:4" ht="16.5" thickTop="1" thickBot="1">
      <c r="A355" s="664" t="s">
        <v>706</v>
      </c>
      <c r="B355" s="664" t="s">
        <v>144</v>
      </c>
      <c r="C355" s="665" t="s">
        <v>1930</v>
      </c>
      <c r="D355" s="648">
        <v>4426.7515242020436</v>
      </c>
    </row>
    <row r="356" spans="1:4" ht="16.5" thickTop="1" thickBot="1">
      <c r="A356" s="664" t="s">
        <v>716</v>
      </c>
      <c r="B356" s="664" t="s">
        <v>144</v>
      </c>
      <c r="C356" s="665" t="s">
        <v>717</v>
      </c>
      <c r="D356" s="648">
        <v>32247.865963892018</v>
      </c>
    </row>
    <row r="357" spans="1:4" ht="16.5" thickTop="1" thickBot="1">
      <c r="A357" s="664" t="s">
        <v>714</v>
      </c>
      <c r="B357" s="664" t="s">
        <v>144</v>
      </c>
      <c r="C357" s="665" t="s">
        <v>2338</v>
      </c>
      <c r="D357" s="648">
        <v>325177.63400112954</v>
      </c>
    </row>
    <row r="358" spans="1:4" ht="16.5" thickTop="1" thickBot="1">
      <c r="A358" s="664" t="s">
        <v>715</v>
      </c>
      <c r="B358" s="664" t="s">
        <v>144</v>
      </c>
      <c r="C358" s="665" t="s">
        <v>2339</v>
      </c>
      <c r="D358" s="648">
        <v>386961.38446134416</v>
      </c>
    </row>
    <row r="359" spans="1:4" ht="16.5" thickTop="1" thickBot="1">
      <c r="A359" s="664" t="s">
        <v>718</v>
      </c>
      <c r="B359" s="664" t="s">
        <v>144</v>
      </c>
      <c r="C359" s="665" t="s">
        <v>719</v>
      </c>
      <c r="D359" s="648">
        <v>137280.24174625686</v>
      </c>
    </row>
    <row r="360" spans="1:4" ht="16.5" thickTop="1" thickBot="1">
      <c r="A360" s="664" t="s">
        <v>720</v>
      </c>
      <c r="B360" s="664" t="s">
        <v>144</v>
      </c>
      <c r="C360" s="665" t="s">
        <v>721</v>
      </c>
      <c r="D360" s="648">
        <v>171620.0838222228</v>
      </c>
    </row>
    <row r="361" spans="1:4" ht="16.5" thickTop="1" thickBot="1">
      <c r="A361" s="664" t="s">
        <v>722</v>
      </c>
      <c r="B361" s="664" t="s">
        <v>144</v>
      </c>
      <c r="C361" s="665" t="s">
        <v>723</v>
      </c>
      <c r="D361" s="648">
        <v>284463.22637329478</v>
      </c>
    </row>
    <row r="362" spans="1:4" ht="16.5" thickTop="1" thickBot="1">
      <c r="A362" s="664" t="s">
        <v>724</v>
      </c>
      <c r="B362" s="664" t="s">
        <v>144</v>
      </c>
      <c r="C362" s="665" t="s">
        <v>725</v>
      </c>
      <c r="D362" s="648">
        <v>409876.65232940373</v>
      </c>
    </row>
    <row r="363" spans="1:4" ht="16.5" thickTop="1" thickBot="1">
      <c r="A363" s="664" t="s">
        <v>726</v>
      </c>
      <c r="B363" s="664" t="s">
        <v>144</v>
      </c>
      <c r="C363" s="665" t="s">
        <v>2340</v>
      </c>
      <c r="D363" s="648">
        <v>171472.66996147565</v>
      </c>
    </row>
    <row r="364" spans="1:4" ht="16.5" thickTop="1" thickBot="1">
      <c r="A364" s="664" t="s">
        <v>738</v>
      </c>
      <c r="B364" s="664" t="s">
        <v>144</v>
      </c>
      <c r="C364" s="665" t="s">
        <v>2341</v>
      </c>
      <c r="D364" s="648">
        <v>122726.37477381298</v>
      </c>
    </row>
    <row r="365" spans="1:4" ht="16.5" thickTop="1" thickBot="1">
      <c r="A365" s="664" t="s">
        <v>727</v>
      </c>
      <c r="B365" s="664" t="s">
        <v>144</v>
      </c>
      <c r="C365" s="665" t="s">
        <v>728</v>
      </c>
      <c r="D365" s="648">
        <v>54868.306110457263</v>
      </c>
    </row>
    <row r="366" spans="1:4" ht="16.5" thickTop="1" thickBot="1">
      <c r="A366" s="664" t="s">
        <v>729</v>
      </c>
      <c r="B366" s="664" t="s">
        <v>144</v>
      </c>
      <c r="C366" s="665" t="s">
        <v>1932</v>
      </c>
      <c r="D366" s="648">
        <v>55215.162253391805</v>
      </c>
    </row>
    <row r="367" spans="1:4" ht="16.5" thickTop="1" thickBot="1">
      <c r="A367" s="664" t="s">
        <v>730</v>
      </c>
      <c r="B367" s="664" t="s">
        <v>92</v>
      </c>
      <c r="C367" s="665" t="s">
        <v>2342</v>
      </c>
      <c r="D367" s="648">
        <v>41822.179434331942</v>
      </c>
    </row>
    <row r="368" spans="1:4" ht="16.5" thickTop="1" thickBot="1">
      <c r="A368" s="664" t="s">
        <v>732</v>
      </c>
      <c r="B368" s="664" t="s">
        <v>92</v>
      </c>
      <c r="C368" s="665" t="s">
        <v>733</v>
      </c>
      <c r="D368" s="648">
        <v>3929.2297441803157</v>
      </c>
    </row>
    <row r="369" spans="1:4" ht="16.5" thickTop="1" thickBot="1">
      <c r="A369" s="664" t="s">
        <v>731</v>
      </c>
      <c r="B369" s="664" t="s">
        <v>92</v>
      </c>
      <c r="C369" s="665" t="s">
        <v>2343</v>
      </c>
      <c r="D369" s="648">
        <v>1083.9254466704319</v>
      </c>
    </row>
    <row r="370" spans="1:4" ht="16.5" thickTop="1" thickBot="1">
      <c r="A370" s="664" t="s">
        <v>734</v>
      </c>
      <c r="B370" s="664" t="s">
        <v>92</v>
      </c>
      <c r="C370" s="665" t="s">
        <v>735</v>
      </c>
      <c r="D370" s="648">
        <v>9072.4559886315146</v>
      </c>
    </row>
    <row r="371" spans="1:4" ht="16.5" thickTop="1" thickBot="1">
      <c r="A371" s="664" t="s">
        <v>741</v>
      </c>
      <c r="B371" s="664" t="s">
        <v>92</v>
      </c>
      <c r="C371" s="665" t="s">
        <v>1934</v>
      </c>
      <c r="D371" s="648">
        <v>32827.766077860695</v>
      </c>
    </row>
    <row r="372" spans="1:4" ht="16.5" thickTop="1" thickBot="1">
      <c r="A372" s="664" t="s">
        <v>739</v>
      </c>
      <c r="B372" s="664" t="s">
        <v>377</v>
      </c>
      <c r="C372" s="665" t="s">
        <v>740</v>
      </c>
      <c r="D372" s="648">
        <v>3531.4291052522667</v>
      </c>
    </row>
    <row r="373" spans="1:4" ht="16.5" thickTop="1" thickBot="1">
      <c r="A373" s="192"/>
      <c r="B373" s="192"/>
      <c r="C373" s="197"/>
      <c r="D373" s="646"/>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1290.8463618130318</v>
      </c>
    </row>
    <row r="7" spans="1:5" ht="30" customHeight="1" thickTop="1" thickBot="1">
      <c r="A7" s="200" t="s">
        <v>1352</v>
      </c>
      <c r="B7" s="100" t="s">
        <v>339</v>
      </c>
      <c r="C7" s="102" t="s">
        <v>2025</v>
      </c>
      <c r="D7" s="650">
        <v>921.59230293583789</v>
      </c>
      <c r="E7" s="103"/>
    </row>
    <row r="8" spans="1:5" ht="30" customHeight="1" thickTop="1" thickBot="1">
      <c r="A8" s="200" t="s">
        <v>1364</v>
      </c>
      <c r="B8" s="100" t="s">
        <v>339</v>
      </c>
      <c r="C8" s="102" t="s">
        <v>2027</v>
      </c>
      <c r="D8" s="650">
        <v>921.59230293583789</v>
      </c>
    </row>
    <row r="9" spans="1:5" ht="30" customHeight="1" thickTop="1" thickBot="1">
      <c r="A9" s="200" t="s">
        <v>1225</v>
      </c>
      <c r="B9" s="100" t="s">
        <v>1223</v>
      </c>
      <c r="C9" s="102" t="s">
        <v>1226</v>
      </c>
      <c r="D9" s="650">
        <v>921.59230293583789</v>
      </c>
    </row>
    <row r="10" spans="1:5" ht="30" customHeight="1" thickTop="1" thickBot="1">
      <c r="A10" s="200" t="s">
        <v>1388</v>
      </c>
      <c r="B10" s="100" t="s">
        <v>339</v>
      </c>
      <c r="C10" s="102" t="s">
        <v>1389</v>
      </c>
      <c r="D10" s="650">
        <v>1290.8463618130318</v>
      </c>
    </row>
    <row r="11" spans="1:5" ht="30" customHeight="1" thickTop="1" thickBot="1">
      <c r="A11" s="200" t="s">
        <v>1329</v>
      </c>
      <c r="B11" s="100" t="s">
        <v>339</v>
      </c>
      <c r="C11" s="102" t="s">
        <v>1330</v>
      </c>
      <c r="D11" s="650">
        <v>1290.8463618130318</v>
      </c>
    </row>
    <row r="12" spans="1:5" ht="30" customHeight="1" thickTop="1" thickBot="1">
      <c r="A12" s="200" t="s">
        <v>1331</v>
      </c>
      <c r="B12" s="100" t="s">
        <v>339</v>
      </c>
      <c r="C12" s="102" t="s">
        <v>1332</v>
      </c>
      <c r="D12" s="650">
        <v>1290.8463618130318</v>
      </c>
    </row>
    <row r="13" spans="1:5" ht="30" customHeight="1" thickTop="1" thickBot="1">
      <c r="A13" s="200" t="s">
        <v>1333</v>
      </c>
      <c r="B13" s="100" t="s">
        <v>339</v>
      </c>
      <c r="C13" s="102" t="s">
        <v>1334</v>
      </c>
      <c r="D13" s="650">
        <v>1290.8463618130318</v>
      </c>
    </row>
    <row r="14" spans="1:5" ht="30" customHeight="1" thickTop="1" thickBot="1">
      <c r="A14" s="200" t="s">
        <v>1335</v>
      </c>
      <c r="B14" s="100" t="s">
        <v>339</v>
      </c>
      <c r="C14" s="102" t="s">
        <v>1336</v>
      </c>
      <c r="D14" s="650">
        <v>1290.8463618130318</v>
      </c>
    </row>
    <row r="15" spans="1:5" ht="30" customHeight="1" thickTop="1" thickBot="1">
      <c r="A15" s="200" t="s">
        <v>1317</v>
      </c>
      <c r="B15" s="100" t="s">
        <v>339</v>
      </c>
      <c r="C15" s="102" t="s">
        <v>1860</v>
      </c>
      <c r="D15" s="650">
        <v>1290.8463618130318</v>
      </c>
    </row>
    <row r="16" spans="1:5" ht="30" customHeight="1" thickTop="1" thickBot="1">
      <c r="A16" s="200" t="s">
        <v>1227</v>
      </c>
      <c r="B16" s="100" t="s">
        <v>339</v>
      </c>
      <c r="C16" s="102" t="s">
        <v>1228</v>
      </c>
      <c r="D16" s="650">
        <v>1290.8463618130318</v>
      </c>
    </row>
    <row r="17" spans="1:4" ht="30" customHeight="1" thickTop="1" thickBot="1">
      <c r="A17" s="200" t="s">
        <v>1229</v>
      </c>
      <c r="B17" s="100" t="s">
        <v>339</v>
      </c>
      <c r="C17" s="102" t="s">
        <v>1230</v>
      </c>
      <c r="D17" s="650">
        <v>1290.8463618130318</v>
      </c>
    </row>
    <row r="18" spans="1:4" ht="30" customHeight="1" thickTop="1" thickBot="1">
      <c r="A18" s="200" t="s">
        <v>1231</v>
      </c>
      <c r="B18" s="100" t="s">
        <v>339</v>
      </c>
      <c r="C18" s="102" t="s">
        <v>1232</v>
      </c>
      <c r="D18" s="650">
        <v>1290.8463618130318</v>
      </c>
    </row>
    <row r="19" spans="1:4" ht="30" customHeight="1" thickTop="1" thickBot="1">
      <c r="A19" s="200" t="s">
        <v>1235</v>
      </c>
      <c r="B19" s="100" t="s">
        <v>339</v>
      </c>
      <c r="C19" s="102" t="s">
        <v>1236</v>
      </c>
      <c r="D19" s="650">
        <v>1290.8463618130318</v>
      </c>
    </row>
    <row r="20" spans="1:4" ht="30" customHeight="1" thickTop="1" thickBot="1">
      <c r="A20" s="200" t="s">
        <v>1407</v>
      </c>
      <c r="B20" s="100" t="s">
        <v>339</v>
      </c>
      <c r="C20" s="102" t="s">
        <v>1869</v>
      </c>
      <c r="D20" s="650">
        <v>921.59230293583789</v>
      </c>
    </row>
    <row r="21" spans="1:4" ht="30" customHeight="1" thickTop="1" thickBot="1">
      <c r="A21" s="200" t="s">
        <v>1239</v>
      </c>
      <c r="B21" s="100" t="s">
        <v>339</v>
      </c>
      <c r="C21" s="102" t="s">
        <v>1240</v>
      </c>
      <c r="D21" s="650">
        <v>921.59230293583789</v>
      </c>
    </row>
    <row r="22" spans="1:4" ht="30" customHeight="1" thickTop="1" thickBot="1">
      <c r="A22" s="200" t="s">
        <v>1390</v>
      </c>
      <c r="B22" s="100" t="s">
        <v>339</v>
      </c>
      <c r="C22" s="102" t="s">
        <v>1391</v>
      </c>
      <c r="D22" s="650">
        <v>921.59230293583789</v>
      </c>
    </row>
    <row r="23" spans="1:4" ht="30" customHeight="1" thickTop="1" thickBot="1">
      <c r="A23" s="200" t="s">
        <v>1247</v>
      </c>
      <c r="B23" s="100" t="s">
        <v>339</v>
      </c>
      <c r="C23" s="102" t="s">
        <v>1248</v>
      </c>
      <c r="D23" s="650">
        <v>1290.8463618130318</v>
      </c>
    </row>
    <row r="24" spans="1:4" ht="30" customHeight="1" thickTop="1" thickBot="1">
      <c r="A24" s="200" t="s">
        <v>1269</v>
      </c>
      <c r="B24" s="100" t="s">
        <v>339</v>
      </c>
      <c r="C24" s="102" t="s">
        <v>1270</v>
      </c>
      <c r="D24" s="650">
        <v>1290.8463618130318</v>
      </c>
    </row>
    <row r="25" spans="1:4" ht="30" customHeight="1" thickTop="1" thickBot="1">
      <c r="A25" s="200" t="s">
        <v>1241</v>
      </c>
      <c r="B25" s="100" t="s">
        <v>339</v>
      </c>
      <c r="C25" s="102" t="s">
        <v>1242</v>
      </c>
      <c r="D25" s="650">
        <v>1290.8463618130318</v>
      </c>
    </row>
    <row r="26" spans="1:4" ht="30" customHeight="1" thickTop="1" thickBot="1">
      <c r="A26" s="200" t="s">
        <v>1246</v>
      </c>
      <c r="B26" s="100" t="s">
        <v>339</v>
      </c>
      <c r="C26" s="102" t="s">
        <v>1242</v>
      </c>
      <c r="D26" s="650">
        <v>1290.8463618130318</v>
      </c>
    </row>
    <row r="27" spans="1:4" ht="30" customHeight="1" thickTop="1" thickBot="1">
      <c r="A27" s="200" t="s">
        <v>1303</v>
      </c>
      <c r="B27" s="100" t="s">
        <v>339</v>
      </c>
      <c r="C27" s="102" t="s">
        <v>1304</v>
      </c>
      <c r="D27" s="650">
        <v>1290.8463618130318</v>
      </c>
    </row>
    <row r="28" spans="1:4" ht="30" customHeight="1" thickTop="1" thickBot="1">
      <c r="A28" s="200" t="s">
        <v>1249</v>
      </c>
      <c r="B28" s="100" t="s">
        <v>339</v>
      </c>
      <c r="C28" s="102" t="s">
        <v>1250</v>
      </c>
      <c r="D28" s="650">
        <v>1290.8463618130318</v>
      </c>
    </row>
    <row r="29" spans="1:4" ht="30" customHeight="1" thickTop="1" thickBot="1">
      <c r="A29" s="200" t="s">
        <v>1254</v>
      </c>
      <c r="B29" s="100" t="s">
        <v>339</v>
      </c>
      <c r="C29" s="102" t="s">
        <v>1255</v>
      </c>
      <c r="D29" s="650">
        <v>1290.8463618130318</v>
      </c>
    </row>
    <row r="30" spans="1:4" ht="30" customHeight="1" thickTop="1" thickBot="1">
      <c r="A30" s="200" t="s">
        <v>1252</v>
      </c>
      <c r="B30" s="100" t="s">
        <v>339</v>
      </c>
      <c r="C30" s="102" t="s">
        <v>1253</v>
      </c>
      <c r="D30" s="650">
        <v>1290.8463618130318</v>
      </c>
    </row>
    <row r="31" spans="1:4" ht="30" customHeight="1" thickTop="1" thickBot="1">
      <c r="A31" s="200" t="s">
        <v>1267</v>
      </c>
      <c r="B31" s="100" t="s">
        <v>339</v>
      </c>
      <c r="C31" s="102" t="s">
        <v>1268</v>
      </c>
      <c r="D31" s="650">
        <v>921.59230293583789</v>
      </c>
    </row>
    <row r="32" spans="1:4" ht="30" customHeight="1" thickTop="1" thickBot="1">
      <c r="A32" s="200" t="s">
        <v>1256</v>
      </c>
      <c r="B32" s="100" t="s">
        <v>339</v>
      </c>
      <c r="C32" s="102" t="s">
        <v>1257</v>
      </c>
      <c r="D32" s="650">
        <v>1290.8463618130318</v>
      </c>
    </row>
    <row r="33" spans="1:4" ht="30" customHeight="1" thickTop="1" thickBot="1">
      <c r="A33" s="200" t="s">
        <v>1272</v>
      </c>
      <c r="B33" s="100" t="s">
        <v>339</v>
      </c>
      <c r="C33" s="102" t="s">
        <v>1257</v>
      </c>
      <c r="D33" s="650">
        <v>1290.8463618130318</v>
      </c>
    </row>
    <row r="34" spans="1:4" ht="30" customHeight="1" thickTop="1" thickBot="1">
      <c r="A34" s="200" t="s">
        <v>1273</v>
      </c>
      <c r="B34" s="100" t="s">
        <v>339</v>
      </c>
      <c r="C34" s="102" t="s">
        <v>1274</v>
      </c>
      <c r="D34" s="650">
        <v>1290.8463618130318</v>
      </c>
    </row>
    <row r="35" spans="1:4" ht="30" customHeight="1" thickTop="1" thickBot="1">
      <c r="A35" s="200" t="s">
        <v>1323</v>
      </c>
      <c r="B35" s="100" t="s">
        <v>339</v>
      </c>
      <c r="C35" s="102" t="s">
        <v>1864</v>
      </c>
      <c r="D35" s="650">
        <v>921.59230293583789</v>
      </c>
    </row>
    <row r="36" spans="1:4" ht="30" customHeight="1" thickTop="1" thickBot="1">
      <c r="A36" s="200" t="s">
        <v>1404</v>
      </c>
      <c r="B36" s="100" t="s">
        <v>339</v>
      </c>
      <c r="C36" s="102" t="s">
        <v>1405</v>
      </c>
      <c r="D36" s="650">
        <v>921.59230293583789</v>
      </c>
    </row>
    <row r="37" spans="1:4" ht="30" customHeight="1" thickTop="1" thickBot="1">
      <c r="A37" s="200" t="s">
        <v>1385</v>
      </c>
      <c r="B37" s="100" t="s">
        <v>339</v>
      </c>
      <c r="C37" s="102" t="s">
        <v>1386</v>
      </c>
      <c r="D37" s="650">
        <v>1290.8463618130318</v>
      </c>
    </row>
    <row r="38" spans="1:4" ht="30" customHeight="1" thickTop="1" thickBot="1">
      <c r="A38" s="200" t="s">
        <v>1264</v>
      </c>
      <c r="B38" s="100" t="s">
        <v>339</v>
      </c>
      <c r="C38" s="102" t="s">
        <v>1265</v>
      </c>
      <c r="D38" s="650">
        <v>1290.8463618130318</v>
      </c>
    </row>
    <row r="39" spans="1:4" ht="30" customHeight="1" thickTop="1" thickBot="1">
      <c r="A39" s="200" t="s">
        <v>1221</v>
      </c>
      <c r="B39" s="100" t="s">
        <v>1223</v>
      </c>
      <c r="C39" s="102" t="s">
        <v>1280</v>
      </c>
      <c r="D39" s="650">
        <v>921.59230293583789</v>
      </c>
    </row>
    <row r="40" spans="1:4" ht="30" customHeight="1" thickTop="1" thickBot="1">
      <c r="A40" s="200" t="s">
        <v>1261</v>
      </c>
      <c r="B40" s="100" t="s">
        <v>339</v>
      </c>
      <c r="C40" s="102" t="s">
        <v>1262</v>
      </c>
      <c r="D40" s="650">
        <v>1290.8463618130318</v>
      </c>
    </row>
    <row r="41" spans="1:4" ht="30" customHeight="1" thickTop="1" thickBot="1">
      <c r="A41" s="200" t="s">
        <v>1259</v>
      </c>
      <c r="B41" s="100" t="s">
        <v>339</v>
      </c>
      <c r="C41" s="102" t="s">
        <v>1260</v>
      </c>
      <c r="D41" s="650">
        <v>1290.8463618130318</v>
      </c>
    </row>
    <row r="42" spans="1:4" ht="30" customHeight="1" thickTop="1" thickBot="1">
      <c r="A42" s="200" t="s">
        <v>1392</v>
      </c>
      <c r="B42" s="100" t="s">
        <v>339</v>
      </c>
      <c r="C42" s="102" t="s">
        <v>1260</v>
      </c>
      <c r="D42" s="650">
        <v>1290.8463618130318</v>
      </c>
    </row>
    <row r="43" spans="1:4" ht="30" customHeight="1" thickTop="1" thickBot="1">
      <c r="A43" s="200" t="s">
        <v>1233</v>
      </c>
      <c r="B43" s="100" t="s">
        <v>339</v>
      </c>
      <c r="C43" s="102" t="s">
        <v>1234</v>
      </c>
      <c r="D43" s="650">
        <v>1290.8463618130318</v>
      </c>
    </row>
    <row r="44" spans="1:4" ht="30" customHeight="1" thickTop="1" thickBot="1">
      <c r="A44" s="200" t="s">
        <v>1387</v>
      </c>
      <c r="B44" s="100" t="s">
        <v>339</v>
      </c>
      <c r="C44" s="102" t="s">
        <v>1234</v>
      </c>
      <c r="D44" s="650">
        <v>1290.8463618130318</v>
      </c>
    </row>
    <row r="45" spans="1:4" ht="30" customHeight="1" thickTop="1" thickBot="1">
      <c r="A45" s="200" t="s">
        <v>1278</v>
      </c>
      <c r="B45" s="100" t="s">
        <v>339</v>
      </c>
      <c r="C45" s="102" t="s">
        <v>1279</v>
      </c>
      <c r="D45" s="650">
        <v>1290.8463618130318</v>
      </c>
    </row>
    <row r="46" spans="1:4" ht="30" customHeight="1" thickTop="1" thickBot="1">
      <c r="A46" s="200" t="s">
        <v>1287</v>
      </c>
      <c r="B46" s="100" t="s">
        <v>339</v>
      </c>
      <c r="C46" s="102" t="s">
        <v>1288</v>
      </c>
      <c r="D46" s="650">
        <v>1290.8463618130318</v>
      </c>
    </row>
    <row r="47" spans="1:4" ht="30" customHeight="1" thickTop="1" thickBot="1">
      <c r="A47" s="200" t="s">
        <v>1291</v>
      </c>
      <c r="B47" s="100" t="s">
        <v>339</v>
      </c>
      <c r="C47" s="102" t="s">
        <v>1292</v>
      </c>
      <c r="D47" s="650">
        <v>1290.8463618130318</v>
      </c>
    </row>
    <row r="48" spans="1:4" ht="30" customHeight="1" thickTop="1" thickBot="1">
      <c r="A48" s="200" t="s">
        <v>1283</v>
      </c>
      <c r="B48" s="100" t="s">
        <v>1223</v>
      </c>
      <c r="C48" s="102" t="s">
        <v>1284</v>
      </c>
      <c r="D48" s="650">
        <v>921.59230293583789</v>
      </c>
    </row>
    <row r="49" spans="1:4" ht="30" customHeight="1" thickTop="1" thickBot="1">
      <c r="A49" s="200" t="s">
        <v>1281</v>
      </c>
      <c r="B49" s="100" t="s">
        <v>339</v>
      </c>
      <c r="C49" s="102" t="s">
        <v>1282</v>
      </c>
      <c r="D49" s="650">
        <v>1290.8463618130318</v>
      </c>
    </row>
    <row r="50" spans="1:4" ht="30" customHeight="1" thickTop="1" thickBot="1">
      <c r="A50" s="200" t="s">
        <v>1285</v>
      </c>
      <c r="B50" s="100" t="s">
        <v>339</v>
      </c>
      <c r="C50" s="102" t="s">
        <v>1286</v>
      </c>
      <c r="D50" s="650">
        <v>1290.8463618130318</v>
      </c>
    </row>
    <row r="51" spans="1:4" ht="30" customHeight="1" thickTop="1" thickBot="1">
      <c r="A51" s="200" t="s">
        <v>1314</v>
      </c>
      <c r="B51" s="100" t="s">
        <v>1306</v>
      </c>
      <c r="C51" s="102" t="s">
        <v>1315</v>
      </c>
      <c r="D51" s="650">
        <v>921.59230293583789</v>
      </c>
    </row>
    <row r="52" spans="1:4" ht="30" customHeight="1" thickTop="1" thickBot="1">
      <c r="A52" s="200" t="s">
        <v>1316</v>
      </c>
      <c r="B52" s="100" t="s">
        <v>1306</v>
      </c>
      <c r="C52" s="102" t="s">
        <v>1315</v>
      </c>
      <c r="D52" s="650">
        <v>921.59230293583789</v>
      </c>
    </row>
    <row r="53" spans="1:4" ht="30" customHeight="1" thickTop="1" thickBot="1">
      <c r="A53" s="200" t="s">
        <v>1289</v>
      </c>
      <c r="B53" s="100" t="s">
        <v>339</v>
      </c>
      <c r="C53" s="102" t="s">
        <v>1290</v>
      </c>
      <c r="D53" s="650">
        <v>1290.8463618130318</v>
      </c>
    </row>
    <row r="54" spans="1:4" ht="30" customHeight="1" thickTop="1" thickBot="1">
      <c r="A54" s="200" t="s">
        <v>1293</v>
      </c>
      <c r="B54" s="100" t="s">
        <v>339</v>
      </c>
      <c r="C54" s="102" t="s">
        <v>1294</v>
      </c>
      <c r="D54" s="650">
        <v>921.59230293583789</v>
      </c>
    </row>
    <row r="55" spans="1:4" ht="30" customHeight="1" thickTop="1" thickBot="1">
      <c r="A55" s="200" t="s">
        <v>1378</v>
      </c>
      <c r="B55" s="100" t="s">
        <v>339</v>
      </c>
      <c r="C55" s="102" t="s">
        <v>2029</v>
      </c>
      <c r="D55" s="650">
        <v>921.59230293583789</v>
      </c>
    </row>
    <row r="56" spans="1:4" ht="30" customHeight="1" thickTop="1" thickBot="1">
      <c r="A56" s="200" t="s">
        <v>1379</v>
      </c>
      <c r="B56" s="100" t="s">
        <v>339</v>
      </c>
      <c r="C56" s="102" t="s">
        <v>2030</v>
      </c>
      <c r="D56" s="650">
        <v>921.59230293583789</v>
      </c>
    </row>
    <row r="57" spans="1:4" ht="30" customHeight="1" thickTop="1" thickBot="1">
      <c r="A57" s="200" t="s">
        <v>1380</v>
      </c>
      <c r="B57" s="100" t="s">
        <v>339</v>
      </c>
      <c r="C57" s="102" t="s">
        <v>2031</v>
      </c>
      <c r="D57" s="650">
        <v>921.59230293583789</v>
      </c>
    </row>
    <row r="58" spans="1:4" ht="30" customHeight="1" thickTop="1" thickBot="1">
      <c r="A58" s="200" t="s">
        <v>1357</v>
      </c>
      <c r="B58" s="100" t="s">
        <v>339</v>
      </c>
      <c r="C58" s="102" t="s">
        <v>1867</v>
      </c>
      <c r="D58" s="650">
        <v>921.59230293583789</v>
      </c>
    </row>
    <row r="59" spans="1:4" ht="30" customHeight="1" thickTop="1" thickBot="1">
      <c r="A59" s="200" t="s">
        <v>1295</v>
      </c>
      <c r="B59" s="100" t="s">
        <v>339</v>
      </c>
      <c r="C59" s="102" t="s">
        <v>1296</v>
      </c>
      <c r="D59" s="650">
        <v>921.59230293583789</v>
      </c>
    </row>
    <row r="60" spans="1:4" ht="30" customHeight="1" thickTop="1" thickBot="1">
      <c r="A60" s="200" t="s">
        <v>1376</v>
      </c>
      <c r="B60" s="100" t="s">
        <v>339</v>
      </c>
      <c r="C60" s="102" t="s">
        <v>1377</v>
      </c>
      <c r="D60" s="650">
        <v>921.59230293583789</v>
      </c>
    </row>
    <row r="61" spans="1:4" ht="30" customHeight="1" thickTop="1" thickBot="1">
      <c r="A61" s="200" t="s">
        <v>1362</v>
      </c>
      <c r="B61" s="100" t="s">
        <v>339</v>
      </c>
      <c r="C61" s="102" t="s">
        <v>1363</v>
      </c>
      <c r="D61" s="650">
        <v>921.59230293583789</v>
      </c>
    </row>
    <row r="62" spans="1:4" ht="30" customHeight="1" thickTop="1" thickBot="1">
      <c r="A62" s="200" t="s">
        <v>1369</v>
      </c>
      <c r="B62" s="100" t="s">
        <v>339</v>
      </c>
      <c r="C62" s="102" t="s">
        <v>1370</v>
      </c>
      <c r="D62" s="650">
        <v>921.59230293583789</v>
      </c>
    </row>
    <row r="63" spans="1:4" ht="30" customHeight="1" thickTop="1" thickBot="1">
      <c r="A63" s="200" t="s">
        <v>1373</v>
      </c>
      <c r="B63" s="100" t="s">
        <v>339</v>
      </c>
      <c r="C63" s="102" t="s">
        <v>1374</v>
      </c>
      <c r="D63" s="650">
        <v>921.59230293583789</v>
      </c>
    </row>
    <row r="64" spans="1:4" ht="30" customHeight="1" thickTop="1" thickBot="1">
      <c r="A64" s="200" t="s">
        <v>1360</v>
      </c>
      <c r="B64" s="100" t="s">
        <v>339</v>
      </c>
      <c r="C64" s="102" t="s">
        <v>1361</v>
      </c>
      <c r="D64" s="650">
        <v>921.59230293583789</v>
      </c>
    </row>
    <row r="65" spans="1:4" ht="30" customHeight="1" thickTop="1" thickBot="1">
      <c r="A65" s="200" t="s">
        <v>1297</v>
      </c>
      <c r="B65" s="100" t="s">
        <v>339</v>
      </c>
      <c r="C65" s="102" t="s">
        <v>1298</v>
      </c>
      <c r="D65" s="650">
        <v>921.59230293583789</v>
      </c>
    </row>
    <row r="66" spans="1:4" ht="30" customHeight="1" thickTop="1" thickBot="1">
      <c r="A66" s="200" t="s">
        <v>1367</v>
      </c>
      <c r="B66" s="100" t="s">
        <v>339</v>
      </c>
      <c r="C66" s="102" t="s">
        <v>1368</v>
      </c>
      <c r="D66" s="650">
        <v>921.59230293583789</v>
      </c>
    </row>
    <row r="67" spans="1:4" ht="30" customHeight="1" thickTop="1" thickBot="1">
      <c r="A67" s="200" t="s">
        <v>1371</v>
      </c>
      <c r="B67" s="100" t="s">
        <v>339</v>
      </c>
      <c r="C67" s="102" t="s">
        <v>1372</v>
      </c>
      <c r="D67" s="650">
        <v>921.59230293583789</v>
      </c>
    </row>
    <row r="68" spans="1:4" ht="30" customHeight="1" thickTop="1" thickBot="1">
      <c r="A68" s="200" t="s">
        <v>1343</v>
      </c>
      <c r="B68" s="100" t="s">
        <v>339</v>
      </c>
      <c r="C68" s="102" t="s">
        <v>1344</v>
      </c>
      <c r="D68" s="650">
        <v>921.59230293583789</v>
      </c>
    </row>
    <row r="69" spans="1:4" ht="30" customHeight="1" thickTop="1" thickBot="1">
      <c r="A69" s="200" t="s">
        <v>1383</v>
      </c>
      <c r="B69" s="100" t="s">
        <v>339</v>
      </c>
      <c r="C69" s="102" t="s">
        <v>2033</v>
      </c>
      <c r="D69" s="650">
        <v>921.59230293583789</v>
      </c>
    </row>
    <row r="70" spans="1:4" ht="30" customHeight="1" thickTop="1" thickBot="1">
      <c r="A70" s="200" t="s">
        <v>1384</v>
      </c>
      <c r="B70" s="100" t="s">
        <v>339</v>
      </c>
      <c r="C70" s="102" t="s">
        <v>2034</v>
      </c>
      <c r="D70" s="650">
        <v>921.59230293583789</v>
      </c>
    </row>
    <row r="71" spans="1:4" ht="30" customHeight="1" thickTop="1" thickBot="1">
      <c r="A71" s="200" t="s">
        <v>1381</v>
      </c>
      <c r="B71" s="100" t="s">
        <v>339</v>
      </c>
      <c r="C71" s="102" t="s">
        <v>2035</v>
      </c>
      <c r="D71" s="650">
        <v>921.59230293583789</v>
      </c>
    </row>
    <row r="72" spans="1:4" ht="30" customHeight="1" thickTop="1" thickBot="1">
      <c r="A72" s="200" t="s">
        <v>1382</v>
      </c>
      <c r="B72" s="100" t="s">
        <v>339</v>
      </c>
      <c r="C72" s="102" t="s">
        <v>2036</v>
      </c>
      <c r="D72" s="650">
        <v>921.59230293583789</v>
      </c>
    </row>
    <row r="73" spans="1:4" ht="30" customHeight="1" thickTop="1" thickBot="1">
      <c r="A73" s="200" t="s">
        <v>1350</v>
      </c>
      <c r="B73" s="100" t="s">
        <v>339</v>
      </c>
      <c r="C73" s="102" t="s">
        <v>1351</v>
      </c>
      <c r="D73" s="650">
        <v>921.59230293583789</v>
      </c>
    </row>
    <row r="74" spans="1:4" ht="30" customHeight="1" thickTop="1" thickBot="1">
      <c r="A74" s="200" t="s">
        <v>1349</v>
      </c>
      <c r="B74" s="100" t="s">
        <v>339</v>
      </c>
      <c r="C74" s="102" t="s">
        <v>1866</v>
      </c>
      <c r="D74" s="650">
        <v>921.59230293583789</v>
      </c>
    </row>
    <row r="75" spans="1:4" ht="30" customHeight="1" thickTop="1" thickBot="1">
      <c r="A75" s="200" t="s">
        <v>1347</v>
      </c>
      <c r="B75" s="100" t="s">
        <v>339</v>
      </c>
      <c r="C75" s="102" t="s">
        <v>1348</v>
      </c>
      <c r="D75" s="650">
        <v>921.59230293583789</v>
      </c>
    </row>
    <row r="76" spans="1:4" ht="30" customHeight="1" thickTop="1" thickBot="1">
      <c r="A76" s="200" t="s">
        <v>1375</v>
      </c>
      <c r="B76" s="100" t="s">
        <v>339</v>
      </c>
      <c r="C76" s="102" t="s">
        <v>2028</v>
      </c>
      <c r="D76" s="650">
        <v>921.59230293583789</v>
      </c>
    </row>
    <row r="77" spans="1:4" ht="30" customHeight="1" thickTop="1" thickBot="1">
      <c r="A77" s="200" t="s">
        <v>1353</v>
      </c>
      <c r="B77" s="100" t="s">
        <v>339</v>
      </c>
      <c r="C77" s="102" t="s">
        <v>1354</v>
      </c>
      <c r="D77" s="650">
        <v>921.59230293583789</v>
      </c>
    </row>
    <row r="78" spans="1:4" ht="30" customHeight="1" thickTop="1" thickBot="1">
      <c r="A78" s="200" t="s">
        <v>1355</v>
      </c>
      <c r="B78" s="100" t="s">
        <v>339</v>
      </c>
      <c r="C78" s="102" t="s">
        <v>1356</v>
      </c>
      <c r="D78" s="650">
        <v>921.59230293583789</v>
      </c>
    </row>
    <row r="79" spans="1:4" ht="30" customHeight="1" thickTop="1" thickBot="1">
      <c r="A79" s="200" t="s">
        <v>1358</v>
      </c>
      <c r="B79" s="100" t="s">
        <v>339</v>
      </c>
      <c r="C79" s="102" t="s">
        <v>1359</v>
      </c>
      <c r="D79" s="650">
        <v>921.59230293583789</v>
      </c>
    </row>
    <row r="80" spans="1:4" ht="30" customHeight="1" thickTop="1" thickBot="1">
      <c r="A80" s="200" t="s">
        <v>1337</v>
      </c>
      <c r="B80" s="100" t="s">
        <v>339</v>
      </c>
      <c r="C80" s="102" t="s">
        <v>1338</v>
      </c>
      <c r="D80" s="650">
        <v>921.59230293583789</v>
      </c>
    </row>
    <row r="81" spans="1:4" ht="30" customHeight="1" thickTop="1" thickBot="1">
      <c r="A81" s="200" t="s">
        <v>1341</v>
      </c>
      <c r="B81" s="100" t="s">
        <v>339</v>
      </c>
      <c r="C81" s="102" t="s">
        <v>1342</v>
      </c>
      <c r="D81" s="650">
        <v>921.59230293583789</v>
      </c>
    </row>
    <row r="82" spans="1:4" ht="30" customHeight="1" thickTop="1" thickBot="1">
      <c r="A82" s="200" t="s">
        <v>1345</v>
      </c>
      <c r="B82" s="100" t="s">
        <v>339</v>
      </c>
      <c r="C82" s="102" t="s">
        <v>1346</v>
      </c>
      <c r="D82" s="650">
        <v>921.59230293583789</v>
      </c>
    </row>
    <row r="83" spans="1:4" ht="30" customHeight="1" thickTop="1" thickBot="1">
      <c r="A83" s="200" t="s">
        <v>1339</v>
      </c>
      <c r="B83" s="100" t="s">
        <v>339</v>
      </c>
      <c r="C83" s="102" t="s">
        <v>1340</v>
      </c>
      <c r="D83" s="650">
        <v>921.59230293583789</v>
      </c>
    </row>
    <row r="84" spans="1:4" ht="30" customHeight="1" thickTop="1" thickBot="1">
      <c r="A84" s="200" t="s">
        <v>1305</v>
      </c>
      <c r="B84" s="100" t="s">
        <v>339</v>
      </c>
      <c r="C84" s="102" t="s">
        <v>1307</v>
      </c>
      <c r="D84" s="650">
        <v>1290.8463618130318</v>
      </c>
    </row>
    <row r="85" spans="1:4" ht="30" customHeight="1" thickTop="1" thickBot="1">
      <c r="A85" s="200" t="s">
        <v>1308</v>
      </c>
      <c r="B85" s="100" t="s">
        <v>339</v>
      </c>
      <c r="C85" s="102" t="s">
        <v>1859</v>
      </c>
      <c r="D85" s="650">
        <v>1290.8463618130318</v>
      </c>
    </row>
    <row r="86" spans="1:4" ht="30" customHeight="1" thickTop="1" thickBot="1">
      <c r="A86" s="200" t="s">
        <v>1309</v>
      </c>
      <c r="B86" s="100" t="s">
        <v>1306</v>
      </c>
      <c r="C86" s="102" t="s">
        <v>1310</v>
      </c>
      <c r="D86" s="650">
        <v>1290.8463618130318</v>
      </c>
    </row>
    <row r="87" spans="1:4" ht="30" customHeight="1" thickTop="1" thickBot="1">
      <c r="A87" s="200" t="s">
        <v>1311</v>
      </c>
      <c r="B87" s="100" t="s">
        <v>339</v>
      </c>
      <c r="C87" s="102" t="s">
        <v>1312</v>
      </c>
      <c r="D87" s="650">
        <v>1290.8463618130318</v>
      </c>
    </row>
    <row r="88" spans="1:4" ht="30" customHeight="1" thickTop="1" thickBot="1">
      <c r="A88" s="200" t="s">
        <v>1313</v>
      </c>
      <c r="B88" s="100" t="s">
        <v>339</v>
      </c>
      <c r="C88" s="102" t="s">
        <v>1312</v>
      </c>
      <c r="D88" s="650">
        <v>1290.8463618130318</v>
      </c>
    </row>
    <row r="89" spans="1:4" ht="30" customHeight="1" thickTop="1" thickBot="1">
      <c r="A89" s="200" t="s">
        <v>1243</v>
      </c>
      <c r="B89" s="100" t="s">
        <v>339</v>
      </c>
      <c r="C89" s="102" t="s">
        <v>1852</v>
      </c>
      <c r="D89" s="650">
        <v>921.59230293583789</v>
      </c>
    </row>
    <row r="90" spans="1:4" ht="30" customHeight="1" thickTop="1" thickBot="1">
      <c r="A90" s="200" t="s">
        <v>1365</v>
      </c>
      <c r="B90" s="100" t="s">
        <v>339</v>
      </c>
      <c r="C90" s="102" t="s">
        <v>1366</v>
      </c>
      <c r="D90" s="650">
        <v>1290.8463618130318</v>
      </c>
    </row>
    <row r="91" spans="1:4" ht="30" customHeight="1" thickTop="1" thickBot="1">
      <c r="A91" s="200" t="s">
        <v>1244</v>
      </c>
      <c r="B91" s="100" t="s">
        <v>339</v>
      </c>
      <c r="C91" s="102" t="s">
        <v>1245</v>
      </c>
      <c r="D91" s="650">
        <v>1290.8463618130318</v>
      </c>
    </row>
    <row r="92" spans="1:4" ht="30" customHeight="1" thickTop="1" thickBot="1">
      <c r="A92" s="200" t="s">
        <v>1277</v>
      </c>
      <c r="B92" s="100" t="s">
        <v>339</v>
      </c>
      <c r="C92" s="102" t="s">
        <v>1858</v>
      </c>
      <c r="D92" s="650">
        <v>1290.8463618130318</v>
      </c>
    </row>
    <row r="93" spans="1:4" ht="30" customHeight="1" thickTop="1" thickBot="1">
      <c r="A93" s="200" t="s">
        <v>1408</v>
      </c>
      <c r="B93" s="100" t="s">
        <v>1406</v>
      </c>
      <c r="C93" s="102" t="s">
        <v>1870</v>
      </c>
      <c r="D93" s="650">
        <v>39.085387847725272</v>
      </c>
    </row>
    <row r="94" spans="1:4" ht="30" customHeight="1" thickTop="1" thickBot="1">
      <c r="A94" s="200" t="s">
        <v>1399</v>
      </c>
      <c r="B94" s="100" t="s">
        <v>92</v>
      </c>
      <c r="C94" s="102" t="s">
        <v>1868</v>
      </c>
      <c r="D94" s="650">
        <v>237140.30513769208</v>
      </c>
    </row>
    <row r="95" spans="1:4" ht="30" customHeight="1" thickTop="1" thickBot="1">
      <c r="A95" s="200" t="s">
        <v>1222</v>
      </c>
      <c r="B95" s="100" t="s">
        <v>1223</v>
      </c>
      <c r="C95" s="102" t="s">
        <v>1224</v>
      </c>
      <c r="D95" s="650">
        <v>0.30961138997784476</v>
      </c>
    </row>
    <row r="96" spans="1:4" ht="30" customHeight="1" thickTop="1" thickBot="1">
      <c r="A96" s="200" t="s">
        <v>1631</v>
      </c>
      <c r="B96" s="100" t="s">
        <v>339</v>
      </c>
      <c r="C96" s="102" t="s">
        <v>1851</v>
      </c>
      <c r="D96" s="650">
        <v>858.84996981185793</v>
      </c>
    </row>
    <row r="97" spans="1:4" ht="30" customHeight="1" thickTop="1" thickBot="1">
      <c r="A97" s="200" t="s">
        <v>1412</v>
      </c>
      <c r="B97" s="100" t="s">
        <v>339</v>
      </c>
      <c r="C97" s="102" t="s">
        <v>1411</v>
      </c>
      <c r="D97" s="650">
        <v>746.73662045917229</v>
      </c>
    </row>
    <row r="98" spans="1:4" ht="30" customHeight="1" thickTop="1" thickBot="1">
      <c r="A98" s="200" t="s">
        <v>1237</v>
      </c>
      <c r="B98" s="100" t="s">
        <v>92</v>
      </c>
      <c r="C98" s="102" t="s">
        <v>1238</v>
      </c>
      <c r="D98" s="650">
        <v>16958.944074560375</v>
      </c>
    </row>
    <row r="99" spans="1:4" ht="30" customHeight="1" thickTop="1" thickBot="1">
      <c r="A99" s="200" t="s">
        <v>1251</v>
      </c>
      <c r="B99" s="100" t="s">
        <v>339</v>
      </c>
      <c r="C99" s="102" t="s">
        <v>1853</v>
      </c>
      <c r="D99" s="650">
        <v>929.82080564062221</v>
      </c>
    </row>
    <row r="100" spans="1:4" ht="30" customHeight="1" thickTop="1" thickBot="1">
      <c r="A100" s="200" t="s">
        <v>1320</v>
      </c>
      <c r="B100" s="100" t="s">
        <v>1306</v>
      </c>
      <c r="C100" s="102" t="s">
        <v>1863</v>
      </c>
      <c r="D100" s="650">
        <v>914.39236306915177</v>
      </c>
    </row>
    <row r="101" spans="1:4" ht="30" customHeight="1" thickTop="1" thickBot="1">
      <c r="A101" s="200" t="s">
        <v>1393</v>
      </c>
      <c r="B101" s="100" t="s">
        <v>339</v>
      </c>
      <c r="C101" s="102" t="s">
        <v>1394</v>
      </c>
      <c r="D101" s="650">
        <v>3800.5396867722334</v>
      </c>
    </row>
    <row r="102" spans="1:4" ht="30" customHeight="1" thickTop="1" thickBot="1">
      <c r="A102" s="200" t="s">
        <v>1395</v>
      </c>
      <c r="B102" s="100" t="s">
        <v>141</v>
      </c>
      <c r="C102" s="102" t="s">
        <v>1396</v>
      </c>
      <c r="D102" s="650">
        <v>101786.57845818139</v>
      </c>
    </row>
    <row r="103" spans="1:4" ht="30" customHeight="1" thickTop="1" thickBot="1">
      <c r="A103" s="200" t="s">
        <v>1327</v>
      </c>
      <c r="B103" s="100" t="s">
        <v>344</v>
      </c>
      <c r="C103" s="102" t="s">
        <v>1328</v>
      </c>
      <c r="D103" s="650">
        <v>0.46711512286088003</v>
      </c>
    </row>
    <row r="104" spans="1:4" ht="30" customHeight="1" thickTop="1" thickBot="1">
      <c r="A104" s="200" t="s">
        <v>1325</v>
      </c>
      <c r="B104" s="100" t="s">
        <v>344</v>
      </c>
      <c r="C104" s="102" t="s">
        <v>1326</v>
      </c>
      <c r="D104" s="650">
        <v>0.30961138997784476</v>
      </c>
    </row>
    <row r="105" spans="1:4" ht="30" customHeight="1" thickTop="1" thickBot="1">
      <c r="A105" s="200" t="s">
        <v>1275</v>
      </c>
      <c r="B105" s="100" t="s">
        <v>339</v>
      </c>
      <c r="C105" s="102" t="s">
        <v>1276</v>
      </c>
      <c r="D105" s="650">
        <v>1585.0153335090697</v>
      </c>
    </row>
    <row r="106" spans="1:4" ht="30" customHeight="1" thickTop="1" thickBot="1">
      <c r="A106" s="200" t="s">
        <v>1402</v>
      </c>
      <c r="B106" s="100" t="s">
        <v>92</v>
      </c>
      <c r="C106" s="102" t="s">
        <v>1403</v>
      </c>
      <c r="D106" s="650">
        <v>105917.2868159831</v>
      </c>
    </row>
    <row r="107" spans="1:4" ht="30" customHeight="1" thickTop="1" thickBot="1">
      <c r="A107" s="200" t="s">
        <v>1301</v>
      </c>
      <c r="B107" s="100" t="s">
        <v>339</v>
      </c>
      <c r="C107" s="102" t="s">
        <v>1302</v>
      </c>
      <c r="D107" s="650">
        <v>871.19272386903435</v>
      </c>
    </row>
    <row r="108" spans="1:4" ht="30" customHeight="1" thickTop="1" thickBot="1">
      <c r="A108" s="200" t="s">
        <v>1263</v>
      </c>
      <c r="B108" s="100" t="s">
        <v>339</v>
      </c>
      <c r="C108" s="102" t="s">
        <v>1855</v>
      </c>
      <c r="D108" s="650">
        <v>823.87883331652483</v>
      </c>
    </row>
    <row r="109" spans="1:4" ht="30" customHeight="1" thickTop="1" thickBot="1">
      <c r="A109" s="200" t="s">
        <v>1258</v>
      </c>
      <c r="B109" s="100" t="s">
        <v>339</v>
      </c>
      <c r="C109" s="102" t="s">
        <v>1854</v>
      </c>
      <c r="D109" s="650">
        <v>781.70775695450538</v>
      </c>
    </row>
    <row r="110" spans="1:4" ht="30" customHeight="1" thickTop="1" thickBot="1">
      <c r="A110" s="200" t="s">
        <v>1397</v>
      </c>
      <c r="B110" s="100" t="s">
        <v>339</v>
      </c>
      <c r="C110" s="102" t="s">
        <v>1398</v>
      </c>
      <c r="D110" s="650">
        <v>823.87883331652483</v>
      </c>
    </row>
    <row r="111" spans="1:4" ht="30" customHeight="1" thickTop="1" thickBot="1">
      <c r="A111" s="200" t="s">
        <v>1318</v>
      </c>
      <c r="B111" s="100" t="s">
        <v>1306</v>
      </c>
      <c r="C111" s="102" t="s">
        <v>1861</v>
      </c>
      <c r="D111" s="650">
        <v>727.19392653530963</v>
      </c>
    </row>
    <row r="112" spans="1:4" ht="30" customHeight="1" thickTop="1" thickBot="1">
      <c r="A112" s="200" t="s">
        <v>1319</v>
      </c>
      <c r="B112" s="100" t="s">
        <v>344</v>
      </c>
      <c r="C112" s="102" t="s">
        <v>1862</v>
      </c>
      <c r="D112" s="650">
        <v>2.0571256761960672</v>
      </c>
    </row>
    <row r="113" spans="1:4" ht="30" customHeight="1" thickTop="1" thickBot="1">
      <c r="A113" s="200" t="s">
        <v>1324</v>
      </c>
      <c r="B113" s="100" t="s">
        <v>1306</v>
      </c>
      <c r="C113" s="102" t="s">
        <v>1865</v>
      </c>
      <c r="D113" s="650">
        <v>534.8526758109773</v>
      </c>
    </row>
    <row r="114" spans="1:4" ht="30" customHeight="1" thickTop="1" thickBot="1">
      <c r="A114" s="200" t="s">
        <v>1400</v>
      </c>
      <c r="B114" s="100" t="s">
        <v>92</v>
      </c>
      <c r="C114" s="102" t="s">
        <v>1401</v>
      </c>
      <c r="D114" s="650">
        <v>809035.64299993205</v>
      </c>
    </row>
    <row r="115" spans="1:4" ht="30" customHeight="1" thickTop="1" thickBot="1">
      <c r="A115" s="200" t="s">
        <v>1321</v>
      </c>
      <c r="B115" s="100" t="s">
        <v>92</v>
      </c>
      <c r="C115" s="102" t="s">
        <v>1322</v>
      </c>
      <c r="D115" s="650">
        <v>763.19362586874081</v>
      </c>
    </row>
    <row r="116" spans="1:4" ht="30" customHeight="1" thickTop="1" thickBot="1">
      <c r="A116" s="200" t="s">
        <v>1271</v>
      </c>
      <c r="B116" s="100" t="s">
        <v>339</v>
      </c>
      <c r="C116" s="102" t="s">
        <v>1857</v>
      </c>
      <c r="D116" s="650">
        <v>14.399879733372467</v>
      </c>
    </row>
    <row r="117" spans="1:4" ht="30" customHeight="1" thickTop="1" thickBot="1">
      <c r="A117" s="200" t="s">
        <v>1299</v>
      </c>
      <c r="B117" s="100" t="s">
        <v>92</v>
      </c>
      <c r="C117" s="102" t="s">
        <v>1300</v>
      </c>
      <c r="D117" s="650">
        <v>384435.64636752097</v>
      </c>
    </row>
    <row r="118" spans="1:4" ht="15.75" thickTop="1">
      <c r="D118"/>
    </row>
  </sheetData>
  <sortState xmlns:xlrd2="http://schemas.microsoft.com/office/spreadsheetml/2017/richdata2" ref="A6:C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0"/>
      <c r="B1" s="793"/>
      <c r="C1" s="794"/>
      <c r="D1" s="794"/>
      <c r="E1" s="794"/>
      <c r="F1" s="794"/>
      <c r="G1" s="794"/>
      <c r="H1" s="794"/>
      <c r="I1" s="795"/>
      <c r="J1" s="756" t="s">
        <v>933</v>
      </c>
      <c r="K1" s="763" t="s">
        <v>2198</v>
      </c>
      <c r="L1" s="764"/>
      <c r="M1" s="765"/>
    </row>
    <row r="2" spans="1:13" s="489" customFormat="1">
      <c r="A2" s="791"/>
      <c r="B2" s="769" t="s">
        <v>934</v>
      </c>
      <c r="C2" s="770"/>
      <c r="D2" s="770"/>
      <c r="E2" s="770"/>
      <c r="F2" s="770"/>
      <c r="G2" s="770"/>
      <c r="H2" s="770"/>
      <c r="I2" s="771"/>
      <c r="J2" s="757"/>
      <c r="K2" s="766"/>
      <c r="L2" s="767"/>
      <c r="M2" s="768"/>
    </row>
    <row r="3" spans="1:13" s="489" customFormat="1">
      <c r="A3" s="791"/>
      <c r="B3" s="772" t="s">
        <v>2199</v>
      </c>
      <c r="C3" s="773"/>
      <c r="D3" s="773"/>
      <c r="E3" s="773"/>
      <c r="F3" s="773"/>
      <c r="G3" s="773"/>
      <c r="H3" s="773"/>
      <c r="I3" s="774"/>
      <c r="J3" s="761" t="s">
        <v>935</v>
      </c>
      <c r="K3" s="776">
        <v>1</v>
      </c>
      <c r="L3" s="777"/>
      <c r="M3" s="778"/>
    </row>
    <row r="4" spans="1:13" s="489" customFormat="1">
      <c r="A4" s="791"/>
      <c r="B4" s="772" t="s">
        <v>2200</v>
      </c>
      <c r="C4" s="773"/>
      <c r="D4" s="773"/>
      <c r="E4" s="773"/>
      <c r="F4" s="773"/>
      <c r="G4" s="773"/>
      <c r="H4" s="773"/>
      <c r="I4" s="774"/>
      <c r="J4" s="775"/>
      <c r="K4" s="779"/>
      <c r="L4" s="780"/>
      <c r="M4" s="781"/>
    </row>
    <row r="5" spans="1:13" s="489" customFormat="1">
      <c r="A5" s="791"/>
      <c r="B5" s="758" t="s">
        <v>2201</v>
      </c>
      <c r="C5" s="759"/>
      <c r="D5" s="759"/>
      <c r="E5" s="759"/>
      <c r="F5" s="759"/>
      <c r="G5" s="759"/>
      <c r="H5" s="759"/>
      <c r="I5" s="760"/>
      <c r="J5" s="761" t="s">
        <v>936</v>
      </c>
      <c r="K5" s="782"/>
      <c r="L5" s="782" t="s">
        <v>937</v>
      </c>
      <c r="M5" s="784"/>
    </row>
    <row r="6" spans="1:13" s="489" customFormat="1" ht="13.5" customHeight="1" thickBot="1">
      <c r="A6" s="792"/>
      <c r="B6" s="796"/>
      <c r="C6" s="797"/>
      <c r="D6" s="797"/>
      <c r="E6" s="797"/>
      <c r="F6" s="797"/>
      <c r="G6" s="797"/>
      <c r="H6" s="797"/>
      <c r="I6" s="798"/>
      <c r="J6" s="762"/>
      <c r="K6" s="783"/>
      <c r="L6" s="783"/>
      <c r="M6" s="78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7" t="s">
        <v>2205</v>
      </c>
      <c r="B10" s="788"/>
      <c r="C10" s="788"/>
      <c r="D10" s="788"/>
      <c r="E10" s="508" t="s">
        <v>2206</v>
      </c>
      <c r="F10" s="509"/>
      <c r="H10" s="789" t="s">
        <v>2207</v>
      </c>
      <c r="I10" s="789"/>
      <c r="J10" s="510" t="s">
        <v>2206</v>
      </c>
      <c r="K10" s="511"/>
      <c r="L10" s="511"/>
      <c r="M10" s="512"/>
    </row>
    <row r="11" spans="1:13" s="489" customFormat="1" ht="24" customHeight="1">
      <c r="A11" s="513" t="s">
        <v>939</v>
      </c>
      <c r="B11" s="514"/>
      <c r="C11" s="786"/>
      <c r="D11" s="786"/>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5"/>
      <c r="L12" s="745"/>
      <c r="M12" s="74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7" t="s">
        <v>2202</v>
      </c>
      <c r="F25" s="747"/>
      <c r="G25" s="74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8" t="s">
        <v>942</v>
      </c>
      <c r="B27" s="749"/>
      <c r="C27" s="749"/>
      <c r="D27" s="749"/>
      <c r="E27" s="749"/>
      <c r="F27" s="749"/>
      <c r="G27" s="749"/>
      <c r="H27" s="749"/>
      <c r="I27" s="749"/>
      <c r="J27" s="749"/>
      <c r="K27" s="749"/>
      <c r="L27" s="749"/>
      <c r="M27" s="750"/>
    </row>
    <row r="28" spans="1:13" ht="13.5" thickBot="1">
      <c r="A28" s="555"/>
      <c r="B28" s="556"/>
      <c r="C28" s="556"/>
      <c r="D28" s="556"/>
      <c r="E28" s="556"/>
      <c r="F28" s="556"/>
      <c r="G28" s="556"/>
      <c r="H28" s="556"/>
      <c r="I28" s="556"/>
      <c r="J28" s="556"/>
      <c r="K28" s="556"/>
      <c r="L28" s="556"/>
      <c r="M28" s="557"/>
    </row>
    <row r="29" spans="1:13" ht="25.5">
      <c r="A29" s="558" t="s">
        <v>943</v>
      </c>
      <c r="B29" s="751" t="s">
        <v>944</v>
      </c>
      <c r="C29" s="752"/>
      <c r="D29" s="752"/>
      <c r="E29" s="752"/>
      <c r="F29" s="752"/>
      <c r="G29" s="752"/>
      <c r="H29" s="752"/>
      <c r="I29" s="753"/>
      <c r="J29" s="559" t="s">
        <v>2215</v>
      </c>
      <c r="K29" s="754" t="s">
        <v>945</v>
      </c>
      <c r="L29" s="755"/>
      <c r="M29" s="558" t="s">
        <v>946</v>
      </c>
    </row>
    <row r="30" spans="1:13" ht="13.5" thickBot="1">
      <c r="A30" s="560"/>
      <c r="B30" s="561"/>
      <c r="C30" s="562"/>
      <c r="D30" s="562"/>
      <c r="E30" s="562"/>
      <c r="F30" s="562"/>
      <c r="G30" s="562"/>
      <c r="H30" s="562"/>
      <c r="I30" s="562"/>
      <c r="J30" s="563"/>
      <c r="K30" s="738"/>
      <c r="L30" s="739"/>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6" t="s">
        <v>944</v>
      </c>
      <c r="B34" s="717"/>
      <c r="C34" s="717"/>
      <c r="D34" s="717"/>
      <c r="E34" s="717"/>
      <c r="F34" s="717"/>
      <c r="G34" s="736"/>
      <c r="H34" s="740" t="s">
        <v>948</v>
      </c>
      <c r="I34" s="741"/>
      <c r="J34" s="571" t="s">
        <v>949</v>
      </c>
      <c r="K34" s="737" t="s">
        <v>950</v>
      </c>
      <c r="L34" s="736"/>
      <c r="M34" s="572" t="s">
        <v>951</v>
      </c>
    </row>
    <row r="35" spans="1:13" s="573" customFormat="1" ht="12">
      <c r="A35" s="742"/>
      <c r="B35" s="743"/>
      <c r="C35" s="743"/>
      <c r="D35" s="743"/>
      <c r="E35" s="743"/>
      <c r="F35" s="743"/>
      <c r="G35" s="721"/>
      <c r="H35" s="744"/>
      <c r="I35" s="722"/>
      <c r="J35" s="574"/>
      <c r="K35" s="720"/>
      <c r="L35" s="721"/>
      <c r="M35" s="575"/>
    </row>
    <row r="36" spans="1:13" s="573" customFormat="1" thickBot="1">
      <c r="A36" s="733"/>
      <c r="B36" s="734"/>
      <c r="C36" s="734"/>
      <c r="D36" s="734"/>
      <c r="E36" s="734"/>
      <c r="F36" s="734"/>
      <c r="G36" s="715"/>
      <c r="H36" s="735"/>
      <c r="I36" s="723"/>
      <c r="J36" s="576"/>
      <c r="K36" s="714"/>
      <c r="L36" s="715"/>
      <c r="M36" s="577"/>
    </row>
    <row r="37" spans="1:13" s="573" customFormat="1" thickBot="1">
      <c r="A37" s="709" t="s">
        <v>953</v>
      </c>
      <c r="B37" s="710"/>
      <c r="C37" s="710"/>
      <c r="D37" s="710"/>
      <c r="E37" s="710"/>
      <c r="F37" s="710"/>
      <c r="G37" s="710"/>
      <c r="H37" s="710"/>
      <c r="I37" s="710"/>
      <c r="J37" s="710"/>
      <c r="K37" s="710"/>
      <c r="L37" s="71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6" t="s">
        <v>944</v>
      </c>
      <c r="B41" s="717"/>
      <c r="C41" s="717"/>
      <c r="D41" s="717"/>
      <c r="E41" s="717"/>
      <c r="F41" s="717"/>
      <c r="G41" s="717"/>
      <c r="H41" s="736"/>
      <c r="I41" s="587" t="s">
        <v>945</v>
      </c>
      <c r="J41" s="571" t="s">
        <v>946</v>
      </c>
      <c r="K41" s="737" t="s">
        <v>955</v>
      </c>
      <c r="L41" s="736"/>
      <c r="M41" s="572" t="s">
        <v>951</v>
      </c>
    </row>
    <row r="42" spans="1:13" s="573" customFormat="1" ht="12">
      <c r="A42" s="703"/>
      <c r="B42" s="704"/>
      <c r="C42" s="704"/>
      <c r="D42" s="704"/>
      <c r="E42" s="704"/>
      <c r="F42" s="704"/>
      <c r="G42" s="704"/>
      <c r="H42" s="722"/>
      <c r="I42" s="588"/>
      <c r="J42" s="574"/>
      <c r="K42" s="720"/>
      <c r="L42" s="721"/>
      <c r="M42" s="575"/>
    </row>
    <row r="43" spans="1:13" s="573" customFormat="1" thickBot="1">
      <c r="A43" s="712"/>
      <c r="B43" s="713"/>
      <c r="C43" s="713"/>
      <c r="D43" s="713"/>
      <c r="E43" s="713"/>
      <c r="F43" s="713"/>
      <c r="G43" s="713"/>
      <c r="H43" s="723"/>
      <c r="I43" s="589"/>
      <c r="J43" s="590"/>
      <c r="K43" s="714"/>
      <c r="L43" s="715"/>
      <c r="M43" s="591"/>
    </row>
    <row r="44" spans="1:13" s="573" customFormat="1" thickBot="1">
      <c r="A44" s="709" t="s">
        <v>953</v>
      </c>
      <c r="B44" s="710"/>
      <c r="C44" s="710"/>
      <c r="D44" s="710"/>
      <c r="E44" s="710"/>
      <c r="F44" s="710"/>
      <c r="G44" s="710"/>
      <c r="H44" s="710"/>
      <c r="I44" s="710"/>
      <c r="J44" s="710"/>
      <c r="K44" s="710"/>
      <c r="L44" s="71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4" t="s">
        <v>957</v>
      </c>
      <c r="B48" s="725"/>
      <c r="C48" s="725"/>
      <c r="D48" s="725"/>
      <c r="E48" s="726"/>
      <c r="F48" s="594"/>
      <c r="G48" s="595" t="s">
        <v>945</v>
      </c>
      <c r="H48" s="596" t="s">
        <v>958</v>
      </c>
      <c r="I48" s="597" t="s">
        <v>2233</v>
      </c>
      <c r="J48" s="596" t="s">
        <v>2234</v>
      </c>
      <c r="K48" s="727" t="s">
        <v>961</v>
      </c>
      <c r="L48" s="726"/>
      <c r="M48" s="598" t="s">
        <v>951</v>
      </c>
    </row>
    <row r="49" spans="1:13" s="573" customFormat="1" ht="12">
      <c r="A49" s="599"/>
      <c r="B49" s="600"/>
      <c r="C49" s="600"/>
      <c r="D49" s="600"/>
      <c r="E49" s="600"/>
      <c r="F49" s="600"/>
      <c r="G49" s="601"/>
      <c r="H49" s="574"/>
      <c r="I49" s="588"/>
      <c r="J49" s="574"/>
      <c r="K49" s="720"/>
      <c r="L49" s="721"/>
      <c r="M49" s="575"/>
    </row>
    <row r="50" spans="1:13" s="573" customFormat="1" thickBot="1">
      <c r="A50" s="602"/>
      <c r="B50" s="603"/>
      <c r="C50" s="603"/>
      <c r="D50" s="603"/>
      <c r="E50" s="603"/>
      <c r="F50" s="603"/>
      <c r="G50" s="604"/>
      <c r="H50" s="576"/>
      <c r="I50" s="586"/>
      <c r="J50" s="576"/>
      <c r="K50" s="714"/>
      <c r="L50" s="715"/>
      <c r="M50" s="577"/>
    </row>
    <row r="51" spans="1:13" s="573" customFormat="1" thickBot="1">
      <c r="A51" s="728" t="s">
        <v>953</v>
      </c>
      <c r="B51" s="729"/>
      <c r="C51" s="729"/>
      <c r="D51" s="729"/>
      <c r="E51" s="729"/>
      <c r="F51" s="729"/>
      <c r="G51" s="729"/>
      <c r="H51" s="729"/>
      <c r="I51" s="729"/>
      <c r="J51" s="729"/>
      <c r="K51" s="729"/>
      <c r="L51" s="73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4" t="s">
        <v>944</v>
      </c>
      <c r="B55" s="725"/>
      <c r="C55" s="725"/>
      <c r="D55" s="725"/>
      <c r="E55" s="725"/>
      <c r="F55" s="725"/>
      <c r="G55" s="726"/>
      <c r="H55" s="595" t="s">
        <v>964</v>
      </c>
      <c r="I55" s="597" t="s">
        <v>965</v>
      </c>
      <c r="J55" s="596" t="s">
        <v>966</v>
      </c>
      <c r="K55" s="731" t="s">
        <v>950</v>
      </c>
      <c r="L55" s="732"/>
      <c r="M55" s="606" t="s">
        <v>951</v>
      </c>
    </row>
    <row r="56" spans="1:13" s="573" customFormat="1" ht="12">
      <c r="A56" s="703"/>
      <c r="B56" s="704"/>
      <c r="C56" s="704"/>
      <c r="D56" s="704"/>
      <c r="E56" s="704"/>
      <c r="F56" s="704"/>
      <c r="G56" s="704"/>
      <c r="H56" s="574"/>
      <c r="I56" s="588"/>
      <c r="J56" s="574"/>
      <c r="K56" s="720"/>
      <c r="L56" s="721"/>
      <c r="M56" s="575"/>
    </row>
    <row r="57" spans="1:13" s="573" customFormat="1" thickBot="1">
      <c r="A57" s="712"/>
      <c r="B57" s="713"/>
      <c r="C57" s="713"/>
      <c r="D57" s="713"/>
      <c r="E57" s="713"/>
      <c r="F57" s="713"/>
      <c r="G57" s="713"/>
      <c r="H57" s="576"/>
      <c r="I57" s="586"/>
      <c r="J57" s="576"/>
      <c r="K57" s="714"/>
      <c r="L57" s="715"/>
      <c r="M57" s="577"/>
    </row>
    <row r="58" spans="1:13" s="573" customFormat="1" thickBot="1">
      <c r="A58" s="709" t="s">
        <v>953</v>
      </c>
      <c r="B58" s="710"/>
      <c r="C58" s="710"/>
      <c r="D58" s="710"/>
      <c r="E58" s="710"/>
      <c r="F58" s="710"/>
      <c r="G58" s="710"/>
      <c r="H58" s="710"/>
      <c r="I58" s="710"/>
      <c r="J58" s="710"/>
      <c r="K58" s="710"/>
      <c r="L58" s="71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9" t="s">
        <v>967</v>
      </c>
      <c r="B60" s="710"/>
      <c r="C60" s="710"/>
      <c r="D60" s="710"/>
      <c r="E60" s="710"/>
      <c r="F60" s="710"/>
      <c r="G60" s="710"/>
      <c r="H60" s="710"/>
      <c r="I60" s="710"/>
      <c r="J60" s="710"/>
      <c r="K60" s="710"/>
      <c r="L60" s="71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6" t="s">
        <v>944</v>
      </c>
      <c r="B64" s="717"/>
      <c r="C64" s="717"/>
      <c r="D64" s="717"/>
      <c r="E64" s="717"/>
      <c r="F64" s="717"/>
      <c r="G64" s="717"/>
      <c r="H64" s="607"/>
      <c r="I64" s="608"/>
      <c r="J64" s="609" t="s">
        <v>970</v>
      </c>
      <c r="K64" s="718" t="s">
        <v>971</v>
      </c>
      <c r="L64" s="719"/>
      <c r="M64" s="610"/>
    </row>
    <row r="65" spans="1:13" s="573" customFormat="1" ht="12">
      <c r="A65" s="703" t="s">
        <v>2235</v>
      </c>
      <c r="B65" s="704"/>
      <c r="C65" s="704"/>
      <c r="D65" s="704"/>
      <c r="E65" s="704"/>
      <c r="F65" s="704"/>
      <c r="G65" s="704"/>
      <c r="H65" s="611"/>
      <c r="I65" s="612"/>
      <c r="J65" s="613"/>
      <c r="K65" s="705"/>
      <c r="L65" s="706"/>
      <c r="M65" s="614"/>
    </row>
    <row r="66" spans="1:13" s="573" customFormat="1" ht="12">
      <c r="A66" s="615" t="s">
        <v>973</v>
      </c>
      <c r="B66" s="616"/>
      <c r="C66" s="616"/>
      <c r="D66" s="616"/>
      <c r="E66" s="616"/>
      <c r="F66" s="616"/>
      <c r="G66" s="616"/>
      <c r="H66" s="611"/>
      <c r="I66" s="612"/>
      <c r="J66" s="613"/>
      <c r="K66" s="705"/>
      <c r="L66" s="706"/>
      <c r="M66" s="614"/>
    </row>
    <row r="67" spans="1:13" s="573" customFormat="1" thickBot="1">
      <c r="A67" s="602" t="s">
        <v>974</v>
      </c>
      <c r="B67" s="603"/>
      <c r="C67" s="603"/>
      <c r="D67" s="603"/>
      <c r="E67" s="603"/>
      <c r="F67" s="603"/>
      <c r="G67" s="603"/>
      <c r="H67" s="617"/>
      <c r="I67" s="618"/>
      <c r="J67" s="613"/>
      <c r="K67" s="707"/>
      <c r="L67" s="708"/>
      <c r="M67" s="614"/>
    </row>
    <row r="68" spans="1:13" s="573" customFormat="1" thickBot="1">
      <c r="A68" s="709" t="s">
        <v>953</v>
      </c>
      <c r="B68" s="710"/>
      <c r="C68" s="710"/>
      <c r="D68" s="710"/>
      <c r="E68" s="710"/>
      <c r="F68" s="710"/>
      <c r="G68" s="710"/>
      <c r="H68" s="710"/>
      <c r="I68" s="710"/>
      <c r="J68" s="710"/>
      <c r="K68" s="710"/>
      <c r="L68" s="71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9" t="s">
        <v>2236</v>
      </c>
      <c r="B70" s="710"/>
      <c r="C70" s="710"/>
      <c r="D70" s="710"/>
      <c r="E70" s="710"/>
      <c r="F70" s="710"/>
      <c r="G70" s="710"/>
      <c r="H70" s="710"/>
      <c r="I70" s="710"/>
      <c r="J70" s="710"/>
      <c r="K70" s="710"/>
      <c r="L70" s="71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3" t="s">
        <v>2218</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2219</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9"/>
      <c r="J100" s="699"/>
      <c r="K100" s="699"/>
      <c r="L100" s="699"/>
      <c r="M100" s="700"/>
    </row>
    <row r="101" spans="1:13" ht="13.5" thickBot="1">
      <c r="A101" s="643" t="s">
        <v>2221</v>
      </c>
      <c r="B101" s="644"/>
      <c r="C101" s="644"/>
      <c r="D101" s="645"/>
      <c r="E101" s="645"/>
      <c r="F101" s="645"/>
      <c r="G101" s="645"/>
      <c r="H101" s="645"/>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3" t="s">
        <v>2205</v>
      </c>
      <c r="C10" s="904"/>
      <c r="D10" s="904"/>
      <c r="E10" s="904"/>
      <c r="F10" s="358" t="s">
        <v>2206</v>
      </c>
      <c r="G10" s="79"/>
      <c r="H10" s="359"/>
      <c r="I10" s="905" t="s">
        <v>2207</v>
      </c>
      <c r="J10" s="905"/>
      <c r="K10" s="360"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6" t="s">
        <v>2222</v>
      </c>
      <c r="G25" s="907"/>
      <c r="H25" s="90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VLOOKUP(A36,EQUIPOS!A6:D161,4,FALSE)</f>
        <v>145697.73243339302</v>
      </c>
      <c r="L36" s="270"/>
      <c r="M36" s="271">
        <v>0.15</v>
      </c>
      <c r="N36" s="272">
        <f>K36/M36</f>
        <v>971318.2162226201</v>
      </c>
    </row>
    <row r="37" spans="1:14">
      <c r="A37" t="s">
        <v>150</v>
      </c>
      <c r="B37" s="838" t="str">
        <f>VLOOKUP(A37,EQUIPOS!A7:D154,3,FALSE)</f>
        <v>Cargador : Potencia en el volante 125 hp, Clasificación de RPM del motor 2300.</v>
      </c>
      <c r="C37" s="839"/>
      <c r="D37" s="839"/>
      <c r="E37" s="839"/>
      <c r="F37" s="839"/>
      <c r="G37" s="839"/>
      <c r="H37" s="840"/>
      <c r="I37" s="267"/>
      <c r="J37" s="268"/>
      <c r="K37" s="269">
        <f>VLOOKUP(A37,EQUIPOS!A7:D162,4,FALSE)</f>
        <v>129854.59412287771</v>
      </c>
      <c r="L37" s="270"/>
      <c r="M37" s="271">
        <v>0.15</v>
      </c>
      <c r="N37" s="272">
        <f>K37/M37</f>
        <v>865697.29415251804</v>
      </c>
    </row>
    <row r="38" spans="1:14">
      <c r="A38" t="s">
        <v>273</v>
      </c>
      <c r="B38" s="838" t="str">
        <f>VLOOKUP(A38,EQUIPOS!A8:D154,3,FALSE)</f>
        <v>Motosierra, 93.6 cm3 - 7.1 HP, 45-90 cm - 7.9 kg</v>
      </c>
      <c r="C38" s="839"/>
      <c r="D38" s="839"/>
      <c r="E38" s="839"/>
      <c r="F38" s="839"/>
      <c r="G38" s="839"/>
      <c r="H38" s="840"/>
      <c r="I38" s="267"/>
      <c r="J38" s="268"/>
      <c r="K38" s="269">
        <f>VLOOKUP(A38,EQUIPOS!A8:D163,4,FALSE)</f>
        <v>9421.1911758699534</v>
      </c>
      <c r="L38" s="270"/>
      <c r="M38" s="271">
        <v>0.15</v>
      </c>
      <c r="N38" s="273">
        <f>K38/M38</f>
        <v>62807.941172466359</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9021.8333333333339</v>
      </c>
    </row>
    <row r="43" spans="1:14" ht="15.75" thickBot="1">
      <c r="B43" s="825" t="s">
        <v>953</v>
      </c>
      <c r="C43" s="826"/>
      <c r="D43" s="826"/>
      <c r="E43" s="826"/>
      <c r="F43" s="826"/>
      <c r="G43" s="826"/>
      <c r="H43" s="826"/>
      <c r="I43" s="826"/>
      <c r="J43" s="826"/>
      <c r="K43" s="826"/>
      <c r="L43" s="826"/>
      <c r="M43" s="827"/>
      <c r="N43" s="99">
        <f>SUM(N36:N42)</f>
        <v>1908845.2848809378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9" t="s">
        <v>957</v>
      </c>
      <c r="C58" s="800"/>
      <c r="D58" s="800"/>
      <c r="E58" s="800"/>
      <c r="F58" s="800"/>
      <c r="G58" s="801"/>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9">
        <v>983.54</v>
      </c>
      <c r="M59" s="83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4"/>
      <c r="M64" s="815"/>
      <c r="N64" s="296"/>
    </row>
    <row r="65" spans="1:15" ht="15.75" thickBot="1">
      <c r="B65" s="831" t="s">
        <v>953</v>
      </c>
      <c r="C65" s="832"/>
      <c r="D65" s="832"/>
      <c r="E65" s="832"/>
      <c r="F65" s="832"/>
      <c r="G65" s="832"/>
      <c r="H65" s="832"/>
      <c r="I65" s="832"/>
      <c r="J65" s="832"/>
      <c r="K65" s="832"/>
      <c r="L65" s="832"/>
      <c r="M65" s="833"/>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48"/>
      <c r="J75" s="48"/>
      <c r="K75" s="48"/>
      <c r="L75" s="814"/>
      <c r="M75" s="815"/>
      <c r="N75" s="296"/>
    </row>
    <row r="76" spans="1:15" ht="15.75" thickBot="1">
      <c r="B76" s="825" t="s">
        <v>953</v>
      </c>
      <c r="C76" s="826"/>
      <c r="D76" s="826"/>
      <c r="E76" s="826"/>
      <c r="F76" s="826"/>
      <c r="G76" s="826"/>
      <c r="H76" s="826"/>
      <c r="I76" s="832"/>
      <c r="J76" s="832"/>
      <c r="K76" s="832"/>
      <c r="L76" s="832"/>
      <c r="M76" s="833"/>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2123705.8515476044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424741.17030952091</v>
      </c>
      <c r="M83" s="860"/>
      <c r="N83" s="51"/>
    </row>
    <row r="84" spans="1:14">
      <c r="B84" s="89" t="s">
        <v>973</v>
      </c>
      <c r="C84" s="90"/>
      <c r="D84" s="90"/>
      <c r="E84" s="90"/>
      <c r="F84" s="90"/>
      <c r="G84" s="90"/>
      <c r="H84" s="90"/>
      <c r="I84" s="87"/>
      <c r="J84" s="88"/>
      <c r="K84" s="304">
        <v>0.05</v>
      </c>
      <c r="L84" s="859">
        <f>N78*K84</f>
        <v>106185.29257738023</v>
      </c>
      <c r="M84" s="860"/>
      <c r="N84" s="51"/>
    </row>
    <row r="85" spans="1:14" ht="15.75" thickBot="1">
      <c r="B85" s="91" t="s">
        <v>974</v>
      </c>
      <c r="C85" s="92"/>
      <c r="D85" s="92"/>
      <c r="E85" s="92"/>
      <c r="F85" s="92"/>
      <c r="G85" s="92"/>
      <c r="H85" s="92"/>
      <c r="I85" s="93"/>
      <c r="J85" s="94"/>
      <c r="K85" s="305">
        <v>0.05</v>
      </c>
      <c r="L85" s="861">
        <f>N78*K85</f>
        <v>106185.29257738023</v>
      </c>
      <c r="M85" s="862"/>
      <c r="N85" s="51"/>
    </row>
    <row r="86" spans="1:14" ht="15.75" thickBot="1">
      <c r="B86" s="825" t="s">
        <v>953</v>
      </c>
      <c r="C86" s="826"/>
      <c r="D86" s="826"/>
      <c r="E86" s="826"/>
      <c r="F86" s="826"/>
      <c r="G86" s="826"/>
      <c r="H86" s="826"/>
      <c r="I86" s="826"/>
      <c r="J86" s="826"/>
      <c r="K86" s="826"/>
      <c r="L86" s="826"/>
      <c r="M86" s="827"/>
      <c r="N86" s="52">
        <f>L83+L84+L85</f>
        <v>637111.7554642813</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2760817.6070118858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249</v>
      </c>
      <c r="B36" s="838" t="str">
        <f>VLOOKUP(A36,EQUIPOS!A6:D154,3,FALSE)</f>
        <v>Guadañadora, Cilindraje 41.5 cm3, Longitud del mango 1450 mm, Peso 7.4 kg</v>
      </c>
      <c r="C36" s="839"/>
      <c r="D36" s="839"/>
      <c r="E36" s="839"/>
      <c r="F36" s="839"/>
      <c r="G36" s="839"/>
      <c r="H36" s="840"/>
      <c r="I36" s="267"/>
      <c r="J36" s="268"/>
      <c r="K36" s="269">
        <f>VLOOKUP(A36,EQUIPOS!A6:D161,4,FALSE)</f>
        <v>5367.9359171350015</v>
      </c>
      <c r="L36" s="270"/>
      <c r="M36" s="271">
        <v>0.36</v>
      </c>
      <c r="N36" s="272">
        <f>K36/M36</f>
        <v>14910.933103152782</v>
      </c>
    </row>
    <row r="37" spans="1:14">
      <c r="A37" t="s">
        <v>273</v>
      </c>
      <c r="B37" s="838" t="str">
        <f>VLOOKUP(A37,EQUIPOS!A7:D154,3,FALSE)</f>
        <v>Motosierra, 93.6 cm3 - 7.1 HP, 45-90 cm - 7.9 kg</v>
      </c>
      <c r="C37" s="839"/>
      <c r="D37" s="839"/>
      <c r="E37" s="839"/>
      <c r="F37" s="839"/>
      <c r="G37" s="839"/>
      <c r="H37" s="840"/>
      <c r="I37" s="267"/>
      <c r="J37" s="268"/>
      <c r="K37" s="269">
        <f>VLOOKUP(A37,EQUIPOS!A7:D162,4,FALSE)</f>
        <v>9421.1911758699534</v>
      </c>
      <c r="L37" s="270"/>
      <c r="M37" s="271">
        <v>0.10299999999999999</v>
      </c>
      <c r="N37" s="272">
        <f>K37/M37</f>
        <v>91467.875493883053</v>
      </c>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1879.5486111111113</v>
      </c>
    </row>
    <row r="43" spans="1:14" ht="15.75" thickBot="1">
      <c r="B43" s="825" t="s">
        <v>953</v>
      </c>
      <c r="C43" s="826"/>
      <c r="D43" s="826"/>
      <c r="E43" s="826"/>
      <c r="F43" s="826"/>
      <c r="G43" s="826"/>
      <c r="H43" s="826"/>
      <c r="I43" s="826"/>
      <c r="J43" s="826"/>
      <c r="K43" s="826"/>
      <c r="L43" s="826"/>
      <c r="M43" s="827"/>
      <c r="N43" s="99">
        <f>SUM(N36:N42)</f>
        <v>108258.35720814695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9">
        <f>'900.2'!N78</f>
        <v>928.8436778617247</v>
      </c>
      <c r="M59" s="830"/>
      <c r="N59" s="287">
        <f>K59*L59</f>
        <v>46442.183893086236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46442.183893086236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192291.51332345541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38458.30266469108</v>
      </c>
      <c r="M83" s="860"/>
      <c r="N83" s="51"/>
    </row>
    <row r="84" spans="1:14">
      <c r="B84" s="89" t="s">
        <v>973</v>
      </c>
      <c r="C84" s="90"/>
      <c r="D84" s="90"/>
      <c r="E84" s="90"/>
      <c r="F84" s="90"/>
      <c r="G84" s="90"/>
      <c r="H84" s="90"/>
      <c r="I84" s="87"/>
      <c r="J84" s="88"/>
      <c r="K84" s="304">
        <v>0.05</v>
      </c>
      <c r="L84" s="859">
        <f>N78*K84</f>
        <v>9614.5756661727701</v>
      </c>
      <c r="M84" s="860"/>
      <c r="N84" s="51"/>
    </row>
    <row r="85" spans="1:14" ht="15.75" thickBot="1">
      <c r="B85" s="91" t="s">
        <v>974</v>
      </c>
      <c r="C85" s="92"/>
      <c r="D85" s="92"/>
      <c r="E85" s="92"/>
      <c r="F85" s="92"/>
      <c r="G85" s="92"/>
      <c r="H85" s="92"/>
      <c r="I85" s="93"/>
      <c r="J85" s="94"/>
      <c r="K85" s="305">
        <v>0.05</v>
      </c>
      <c r="L85" s="861">
        <f>N78*K85</f>
        <v>9614.5756661727701</v>
      </c>
      <c r="M85" s="862"/>
      <c r="N85" s="51"/>
    </row>
    <row r="86" spans="1:14" ht="15.75" thickBot="1">
      <c r="B86" s="825" t="s">
        <v>953</v>
      </c>
      <c r="C86" s="826"/>
      <c r="D86" s="826"/>
      <c r="E86" s="826"/>
      <c r="F86" s="826"/>
      <c r="G86" s="826"/>
      <c r="H86" s="826"/>
      <c r="I86" s="826"/>
      <c r="J86" s="826"/>
      <c r="K86" s="826"/>
      <c r="L86" s="826"/>
      <c r="M86" s="827"/>
      <c r="N86" s="52">
        <f>L83+L84+L85</f>
        <v>57687.453997036624</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249978.96732049203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129854.59412287771</v>
      </c>
      <c r="L36" s="270"/>
      <c r="M36" s="271">
        <v>2.375</v>
      </c>
      <c r="N36" s="272">
        <f>K36/M36</f>
        <v>54675.618578053771</v>
      </c>
    </row>
    <row r="37" spans="1:14">
      <c r="A37" t="s">
        <v>180</v>
      </c>
      <c r="B37" s="838" t="str">
        <f>VLOOKUP(A37,EQUIPOS!A7:D154,3,FALSE)</f>
        <v>Compresor 120 HP, con martillo.</v>
      </c>
      <c r="C37" s="839"/>
      <c r="D37" s="839"/>
      <c r="E37" s="839"/>
      <c r="F37" s="839"/>
      <c r="G37" s="839"/>
      <c r="H37" s="840"/>
      <c r="I37" s="267"/>
      <c r="J37" s="268"/>
      <c r="K37" s="269">
        <f>VLOOKUP(A37,EQUIPOS!A7:D162,4,FALSE)</f>
        <v>75735.290875401639</v>
      </c>
      <c r="L37" s="270"/>
      <c r="M37" s="271">
        <v>2.375</v>
      </c>
      <c r="N37" s="272">
        <f>K37/M37</f>
        <v>31888.5435264849</v>
      </c>
    </row>
    <row r="38" spans="1:14">
      <c r="A38" t="s">
        <v>195</v>
      </c>
      <c r="B38" s="838" t="str">
        <f>VLOOKUP(A38,EQUIPOS!A7:D154,3,FALSE)</f>
        <v xml:space="preserve">Equipo de oxicorte, Capacidad de corte: hasta 6´´ (152mm) </v>
      </c>
      <c r="C38" s="839"/>
      <c r="D38" s="839"/>
      <c r="E38" s="839"/>
      <c r="F38" s="839"/>
      <c r="G38" s="839"/>
      <c r="H38" s="840"/>
      <c r="I38" s="267"/>
      <c r="J38" s="268"/>
      <c r="K38" s="269">
        <f>VLOOKUP(A38,EQUIPOS!A7:D162,4,FALSE)</f>
        <v>15931.745314137916</v>
      </c>
      <c r="L38" s="270"/>
      <c r="M38" s="271">
        <v>2.375</v>
      </c>
      <c r="N38" s="273">
        <f>K38/M38</f>
        <v>6708.1032901633325</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1416.2065453389896</v>
      </c>
    </row>
    <row r="43" spans="1:14" ht="15.75" thickBot="1">
      <c r="B43" s="825" t="s">
        <v>953</v>
      </c>
      <c r="C43" s="826"/>
      <c r="D43" s="826"/>
      <c r="E43" s="826"/>
      <c r="F43" s="826"/>
      <c r="G43" s="826"/>
      <c r="H43" s="826"/>
      <c r="I43" s="826"/>
      <c r="J43" s="826"/>
      <c r="K43" s="826"/>
      <c r="L43" s="826"/>
      <c r="M43" s="827"/>
      <c r="N43" s="99">
        <f>SUM(N36:N42)</f>
        <v>94688.471940040996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928.8436778617247</v>
      </c>
      <c r="M59" s="830"/>
      <c r="N59" s="287">
        <f>K59*L59</f>
        <v>928.8436778617247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928.8436778617247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109779.38107129261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21955.876214258522</v>
      </c>
      <c r="M83" s="860"/>
      <c r="N83" s="51"/>
    </row>
    <row r="84" spans="1:14">
      <c r="B84" s="89" t="s">
        <v>973</v>
      </c>
      <c r="C84" s="90"/>
      <c r="D84" s="90"/>
      <c r="E84" s="90"/>
      <c r="F84" s="90"/>
      <c r="G84" s="90"/>
      <c r="H84" s="90"/>
      <c r="I84" s="87"/>
      <c r="J84" s="88"/>
      <c r="K84" s="304">
        <v>0.05</v>
      </c>
      <c r="L84" s="859">
        <f>N78*K84</f>
        <v>5488.9690535646305</v>
      </c>
      <c r="M84" s="860"/>
      <c r="N84" s="51"/>
    </row>
    <row r="85" spans="1:14" ht="15.75" thickBot="1">
      <c r="B85" s="91" t="s">
        <v>974</v>
      </c>
      <c r="C85" s="92"/>
      <c r="D85" s="92"/>
      <c r="E85" s="92"/>
      <c r="F85" s="92"/>
      <c r="G85" s="92"/>
      <c r="H85" s="92"/>
      <c r="I85" s="93"/>
      <c r="J85" s="94"/>
      <c r="K85" s="305">
        <v>0.05</v>
      </c>
      <c r="L85" s="861">
        <f>N78*K85</f>
        <v>5488.9690535646305</v>
      </c>
      <c r="M85" s="862"/>
      <c r="N85" s="51"/>
    </row>
    <row r="86" spans="1:14" ht="15.75" thickBot="1">
      <c r="B86" s="825" t="s">
        <v>953</v>
      </c>
      <c r="C86" s="826"/>
      <c r="D86" s="826"/>
      <c r="E86" s="826"/>
      <c r="F86" s="826"/>
      <c r="G86" s="826"/>
      <c r="H86" s="826"/>
      <c r="I86" s="826"/>
      <c r="J86" s="826"/>
      <c r="K86" s="826"/>
      <c r="L86" s="826"/>
      <c r="M86" s="827"/>
      <c r="N86" s="52">
        <f>L83+L84+L85</f>
        <v>32933.814321387785</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142713.19539268038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215444.83836630167</v>
      </c>
      <c r="L36" s="270"/>
      <c r="M36" s="271">
        <v>2.5</v>
      </c>
      <c r="N36" s="272">
        <f>K36/M36</f>
        <v>86177.935346520666</v>
      </c>
    </row>
    <row r="37" spans="1:14">
      <c r="A37" t="s">
        <v>180</v>
      </c>
      <c r="B37" s="838" t="str">
        <f>VLOOKUP(A37,EQUIPOS!A7:D154,3,FALSE)</f>
        <v>Compresor 120 HP, con martillo.</v>
      </c>
      <c r="C37" s="839"/>
      <c r="D37" s="839"/>
      <c r="E37" s="839"/>
      <c r="F37" s="839"/>
      <c r="G37" s="839"/>
      <c r="H37" s="840"/>
      <c r="I37" s="267"/>
      <c r="J37" s="268"/>
      <c r="K37" s="269">
        <f>VLOOKUP(A37,EQUIPOS!A7:D162,4,FALSE)</f>
        <v>75735.290875401639</v>
      </c>
      <c r="L37" s="270"/>
      <c r="M37" s="271">
        <v>2.5</v>
      </c>
      <c r="N37" s="272">
        <f>K37/M37</f>
        <v>30294.116350160657</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15931.745314137916</v>
      </c>
      <c r="L38" s="270"/>
      <c r="M38" s="271">
        <v>2.5</v>
      </c>
      <c r="N38" s="272">
        <f>K38/M38</f>
        <v>6372.6981256551662</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269.07924361440797</v>
      </c>
    </row>
    <row r="43" spans="1:14" ht="15.75" thickBot="1">
      <c r="B43" s="825" t="s">
        <v>953</v>
      </c>
      <c r="C43" s="826"/>
      <c r="D43" s="826"/>
      <c r="E43" s="826"/>
      <c r="F43" s="826"/>
      <c r="G43" s="826"/>
      <c r="H43" s="826"/>
      <c r="I43" s="826"/>
      <c r="J43" s="826"/>
      <c r="K43" s="826"/>
      <c r="L43" s="826"/>
      <c r="M43" s="827"/>
      <c r="N43" s="99">
        <f>SUM(N36:N42)</f>
        <v>123113.82906595091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928.8436778617247</v>
      </c>
      <c r="M59" s="830"/>
      <c r="N59" s="287">
        <f>K59*L59</f>
        <v>928.8436778617247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928.8436778617247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137496.63492453302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27499.326984906606</v>
      </c>
      <c r="M83" s="860"/>
      <c r="N83" s="51"/>
    </row>
    <row r="84" spans="1:14">
      <c r="B84" s="89" t="s">
        <v>973</v>
      </c>
      <c r="C84" s="90"/>
      <c r="D84" s="90"/>
      <c r="E84" s="90"/>
      <c r="F84" s="90"/>
      <c r="G84" s="90"/>
      <c r="H84" s="90"/>
      <c r="I84" s="87"/>
      <c r="J84" s="88"/>
      <c r="K84" s="304">
        <v>0.05</v>
      </c>
      <c r="L84" s="859">
        <f>N78*K84</f>
        <v>6874.8317462266514</v>
      </c>
      <c r="M84" s="860"/>
      <c r="N84" s="51"/>
    </row>
    <row r="85" spans="1:14" ht="15.75" thickBot="1">
      <c r="B85" s="91" t="s">
        <v>974</v>
      </c>
      <c r="C85" s="92"/>
      <c r="D85" s="92"/>
      <c r="E85" s="92"/>
      <c r="F85" s="92"/>
      <c r="G85" s="92"/>
      <c r="H85" s="92"/>
      <c r="I85" s="93"/>
      <c r="J85" s="94"/>
      <c r="K85" s="305">
        <v>0.05</v>
      </c>
      <c r="L85" s="861">
        <f>N78*K85</f>
        <v>6874.8317462266514</v>
      </c>
      <c r="M85" s="862"/>
      <c r="N85" s="51"/>
    </row>
    <row r="86" spans="1:14" ht="15.75" thickBot="1">
      <c r="B86" s="825" t="s">
        <v>953</v>
      </c>
      <c r="C86" s="826"/>
      <c r="D86" s="826"/>
      <c r="E86" s="826"/>
      <c r="F86" s="826"/>
      <c r="G86" s="826"/>
      <c r="H86" s="826"/>
      <c r="I86" s="826"/>
      <c r="J86" s="826"/>
      <c r="K86" s="826"/>
      <c r="L86" s="826"/>
      <c r="M86" s="827"/>
      <c r="N86" s="52">
        <f>L83+L84+L85</f>
        <v>41248.990477359905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178745.62540189293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129854.59412287771</v>
      </c>
      <c r="L36" s="270"/>
      <c r="M36" s="271">
        <v>9.25</v>
      </c>
      <c r="N36" s="272">
        <f>K36/M36</f>
        <v>14038.334499770563</v>
      </c>
    </row>
    <row r="37" spans="1:14">
      <c r="A37" t="s">
        <v>180</v>
      </c>
      <c r="B37" s="838" t="str">
        <f>VLOOKUP(A37,EQUIPOS!A7:D154,3,FALSE)</f>
        <v>Compresor 120 HP, con martillo.</v>
      </c>
      <c r="C37" s="839"/>
      <c r="D37" s="839"/>
      <c r="E37" s="839"/>
      <c r="F37" s="839"/>
      <c r="G37" s="839"/>
      <c r="H37" s="840"/>
      <c r="I37" s="267"/>
      <c r="J37" s="268"/>
      <c r="K37" s="269">
        <f>VLOOKUP(A37,EQUIPOS!A7:D162,4,FALSE)</f>
        <v>75735.290875401639</v>
      </c>
      <c r="L37" s="270"/>
      <c r="M37" s="271">
        <v>9.25</v>
      </c>
      <c r="N37" s="272">
        <f>K37/M37</f>
        <v>8187.5990135569336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58.094119895785944</v>
      </c>
    </row>
    <row r="43" spans="1:14" ht="15.75" thickBot="1">
      <c r="B43" s="825" t="s">
        <v>953</v>
      </c>
      <c r="C43" s="826"/>
      <c r="D43" s="826"/>
      <c r="E43" s="826"/>
      <c r="F43" s="826"/>
      <c r="G43" s="826"/>
      <c r="H43" s="826"/>
      <c r="I43" s="826"/>
      <c r="J43" s="826"/>
      <c r="K43" s="826"/>
      <c r="L43" s="826"/>
      <c r="M43" s="827"/>
      <c r="N43" s="99">
        <f>SUM(N36:N42)</f>
        <v>22284.027633223279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928.8436778617247</v>
      </c>
      <c r="M59" s="830"/>
      <c r="N59" s="287">
        <f>K59*L59</f>
        <v>928.8436778617247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928.8436778617247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26117.5773058743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5223.5154611748603</v>
      </c>
      <c r="M83" s="860"/>
      <c r="N83" s="51"/>
    </row>
    <row r="84" spans="1:14">
      <c r="B84" s="89" t="s">
        <v>973</v>
      </c>
      <c r="C84" s="90"/>
      <c r="D84" s="90"/>
      <c r="E84" s="90"/>
      <c r="F84" s="90"/>
      <c r="G84" s="90"/>
      <c r="H84" s="90"/>
      <c r="I84" s="87"/>
      <c r="J84" s="88"/>
      <c r="K84" s="304">
        <v>0.05</v>
      </c>
      <c r="L84" s="859">
        <f>N78*K84</f>
        <v>1305.8788652937151</v>
      </c>
      <c r="M84" s="860"/>
      <c r="N84" s="51"/>
    </row>
    <row r="85" spans="1:14" ht="15.75" thickBot="1">
      <c r="B85" s="91" t="s">
        <v>974</v>
      </c>
      <c r="C85" s="92"/>
      <c r="D85" s="92"/>
      <c r="E85" s="92"/>
      <c r="F85" s="92"/>
      <c r="G85" s="92"/>
      <c r="H85" s="92"/>
      <c r="I85" s="93"/>
      <c r="J85" s="94"/>
      <c r="K85" s="305">
        <v>0.05</v>
      </c>
      <c r="L85" s="861">
        <f>N78*K85</f>
        <v>1305.8788652937151</v>
      </c>
      <c r="M85" s="862"/>
      <c r="N85" s="51"/>
    </row>
    <row r="86" spans="1:14" ht="15.75" thickBot="1">
      <c r="B86" s="825" t="s">
        <v>953</v>
      </c>
      <c r="C86" s="826"/>
      <c r="D86" s="826"/>
      <c r="E86" s="826"/>
      <c r="F86" s="826"/>
      <c r="G86" s="826"/>
      <c r="H86" s="826"/>
      <c r="I86" s="826"/>
      <c r="J86" s="826"/>
      <c r="K86" s="826"/>
      <c r="L86" s="826"/>
      <c r="M86" s="827"/>
      <c r="N86" s="52">
        <f>L83+L84+L85</f>
        <v>7835.2731917622896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33952.850497636588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75735.290875401639</v>
      </c>
      <c r="L36" s="270"/>
      <c r="M36" s="271">
        <v>2.5</v>
      </c>
      <c r="N36" s="272">
        <f>K36/M36</f>
        <v>30294.116350160657</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1082.6200000000001</v>
      </c>
    </row>
    <row r="43" spans="1:14" ht="15.75" thickBot="1">
      <c r="B43" s="825" t="s">
        <v>953</v>
      </c>
      <c r="C43" s="826"/>
      <c r="D43" s="826"/>
      <c r="E43" s="826"/>
      <c r="F43" s="826"/>
      <c r="G43" s="826"/>
      <c r="H43" s="826"/>
      <c r="I43" s="826"/>
      <c r="J43" s="826"/>
      <c r="K43" s="826"/>
      <c r="L43" s="826"/>
      <c r="M43" s="827"/>
      <c r="N43" s="99">
        <f>SUM(N36:N42)</f>
        <v>31376.736350160656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928.8436778617247</v>
      </c>
      <c r="M59" s="830"/>
      <c r="N59" s="287">
        <f>K59*L59</f>
        <v>928.8436778617247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928.8436778617247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10826.2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43131.780028022382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8626.3560056044771</v>
      </c>
      <c r="M83" s="860"/>
      <c r="N83" s="51"/>
    </row>
    <row r="84" spans="1:14">
      <c r="B84" s="89" t="s">
        <v>973</v>
      </c>
      <c r="C84" s="90"/>
      <c r="D84" s="90"/>
      <c r="E84" s="90"/>
      <c r="F84" s="90"/>
      <c r="G84" s="90"/>
      <c r="H84" s="90"/>
      <c r="I84" s="87"/>
      <c r="J84" s="88"/>
      <c r="K84" s="304">
        <v>0.05</v>
      </c>
      <c r="L84" s="859">
        <f>N78*K84</f>
        <v>2156.5890014011193</v>
      </c>
      <c r="M84" s="860"/>
      <c r="N84" s="51"/>
    </row>
    <row r="85" spans="1:14" ht="15.75" thickBot="1">
      <c r="B85" s="91" t="s">
        <v>974</v>
      </c>
      <c r="C85" s="92"/>
      <c r="D85" s="92"/>
      <c r="E85" s="92"/>
      <c r="F85" s="92"/>
      <c r="G85" s="92"/>
      <c r="H85" s="92"/>
      <c r="I85" s="93"/>
      <c r="J85" s="94"/>
      <c r="K85" s="305">
        <v>0.05</v>
      </c>
      <c r="L85" s="861">
        <f>N78*K85</f>
        <v>2156.5890014011193</v>
      </c>
      <c r="M85" s="862"/>
      <c r="N85" s="51"/>
    </row>
    <row r="86" spans="1:14" ht="15.75" thickBot="1">
      <c r="B86" s="825" t="s">
        <v>953</v>
      </c>
      <c r="C86" s="826"/>
      <c r="D86" s="826"/>
      <c r="E86" s="826"/>
      <c r="F86" s="826"/>
      <c r="G86" s="826"/>
      <c r="H86" s="826"/>
      <c r="I86" s="826"/>
      <c r="J86" s="826"/>
      <c r="K86" s="826"/>
      <c r="L86" s="826"/>
      <c r="M86" s="827"/>
      <c r="N86" s="52">
        <f>L83+L84+L85</f>
        <v>12939.534008406717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56071.314036429103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129854.59412287771</v>
      </c>
      <c r="L36" s="270"/>
      <c r="M36" s="271">
        <v>2.375</v>
      </c>
      <c r="N36" s="272">
        <f>K36/M36</f>
        <v>54675.618578053771</v>
      </c>
    </row>
    <row r="37" spans="1:14">
      <c r="A37" t="s">
        <v>180</v>
      </c>
      <c r="B37" s="838" t="str">
        <f>VLOOKUP(A37,EQUIPOS!A7:D154,3,FALSE)</f>
        <v>Compresor 120 HP, con martillo.</v>
      </c>
      <c r="C37" s="839"/>
      <c r="D37" s="839"/>
      <c r="E37" s="839"/>
      <c r="F37" s="839"/>
      <c r="G37" s="839"/>
      <c r="H37" s="840"/>
      <c r="I37" s="267"/>
      <c r="J37" s="268"/>
      <c r="K37" s="269">
        <f>VLOOKUP(A37,EQUIPOS!A7:D162,4,FALSE)</f>
        <v>75735.290875401639</v>
      </c>
      <c r="L37" s="270"/>
      <c r="M37" s="271">
        <v>2.375</v>
      </c>
      <c r="N37" s="272">
        <f>K37/M37</f>
        <v>31888.5435264849</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15931.745314137916</v>
      </c>
      <c r="L38" s="270"/>
      <c r="M38" s="271">
        <v>2.375</v>
      </c>
      <c r="N38" s="272">
        <f>K38/M38</f>
        <v>6708.1032901633325</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1416.2065453389896</v>
      </c>
    </row>
    <row r="43" spans="1:14" ht="15.75" thickBot="1">
      <c r="B43" s="825" t="s">
        <v>953</v>
      </c>
      <c r="C43" s="826"/>
      <c r="D43" s="826"/>
      <c r="E43" s="826"/>
      <c r="F43" s="826"/>
      <c r="G43" s="826"/>
      <c r="H43" s="826"/>
      <c r="I43" s="826"/>
      <c r="J43" s="826"/>
      <c r="K43" s="826"/>
      <c r="L43" s="826"/>
      <c r="M43" s="827"/>
      <c r="N43" s="99">
        <f>SUM(N36:N42)</f>
        <v>94688.471940040996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928.8436778617247</v>
      </c>
      <c r="M59" s="830"/>
      <c r="N59" s="287">
        <f>K59*L59</f>
        <v>928.8436778617247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928.8436778617247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109779.38107129261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21955.876214258522</v>
      </c>
      <c r="M83" s="860"/>
      <c r="N83" s="51"/>
    </row>
    <row r="84" spans="1:14">
      <c r="B84" s="89" t="s">
        <v>973</v>
      </c>
      <c r="C84" s="90"/>
      <c r="D84" s="90"/>
      <c r="E84" s="90"/>
      <c r="F84" s="90"/>
      <c r="G84" s="90"/>
      <c r="H84" s="90"/>
      <c r="I84" s="87"/>
      <c r="J84" s="88"/>
      <c r="K84" s="304">
        <v>0.05</v>
      </c>
      <c r="L84" s="859">
        <f>N78*K84</f>
        <v>5488.9690535646305</v>
      </c>
      <c r="M84" s="860"/>
      <c r="N84" s="51"/>
    </row>
    <row r="85" spans="1:14" ht="15.75" thickBot="1">
      <c r="B85" s="91" t="s">
        <v>974</v>
      </c>
      <c r="C85" s="92"/>
      <c r="D85" s="92"/>
      <c r="E85" s="92"/>
      <c r="F85" s="92"/>
      <c r="G85" s="92"/>
      <c r="H85" s="92"/>
      <c r="I85" s="93"/>
      <c r="J85" s="94"/>
      <c r="K85" s="305">
        <v>0.05</v>
      </c>
      <c r="L85" s="861">
        <f>N78*K85</f>
        <v>5488.9690535646305</v>
      </c>
      <c r="M85" s="862"/>
      <c r="N85" s="51"/>
    </row>
    <row r="86" spans="1:14" ht="15.75" thickBot="1">
      <c r="B86" s="825" t="s">
        <v>953</v>
      </c>
      <c r="C86" s="826"/>
      <c r="D86" s="826"/>
      <c r="E86" s="826"/>
      <c r="F86" s="826"/>
      <c r="G86" s="826"/>
      <c r="H86" s="826"/>
      <c r="I86" s="826"/>
      <c r="J86" s="826"/>
      <c r="K86" s="826"/>
      <c r="L86" s="826"/>
      <c r="M86" s="827"/>
      <c r="N86" s="52">
        <f>L83+L84+L85</f>
        <v>32933.814321387785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142713.19539268038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215444.83836630167</v>
      </c>
      <c r="L36" s="270"/>
      <c r="M36" s="271">
        <v>2.5</v>
      </c>
      <c r="N36" s="272">
        <f>K36/M36</f>
        <v>86177.935346520666</v>
      </c>
    </row>
    <row r="37" spans="1:14">
      <c r="A37" t="s">
        <v>180</v>
      </c>
      <c r="B37" s="838" t="str">
        <f>VLOOKUP(A37,EQUIPOS!A7:D154,3,FALSE)</f>
        <v>Compresor 120 HP, con martillo.</v>
      </c>
      <c r="C37" s="839"/>
      <c r="D37" s="839"/>
      <c r="E37" s="839"/>
      <c r="F37" s="839"/>
      <c r="G37" s="839"/>
      <c r="H37" s="840"/>
      <c r="I37" s="267"/>
      <c r="J37" s="268"/>
      <c r="K37" s="269">
        <f>VLOOKUP(A37,EQUIPOS!A7:D162,4,FALSE)</f>
        <v>75735.290875401639</v>
      </c>
      <c r="L37" s="270"/>
      <c r="M37" s="271">
        <v>2.5</v>
      </c>
      <c r="N37" s="272">
        <f>K37/M37</f>
        <v>30294.116350160657</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15931.745314137916</v>
      </c>
      <c r="L38" s="270"/>
      <c r="M38" s="271">
        <v>2.5</v>
      </c>
      <c r="N38" s="272">
        <f>K38/M38</f>
        <v>6372.6981256551662</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269.07924361440797</v>
      </c>
    </row>
    <row r="43" spans="1:14" ht="15.75" thickBot="1">
      <c r="B43" s="825" t="s">
        <v>953</v>
      </c>
      <c r="C43" s="826"/>
      <c r="D43" s="826"/>
      <c r="E43" s="826"/>
      <c r="F43" s="826"/>
      <c r="G43" s="826"/>
      <c r="H43" s="826"/>
      <c r="I43" s="826"/>
      <c r="J43" s="826"/>
      <c r="K43" s="826"/>
      <c r="L43" s="826"/>
      <c r="M43" s="827"/>
      <c r="N43" s="99">
        <f>SUM(N36:N42)</f>
        <v>123113.82906595091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928.8436778617247</v>
      </c>
      <c r="M59" s="830"/>
      <c r="N59" s="287">
        <f>K59*L59</f>
        <v>928.8436778617247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928.8436778617247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137496.63492453302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27499.326984906606</v>
      </c>
      <c r="M83" s="860"/>
      <c r="N83" s="51"/>
    </row>
    <row r="84" spans="1:14">
      <c r="B84" s="89" t="s">
        <v>973</v>
      </c>
      <c r="C84" s="90"/>
      <c r="D84" s="90"/>
      <c r="E84" s="90"/>
      <c r="F84" s="90"/>
      <c r="G84" s="90"/>
      <c r="H84" s="90"/>
      <c r="I84" s="87"/>
      <c r="J84" s="88"/>
      <c r="K84" s="304">
        <v>0.05</v>
      </c>
      <c r="L84" s="859">
        <f>N78*K84</f>
        <v>6874.8317462266514</v>
      </c>
      <c r="M84" s="860"/>
      <c r="N84" s="51"/>
    </row>
    <row r="85" spans="1:14" ht="15.75" thickBot="1">
      <c r="B85" s="91" t="s">
        <v>974</v>
      </c>
      <c r="C85" s="92"/>
      <c r="D85" s="92"/>
      <c r="E85" s="92"/>
      <c r="F85" s="92"/>
      <c r="G85" s="92"/>
      <c r="H85" s="92"/>
      <c r="I85" s="93"/>
      <c r="J85" s="94"/>
      <c r="K85" s="305">
        <v>0.05</v>
      </c>
      <c r="L85" s="861">
        <f>N78*K85</f>
        <v>6874.8317462266514</v>
      </c>
      <c r="M85" s="862"/>
      <c r="N85" s="51"/>
    </row>
    <row r="86" spans="1:14" ht="15.75" thickBot="1">
      <c r="B86" s="825" t="s">
        <v>953</v>
      </c>
      <c r="C86" s="826"/>
      <c r="D86" s="826"/>
      <c r="E86" s="826"/>
      <c r="F86" s="826"/>
      <c r="G86" s="826"/>
      <c r="H86" s="826"/>
      <c r="I86" s="826"/>
      <c r="J86" s="826"/>
      <c r="K86" s="826"/>
      <c r="L86" s="826"/>
      <c r="M86" s="827"/>
      <c r="N86" s="52">
        <f>L83+L84+L85</f>
        <v>41248.990477359905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178745.62540189293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215444.83836630167</v>
      </c>
      <c r="L36" s="270"/>
      <c r="M36" s="271">
        <v>2.5</v>
      </c>
      <c r="N36" s="272">
        <f>K36/M36</f>
        <v>86177.935346520666</v>
      </c>
    </row>
    <row r="37" spans="1:14">
      <c r="A37" t="s">
        <v>180</v>
      </c>
      <c r="B37" s="838" t="str">
        <f>VLOOKUP(A37,EQUIPOS!A7:D154,3,FALSE)</f>
        <v>Compresor 120 HP, con martillo.</v>
      </c>
      <c r="C37" s="839"/>
      <c r="D37" s="839"/>
      <c r="E37" s="839"/>
      <c r="F37" s="839"/>
      <c r="G37" s="839"/>
      <c r="H37" s="840"/>
      <c r="I37" s="267"/>
      <c r="J37" s="268"/>
      <c r="K37" s="269">
        <f>VLOOKUP(A37,EQUIPOS!A7:D162,4,FALSE)</f>
        <v>75735.290875401639</v>
      </c>
      <c r="L37" s="270"/>
      <c r="M37" s="271">
        <v>2.5</v>
      </c>
      <c r="N37" s="272">
        <f>K37/M37</f>
        <v>30294.116350160657</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15931.745314137916</v>
      </c>
      <c r="L38" s="270"/>
      <c r="M38" s="271">
        <v>2.5</v>
      </c>
      <c r="N38" s="272">
        <f>K38/M38</f>
        <v>6372.6981256551662</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214.948243614408</v>
      </c>
    </row>
    <row r="43" spans="1:14" ht="15.75" thickBot="1">
      <c r="B43" s="825" t="s">
        <v>953</v>
      </c>
      <c r="C43" s="826"/>
      <c r="D43" s="826"/>
      <c r="E43" s="826"/>
      <c r="F43" s="826"/>
      <c r="G43" s="826"/>
      <c r="H43" s="826"/>
      <c r="I43" s="826"/>
      <c r="J43" s="826"/>
      <c r="K43" s="826"/>
      <c r="L43" s="826"/>
      <c r="M43" s="827"/>
      <c r="N43" s="99">
        <f>SUM(N36:N42)</f>
        <v>123059.6980659509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9">
        <f>'900.2'!N78</f>
        <v>928.8436778617247</v>
      </c>
      <c r="M59" s="830"/>
      <c r="N59" s="287">
        <f>K59*L59</f>
        <v>1300.3811490064145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1300.3811490064145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10747.412180720399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135107.4913956777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27021.498279135543</v>
      </c>
      <c r="M83" s="860"/>
      <c r="N83" s="51"/>
    </row>
    <row r="84" spans="1:14">
      <c r="B84" s="89" t="s">
        <v>973</v>
      </c>
      <c r="C84" s="90"/>
      <c r="D84" s="90"/>
      <c r="E84" s="90"/>
      <c r="F84" s="90"/>
      <c r="G84" s="90"/>
      <c r="H84" s="90"/>
      <c r="I84" s="87"/>
      <c r="J84" s="88"/>
      <c r="K84" s="304">
        <v>0.05</v>
      </c>
      <c r="L84" s="859">
        <f>N78*K84</f>
        <v>6755.3745697838858</v>
      </c>
      <c r="M84" s="860"/>
      <c r="N84" s="51"/>
    </row>
    <row r="85" spans="1:14" ht="15.75" thickBot="1">
      <c r="B85" s="91" t="s">
        <v>974</v>
      </c>
      <c r="C85" s="92"/>
      <c r="D85" s="92"/>
      <c r="E85" s="92"/>
      <c r="F85" s="92"/>
      <c r="G85" s="92"/>
      <c r="H85" s="92"/>
      <c r="I85" s="93"/>
      <c r="J85" s="94"/>
      <c r="K85" s="305">
        <v>0.05</v>
      </c>
      <c r="L85" s="861">
        <f>N78*K85</f>
        <v>6755.3745697838858</v>
      </c>
      <c r="M85" s="862"/>
      <c r="N85" s="51"/>
    </row>
    <row r="86" spans="1:14" ht="15.75" thickBot="1">
      <c r="B86" s="825" t="s">
        <v>953</v>
      </c>
      <c r="C86" s="826"/>
      <c r="D86" s="826"/>
      <c r="E86" s="826"/>
      <c r="F86" s="826"/>
      <c r="G86" s="826"/>
      <c r="H86" s="826"/>
      <c r="I86" s="826"/>
      <c r="J86" s="826"/>
      <c r="K86" s="826"/>
      <c r="L86" s="826"/>
      <c r="M86" s="827"/>
      <c r="N86" s="52">
        <f>L83+L84+L85</f>
        <v>40532.247418703322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175639.73881438101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129854.59412287771</v>
      </c>
      <c r="L36" s="270"/>
      <c r="M36" s="271">
        <v>22</v>
      </c>
      <c r="N36" s="272">
        <f>K36/M36</f>
        <v>5902.4815510398957</v>
      </c>
    </row>
    <row r="37" spans="1:14">
      <c r="A37" t="s">
        <v>180</v>
      </c>
      <c r="B37" s="838" t="str">
        <f>VLOOKUP(A37,EQUIPOS!A7:D154,3,FALSE)</f>
        <v>Compresor 120 HP, con martillo.</v>
      </c>
      <c r="C37" s="839"/>
      <c r="D37" s="839"/>
      <c r="E37" s="839"/>
      <c r="F37" s="839"/>
      <c r="G37" s="839"/>
      <c r="H37" s="840"/>
      <c r="I37" s="267"/>
      <c r="J37" s="268"/>
      <c r="K37" s="269">
        <f>VLOOKUP(A37,EQUIPOS!A7:D162,4,FALSE)</f>
        <v>75735.290875401639</v>
      </c>
      <c r="L37" s="270"/>
      <c r="M37" s="271">
        <v>22</v>
      </c>
      <c r="N37" s="272">
        <f>K37/M37</f>
        <v>3442.5132216091656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24.425936774364544</v>
      </c>
    </row>
    <row r="43" spans="1:14" ht="15.75" thickBot="1">
      <c r="B43" s="825" t="s">
        <v>953</v>
      </c>
      <c r="C43" s="826"/>
      <c r="D43" s="826"/>
      <c r="E43" s="826"/>
      <c r="F43" s="826"/>
      <c r="G43" s="826"/>
      <c r="H43" s="826"/>
      <c r="I43" s="826"/>
      <c r="J43" s="826"/>
      <c r="K43" s="826"/>
      <c r="L43" s="826"/>
      <c r="M43" s="827"/>
      <c r="N43" s="99">
        <f>SUM(N36:N42)</f>
        <v>9369.4207094234262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9">
        <f>'900.2'!N78</f>
        <v>928.8436778617247</v>
      </c>
      <c r="M59" s="830"/>
      <c r="N59" s="287">
        <f>K59*L59</f>
        <v>390.11434470192438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390.11434470192438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10980.831892843576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2196.1663785687156</v>
      </c>
      <c r="M83" s="860"/>
      <c r="N83" s="51"/>
    </row>
    <row r="84" spans="1:14">
      <c r="B84" s="89" t="s">
        <v>973</v>
      </c>
      <c r="C84" s="90"/>
      <c r="D84" s="90"/>
      <c r="E84" s="90"/>
      <c r="F84" s="90"/>
      <c r="G84" s="90"/>
      <c r="H84" s="90"/>
      <c r="I84" s="87"/>
      <c r="J84" s="88"/>
      <c r="K84" s="304">
        <v>0.05</v>
      </c>
      <c r="L84" s="859">
        <f>N78*K84</f>
        <v>549.04159464217889</v>
      </c>
      <c r="M84" s="860"/>
      <c r="N84" s="51"/>
    </row>
    <row r="85" spans="1:14" ht="15.75" thickBot="1">
      <c r="B85" s="91" t="s">
        <v>974</v>
      </c>
      <c r="C85" s="92"/>
      <c r="D85" s="92"/>
      <c r="E85" s="92"/>
      <c r="F85" s="92"/>
      <c r="G85" s="92"/>
      <c r="H85" s="92"/>
      <c r="I85" s="93"/>
      <c r="J85" s="94"/>
      <c r="K85" s="305">
        <v>0.05</v>
      </c>
      <c r="L85" s="861">
        <f>N78*K85</f>
        <v>549.04159464217889</v>
      </c>
      <c r="M85" s="862"/>
      <c r="N85" s="51"/>
    </row>
    <row r="86" spans="1:14" ht="15.75" thickBot="1">
      <c r="B86" s="825" t="s">
        <v>953</v>
      </c>
      <c r="C86" s="826"/>
      <c r="D86" s="826"/>
      <c r="E86" s="826"/>
      <c r="F86" s="826"/>
      <c r="G86" s="826"/>
      <c r="H86" s="826"/>
      <c r="I86" s="826"/>
      <c r="J86" s="826"/>
      <c r="K86" s="826"/>
      <c r="L86" s="826"/>
      <c r="M86" s="827"/>
      <c r="N86" s="52">
        <f>L83+L84+L85</f>
        <v>3294.2495678530736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14275.081460696651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129854.59412287771</v>
      </c>
      <c r="L36" s="270"/>
      <c r="M36" s="271">
        <v>22</v>
      </c>
      <c r="N36" s="272">
        <f>K36/M36</f>
        <v>5902.4815510398957</v>
      </c>
    </row>
    <row r="37" spans="1:14">
      <c r="A37" t="s">
        <v>180</v>
      </c>
      <c r="B37" s="838" t="str">
        <f>VLOOKUP(A37,EQUIPOS!A7:D154,3,FALSE)</f>
        <v>Compresor 120 HP, con martillo.</v>
      </c>
      <c r="C37" s="839"/>
      <c r="D37" s="839"/>
      <c r="E37" s="839"/>
      <c r="F37" s="839"/>
      <c r="G37" s="839"/>
      <c r="H37" s="840"/>
      <c r="I37" s="267"/>
      <c r="J37" s="268"/>
      <c r="K37" s="269">
        <f>VLOOKUP(A37,EQUIPOS!A7:D162,4,FALSE)</f>
        <v>75735.290875401639</v>
      </c>
      <c r="L37" s="270"/>
      <c r="M37" s="271">
        <v>22</v>
      </c>
      <c r="N37" s="272">
        <f>K37/M37</f>
        <v>3442.5132216091656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24.425936774364544</v>
      </c>
    </row>
    <row r="43" spans="1:14" ht="15.75" thickBot="1">
      <c r="B43" s="825" t="s">
        <v>953</v>
      </c>
      <c r="C43" s="826"/>
      <c r="D43" s="826"/>
      <c r="E43" s="826"/>
      <c r="F43" s="826"/>
      <c r="G43" s="826"/>
      <c r="H43" s="826"/>
      <c r="I43" s="826"/>
      <c r="J43" s="826"/>
      <c r="K43" s="826"/>
      <c r="L43" s="826"/>
      <c r="M43" s="827"/>
      <c r="N43" s="99">
        <f>SUM(N36:N42)</f>
        <v>9369.4207094234262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9">
        <f>'900.2'!N78</f>
        <v>928.8436778617247</v>
      </c>
      <c r="M59" s="830"/>
      <c r="N59" s="287">
        <f>K59*L59</f>
        <v>195.05717235096219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195.05717235096219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10785.774720492616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2157.1549440985232</v>
      </c>
      <c r="M83" s="860"/>
      <c r="N83" s="51"/>
    </row>
    <row r="84" spans="1:14">
      <c r="B84" s="89" t="s">
        <v>973</v>
      </c>
      <c r="C84" s="90"/>
      <c r="D84" s="90"/>
      <c r="E84" s="90"/>
      <c r="F84" s="90"/>
      <c r="G84" s="90"/>
      <c r="H84" s="90"/>
      <c r="I84" s="87"/>
      <c r="J84" s="88"/>
      <c r="K84" s="304">
        <v>0.05</v>
      </c>
      <c r="L84" s="859">
        <f>N78*K84</f>
        <v>539.28873602463079</v>
      </c>
      <c r="M84" s="860"/>
      <c r="N84" s="51"/>
    </row>
    <row r="85" spans="1:14" ht="15.75" thickBot="1">
      <c r="B85" s="91" t="s">
        <v>974</v>
      </c>
      <c r="C85" s="92"/>
      <c r="D85" s="92"/>
      <c r="E85" s="92"/>
      <c r="F85" s="92"/>
      <c r="G85" s="92"/>
      <c r="H85" s="92"/>
      <c r="I85" s="93"/>
      <c r="J85" s="94"/>
      <c r="K85" s="305">
        <v>0.05</v>
      </c>
      <c r="L85" s="861">
        <f>N78*K85</f>
        <v>539.28873602463079</v>
      </c>
      <c r="M85" s="862"/>
      <c r="N85" s="51"/>
    </row>
    <row r="86" spans="1:14" ht="15.75" thickBot="1">
      <c r="B86" s="825" t="s">
        <v>953</v>
      </c>
      <c r="C86" s="826"/>
      <c r="D86" s="826"/>
      <c r="E86" s="826"/>
      <c r="F86" s="826"/>
      <c r="G86" s="826"/>
      <c r="H86" s="826"/>
      <c r="I86" s="826"/>
      <c r="J86" s="826"/>
      <c r="K86" s="826"/>
      <c r="L86" s="826"/>
      <c r="M86" s="827"/>
      <c r="N86" s="52">
        <f>L83+L84+L85</f>
        <v>3235.732416147785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14021.507136640401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75735.290875401639</v>
      </c>
      <c r="L36" s="270"/>
      <c r="M36" s="271">
        <v>20</v>
      </c>
      <c r="N36" s="272">
        <f>K36/M36</f>
        <v>3786.7645437700821</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67.663750000000007</v>
      </c>
    </row>
    <row r="43" spans="1:14" ht="15.75" thickBot="1">
      <c r="B43" s="825" t="s">
        <v>953</v>
      </c>
      <c r="C43" s="826"/>
      <c r="D43" s="826"/>
      <c r="E43" s="826"/>
      <c r="F43" s="826"/>
      <c r="G43" s="826"/>
      <c r="H43" s="826"/>
      <c r="I43" s="826"/>
      <c r="J43" s="826"/>
      <c r="K43" s="826"/>
      <c r="L43" s="826"/>
      <c r="M43" s="827"/>
      <c r="N43" s="99">
        <f>SUM(N36:N42)</f>
        <v>3854.4282937700823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9">
        <f>'900.2'!N78</f>
        <v>928.8436778617247</v>
      </c>
      <c r="M59" s="830"/>
      <c r="N59" s="287">
        <f>K59*L59</f>
        <v>74.307494228937983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74.307494228937983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676.63750000000005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4605.3732879990202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921.07465759980414</v>
      </c>
      <c r="M83" s="860"/>
      <c r="N83" s="51"/>
    </row>
    <row r="84" spans="1:14">
      <c r="B84" s="89" t="s">
        <v>973</v>
      </c>
      <c r="C84" s="90"/>
      <c r="D84" s="90"/>
      <c r="E84" s="90"/>
      <c r="F84" s="90"/>
      <c r="G84" s="90"/>
      <c r="H84" s="90"/>
      <c r="I84" s="87"/>
      <c r="J84" s="88"/>
      <c r="K84" s="304">
        <v>0.05</v>
      </c>
      <c r="L84" s="859">
        <f>N78*K84</f>
        <v>230.26866439995104</v>
      </c>
      <c r="M84" s="860"/>
      <c r="N84" s="51"/>
    </row>
    <row r="85" spans="1:14" ht="15.75" thickBot="1">
      <c r="B85" s="91" t="s">
        <v>974</v>
      </c>
      <c r="C85" s="92"/>
      <c r="D85" s="92"/>
      <c r="E85" s="92"/>
      <c r="F85" s="92"/>
      <c r="G85" s="92"/>
      <c r="H85" s="92"/>
      <c r="I85" s="93"/>
      <c r="J85" s="94"/>
      <c r="K85" s="305">
        <v>0.05</v>
      </c>
      <c r="L85" s="861">
        <f>N78*K85</f>
        <v>230.26866439995104</v>
      </c>
      <c r="M85" s="862"/>
      <c r="N85" s="51"/>
    </row>
    <row r="86" spans="1:14" ht="15.75" thickBot="1">
      <c r="B86" s="825" t="s">
        <v>953</v>
      </c>
      <c r="C86" s="826"/>
      <c r="D86" s="826"/>
      <c r="E86" s="826"/>
      <c r="F86" s="826"/>
      <c r="G86" s="826"/>
      <c r="H86" s="826"/>
      <c r="I86" s="826"/>
      <c r="J86" s="826"/>
      <c r="K86" s="826"/>
      <c r="L86" s="826"/>
      <c r="M86" s="827"/>
      <c r="N86" s="52">
        <f>L83+L84+L85</f>
        <v>1381.611986399706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5986.9852743987267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195</v>
      </c>
      <c r="B36" s="838" t="str">
        <f>VLOOKUP(A36,EQUIPOS!A6:D154,3,FALSE)</f>
        <v xml:space="preserve">Equipo de oxicorte, Capacidad de corte: hasta 6´´ (152mm) </v>
      </c>
      <c r="C36" s="839"/>
      <c r="D36" s="839"/>
      <c r="E36" s="839"/>
      <c r="F36" s="839"/>
      <c r="G36" s="839"/>
      <c r="H36" s="840"/>
      <c r="I36" s="267"/>
      <c r="J36" s="268"/>
      <c r="K36" s="269">
        <f>VLOOKUP(A36,EQUIPOS!A6:D161,4,FALSE)</f>
        <v>15931.745314137916</v>
      </c>
      <c r="L36" s="270"/>
      <c r="M36" s="271">
        <v>321</v>
      </c>
      <c r="N36" s="272">
        <f>K36/M36</f>
        <v>49.631605339993506</v>
      </c>
    </row>
    <row r="37" spans="1:14">
      <c r="A37" t="s">
        <v>248</v>
      </c>
      <c r="B37" s="838" t="str">
        <f>VLOOKUP(A37,EQUIPOS!A7:D154,3,FALSE)</f>
        <v>Grúa telescópica de 50 Ton.</v>
      </c>
      <c r="C37" s="839"/>
      <c r="D37" s="839"/>
      <c r="E37" s="839"/>
      <c r="F37" s="839"/>
      <c r="G37" s="839"/>
      <c r="H37" s="840"/>
      <c r="I37" s="267"/>
      <c r="J37" s="268"/>
      <c r="K37" s="269">
        <f>VLOOKUP(A37,EQUIPOS!A7:D162,4,FALSE)</f>
        <v>249094.89346296754</v>
      </c>
      <c r="L37" s="270"/>
      <c r="M37" s="271">
        <v>321</v>
      </c>
      <c r="N37" s="272">
        <f>K37/M37</f>
        <v>775.99655284413564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16.863239875389407</v>
      </c>
    </row>
    <row r="43" spans="1:14" ht="15.75" thickBot="1">
      <c r="B43" s="825" t="s">
        <v>953</v>
      </c>
      <c r="C43" s="826"/>
      <c r="D43" s="826"/>
      <c r="E43" s="826"/>
      <c r="F43" s="826"/>
      <c r="G43" s="826"/>
      <c r="H43" s="826"/>
      <c r="I43" s="826"/>
      <c r="J43" s="826"/>
      <c r="K43" s="826"/>
      <c r="L43" s="826"/>
      <c r="M43" s="827"/>
      <c r="N43" s="99">
        <f>SUM(N36:N42)</f>
        <v>842.49139805951847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9">
        <f>VLOOKUP(A59,TRANSPORTE!A5:D120,4,FALSE)</f>
        <v>0.30961138997784476</v>
      </c>
      <c r="M59" s="830"/>
      <c r="N59" s="287">
        <f>K59*L59</f>
        <v>0.30961138997784476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0.30961138997784476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168.63239875389408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1011.4334082033904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202.2866816406781</v>
      </c>
      <c r="M83" s="860"/>
      <c r="N83" s="51"/>
    </row>
    <row r="84" spans="1:14">
      <c r="B84" s="89" t="s">
        <v>973</v>
      </c>
      <c r="C84" s="90"/>
      <c r="D84" s="90"/>
      <c r="E84" s="90"/>
      <c r="F84" s="90"/>
      <c r="G84" s="90"/>
      <c r="H84" s="90"/>
      <c r="I84" s="87"/>
      <c r="J84" s="88"/>
      <c r="K84" s="304">
        <v>0.05</v>
      </c>
      <c r="L84" s="859">
        <f>N78*K84</f>
        <v>50.571670410169524</v>
      </c>
      <c r="M84" s="860"/>
      <c r="N84" s="51"/>
    </row>
    <row r="85" spans="1:14" ht="15.75" thickBot="1">
      <c r="B85" s="91" t="s">
        <v>974</v>
      </c>
      <c r="C85" s="92"/>
      <c r="D85" s="92"/>
      <c r="E85" s="92"/>
      <c r="F85" s="92"/>
      <c r="G85" s="92"/>
      <c r="H85" s="92"/>
      <c r="I85" s="93"/>
      <c r="J85" s="94"/>
      <c r="K85" s="305">
        <v>0.05</v>
      </c>
      <c r="L85" s="861">
        <f>N78*K85</f>
        <v>50.571670410169524</v>
      </c>
      <c r="M85" s="862"/>
      <c r="N85" s="51"/>
    </row>
    <row r="86" spans="1:14" ht="15.75" thickBot="1">
      <c r="B86" s="825" t="s">
        <v>953</v>
      </c>
      <c r="C86" s="826"/>
      <c r="D86" s="826"/>
      <c r="E86" s="826"/>
      <c r="F86" s="826"/>
      <c r="G86" s="826"/>
      <c r="H86" s="826"/>
      <c r="I86" s="826"/>
      <c r="J86" s="826"/>
      <c r="K86" s="826"/>
      <c r="L86" s="826"/>
      <c r="M86" s="827"/>
      <c r="N86" s="52">
        <f>L83+L84+L85</f>
        <v>303.43002246101713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1314.8634306644076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273</v>
      </c>
      <c r="B36" s="838" t="str">
        <f>VLOOKUP(A36,EQUIPOS!A6:D154,3,FALSE)</f>
        <v>Motosierra, 93.6 cm3 - 7.1 HP, 45-90 cm - 7.9 kg</v>
      </c>
      <c r="C36" s="839"/>
      <c r="D36" s="839"/>
      <c r="E36" s="839"/>
      <c r="F36" s="839"/>
      <c r="G36" s="839"/>
      <c r="H36" s="840"/>
      <c r="I36" s="267"/>
      <c r="J36" s="268"/>
      <c r="K36" s="269">
        <f>VLOOKUP(A36,EQUIPOS!A6:D161,4,FALSE)</f>
        <v>9421.1911758699534</v>
      </c>
      <c r="L36" s="270"/>
      <c r="M36" s="271">
        <v>3</v>
      </c>
      <c r="N36" s="272">
        <f>K36/M36</f>
        <v>3140.3970586233177</v>
      </c>
    </row>
    <row r="37" spans="1:14">
      <c r="A37" s="205" t="s">
        <v>312</v>
      </c>
      <c r="B37" s="838" t="str">
        <f>VLOOKUP(A37,EQUIPOS!A7:D154,3,FALSE)</f>
        <v>Retroexcavadora sobre oruga, potencia 138 HP, balde de 1,5 m3.</v>
      </c>
      <c r="C37" s="839"/>
      <c r="D37" s="839"/>
      <c r="E37" s="839"/>
      <c r="F37" s="839"/>
      <c r="G37" s="839"/>
      <c r="H37" s="840"/>
      <c r="I37" s="267"/>
      <c r="J37" s="268"/>
      <c r="K37" s="269">
        <f>VLOOKUP(A37,EQUIPOS!A7:D162,4,FALSE)</f>
        <v>215444.83836630167</v>
      </c>
      <c r="L37" s="270"/>
      <c r="M37" s="271">
        <v>3</v>
      </c>
      <c r="N37" s="272">
        <f>K37/M37</f>
        <v>71814.946122100562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673.35467419668339</v>
      </c>
    </row>
    <row r="43" spans="1:14" ht="15.75" thickBot="1">
      <c r="B43" s="825" t="s">
        <v>953</v>
      </c>
      <c r="C43" s="826"/>
      <c r="D43" s="826"/>
      <c r="E43" s="826"/>
      <c r="F43" s="826"/>
      <c r="G43" s="826"/>
      <c r="H43" s="826"/>
      <c r="I43" s="826"/>
      <c r="J43" s="826"/>
      <c r="K43" s="826"/>
      <c r="L43" s="826"/>
      <c r="M43" s="827"/>
      <c r="N43" s="99">
        <f>SUM(N36:N42)</f>
        <v>75628.697854920567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9">
        <f>VLOOKUP(A59,TRANSPORTE!A5:D94,4,FALSE)</f>
        <v>921.59230293583789</v>
      </c>
      <c r="M59" s="830"/>
      <c r="N59" s="287">
        <f>K59*L59</f>
        <v>5529.5538176150276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5529.5538176150276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13467.093483933666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94625.345156469266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18925.069031293853</v>
      </c>
      <c r="M83" s="860"/>
      <c r="N83" s="51"/>
    </row>
    <row r="84" spans="1:14">
      <c r="B84" s="89" t="s">
        <v>973</v>
      </c>
      <c r="C84" s="90"/>
      <c r="D84" s="90"/>
      <c r="E84" s="90"/>
      <c r="F84" s="90"/>
      <c r="G84" s="90"/>
      <c r="H84" s="90"/>
      <c r="I84" s="87"/>
      <c r="J84" s="88"/>
      <c r="K84" s="304">
        <v>0.05</v>
      </c>
      <c r="L84" s="859">
        <f>N78*K84</f>
        <v>4731.2672578234633</v>
      </c>
      <c r="M84" s="860"/>
      <c r="N84" s="51"/>
    </row>
    <row r="85" spans="1:14" ht="15.75" thickBot="1">
      <c r="B85" s="91" t="s">
        <v>974</v>
      </c>
      <c r="C85" s="92"/>
      <c r="D85" s="92"/>
      <c r="E85" s="92"/>
      <c r="F85" s="92"/>
      <c r="G85" s="92"/>
      <c r="H85" s="92"/>
      <c r="I85" s="93"/>
      <c r="J85" s="94"/>
      <c r="K85" s="305">
        <v>0.05</v>
      </c>
      <c r="L85" s="861">
        <f>N78*K85</f>
        <v>4731.2672578234633</v>
      </c>
      <c r="M85" s="862"/>
      <c r="N85" s="51"/>
    </row>
    <row r="86" spans="1:14" ht="15.75" thickBot="1">
      <c r="B86" s="825" t="s">
        <v>953</v>
      </c>
      <c r="C86" s="826"/>
      <c r="D86" s="826"/>
      <c r="E86" s="826"/>
      <c r="F86" s="826"/>
      <c r="G86" s="826"/>
      <c r="H86" s="826"/>
      <c r="I86" s="826"/>
      <c r="J86" s="826"/>
      <c r="K86" s="826"/>
      <c r="L86" s="826"/>
      <c r="M86" s="827"/>
      <c r="N86" s="52">
        <f>L83+L84+L85</f>
        <v>28387.60354694078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123012.94870341005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195</v>
      </c>
      <c r="B36" s="838" t="str">
        <f>VLOOKUP(A36,EQUIPOS!A6:D154,3,FALSE)</f>
        <v xml:space="preserve">Equipo de oxicorte, Capacidad de corte: hasta 6´´ (152mm) </v>
      </c>
      <c r="C36" s="839"/>
      <c r="D36" s="839"/>
      <c r="E36" s="839"/>
      <c r="F36" s="839"/>
      <c r="G36" s="839"/>
      <c r="H36" s="840"/>
      <c r="I36" s="267"/>
      <c r="J36" s="268"/>
      <c r="K36" s="269">
        <f>VLOOKUP(A36,EQUIPOS!A6:D161,4,FALSE)</f>
        <v>15931.745314137916</v>
      </c>
      <c r="L36" s="270"/>
      <c r="M36" s="271">
        <v>4</v>
      </c>
      <c r="N36" s="272">
        <f>K36/M36</f>
        <v>3982.9363285344789</v>
      </c>
    </row>
    <row r="37" spans="1:14">
      <c r="A37" s="108" t="s">
        <v>248</v>
      </c>
      <c r="B37" s="838" t="str">
        <f>VLOOKUP(A37,EQUIPOS!A7:D154,3,FALSE)</f>
        <v>Grúa telescópica de 50 Ton.</v>
      </c>
      <c r="C37" s="839"/>
      <c r="D37" s="839"/>
      <c r="E37" s="839"/>
      <c r="F37" s="839"/>
      <c r="G37" s="839"/>
      <c r="H37" s="840"/>
      <c r="I37" s="267"/>
      <c r="J37" s="268"/>
      <c r="K37" s="269">
        <f>VLOOKUP(A37,EQUIPOS!A7:D162,4,FALSE)</f>
        <v>249094.89346296754</v>
      </c>
      <c r="L37" s="270"/>
      <c r="M37" s="271">
        <v>4</v>
      </c>
      <c r="N37" s="272">
        <f>K37/M37</f>
        <v>62273.723365741884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1010.0320112950249</v>
      </c>
    </row>
    <row r="43" spans="1:14" ht="15.75" thickBot="1">
      <c r="B43" s="825" t="s">
        <v>953</v>
      </c>
      <c r="C43" s="826"/>
      <c r="D43" s="826"/>
      <c r="E43" s="826"/>
      <c r="F43" s="826"/>
      <c r="G43" s="826"/>
      <c r="H43" s="826"/>
      <c r="I43" s="826"/>
      <c r="J43" s="826"/>
      <c r="K43" s="826"/>
      <c r="L43" s="826"/>
      <c r="M43" s="827"/>
      <c r="N43" s="99">
        <f>SUM(N36:N42)</f>
        <v>67266.691705571386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9">
        <f>VLOOKUP(A59,TRANSPORTE!A5:D117,4,FALSE)</f>
        <v>0.30961138997784476</v>
      </c>
      <c r="M59" s="830"/>
      <c r="N59" s="287">
        <f>K59*L59</f>
        <v>0.30961138997784476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0.30961138997784476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77367.321429911623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15473.464285982325</v>
      </c>
      <c r="M83" s="860"/>
      <c r="N83" s="51"/>
    </row>
    <row r="84" spans="1:14">
      <c r="B84" s="89" t="s">
        <v>973</v>
      </c>
      <c r="C84" s="90"/>
      <c r="D84" s="90"/>
      <c r="E84" s="90"/>
      <c r="F84" s="90"/>
      <c r="G84" s="90"/>
      <c r="H84" s="90"/>
      <c r="I84" s="87"/>
      <c r="J84" s="88"/>
      <c r="K84" s="304">
        <v>0.05</v>
      </c>
      <c r="L84" s="859">
        <f>N78*K84</f>
        <v>3868.3660714955813</v>
      </c>
      <c r="M84" s="860"/>
      <c r="N84" s="51"/>
    </row>
    <row r="85" spans="1:14" ht="15.75" thickBot="1">
      <c r="B85" s="91" t="s">
        <v>974</v>
      </c>
      <c r="C85" s="92"/>
      <c r="D85" s="92"/>
      <c r="E85" s="92"/>
      <c r="F85" s="92"/>
      <c r="G85" s="92"/>
      <c r="H85" s="92"/>
      <c r="I85" s="93"/>
      <c r="J85" s="94"/>
      <c r="K85" s="305">
        <v>0.05</v>
      </c>
      <c r="L85" s="861">
        <f>N78*K85</f>
        <v>3868.3660714955813</v>
      </c>
      <c r="M85" s="862"/>
      <c r="N85" s="51"/>
    </row>
    <row r="86" spans="1:14" ht="15.75" thickBot="1">
      <c r="B86" s="825" t="s">
        <v>953</v>
      </c>
      <c r="C86" s="826"/>
      <c r="D86" s="826"/>
      <c r="E86" s="826"/>
      <c r="F86" s="826"/>
      <c r="G86" s="826"/>
      <c r="H86" s="826"/>
      <c r="I86" s="826"/>
      <c r="J86" s="826"/>
      <c r="K86" s="826"/>
      <c r="L86" s="826"/>
      <c r="M86" s="827"/>
      <c r="N86" s="52">
        <f>L83+L84+L85</f>
        <v>23210.196428973486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100577.51785888511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104782.93335367173</v>
      </c>
      <c r="L36" s="270"/>
      <c r="M36" s="271">
        <v>5</v>
      </c>
      <c r="N36" s="272">
        <f>K36/M36</f>
        <v>20956.586670734345</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107.474121807204</v>
      </c>
    </row>
    <row r="43" spans="1:14" ht="15.75" thickBot="1">
      <c r="B43" s="825" t="s">
        <v>953</v>
      </c>
      <c r="C43" s="826"/>
      <c r="D43" s="826"/>
      <c r="E43" s="826"/>
      <c r="F43" s="826"/>
      <c r="G43" s="826"/>
      <c r="H43" s="826"/>
      <c r="I43" s="826"/>
      <c r="J43" s="826"/>
      <c r="K43" s="826"/>
      <c r="L43" s="826"/>
      <c r="M43" s="827"/>
      <c r="N43" s="99">
        <f>SUM(N36:N42)</f>
        <v>21064.06079254155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9">
        <f>VLOOKUP(A59,TRANSPORTE!A5:D94,4,FALSE)</f>
        <v>921.59230293583789</v>
      </c>
      <c r="M59" s="830"/>
      <c r="N59" s="287">
        <f>K59*L59</f>
        <v>646.95779666095814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646.95779666095814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5373.7060903601996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27084.724679562707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5416.944935912542</v>
      </c>
      <c r="M83" s="860"/>
      <c r="N83" s="51"/>
    </row>
    <row r="84" spans="1:14">
      <c r="B84" s="89" t="s">
        <v>973</v>
      </c>
      <c r="C84" s="90"/>
      <c r="D84" s="90"/>
      <c r="E84" s="90"/>
      <c r="F84" s="90"/>
      <c r="G84" s="90"/>
      <c r="H84" s="90"/>
      <c r="I84" s="87"/>
      <c r="J84" s="88"/>
      <c r="K84" s="304">
        <v>0.05</v>
      </c>
      <c r="L84" s="859">
        <f>N78*K84</f>
        <v>1354.2362339781355</v>
      </c>
      <c r="M84" s="860"/>
      <c r="N84" s="51"/>
    </row>
    <row r="85" spans="1:14" ht="15.75" thickBot="1">
      <c r="B85" s="91" t="s">
        <v>974</v>
      </c>
      <c r="C85" s="92"/>
      <c r="D85" s="92"/>
      <c r="E85" s="92"/>
      <c r="F85" s="92"/>
      <c r="G85" s="92"/>
      <c r="H85" s="92"/>
      <c r="I85" s="93"/>
      <c r="J85" s="94"/>
      <c r="K85" s="305">
        <v>0.05</v>
      </c>
      <c r="L85" s="861">
        <f>N78*K85</f>
        <v>1354.2362339781355</v>
      </c>
      <c r="M85" s="862"/>
      <c r="N85" s="51"/>
    </row>
    <row r="86" spans="1:14" ht="15.75" thickBot="1">
      <c r="B86" s="825" t="s">
        <v>953</v>
      </c>
      <c r="C86" s="826"/>
      <c r="D86" s="826"/>
      <c r="E86" s="826"/>
      <c r="F86" s="826"/>
      <c r="G86" s="826"/>
      <c r="H86" s="826"/>
      <c r="I86" s="826"/>
      <c r="J86" s="826"/>
      <c r="K86" s="826"/>
      <c r="L86" s="826"/>
      <c r="M86" s="827"/>
      <c r="N86" s="52">
        <f>L83+L84+L85</f>
        <v>8125.4174038688134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35210.142083431521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104782.93335367173</v>
      </c>
      <c r="L36" s="270"/>
      <c r="M36" s="271">
        <v>4</v>
      </c>
      <c r="N36" s="272">
        <f>K36/M36</f>
        <v>26195.733338417933</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67.663750000000007</v>
      </c>
    </row>
    <row r="43" spans="1:14" ht="15.75" thickBot="1">
      <c r="B43" s="825" t="s">
        <v>953</v>
      </c>
      <c r="C43" s="826"/>
      <c r="D43" s="826"/>
      <c r="E43" s="826"/>
      <c r="F43" s="826"/>
      <c r="G43" s="826"/>
      <c r="H43" s="826"/>
      <c r="I43" s="826"/>
      <c r="J43" s="826"/>
      <c r="K43" s="826"/>
      <c r="L43" s="826"/>
      <c r="M43" s="827"/>
      <c r="N43" s="99">
        <f>SUM(N36:N42)</f>
        <v>26263.397088417933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9">
        <f>VLOOKUP(A59,TRANSPORTE!A5:D94,4,FALSE)</f>
        <v>921.59230293583789</v>
      </c>
      <c r="M59" s="830"/>
      <c r="N59" s="287">
        <f>K59*L59</f>
        <v>2792.4246778955885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2792.4246778955885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3383.1875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32439.009266313522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6487.8018532627048</v>
      </c>
      <c r="M83" s="860"/>
      <c r="N83" s="51"/>
    </row>
    <row r="84" spans="1:14">
      <c r="B84" s="89" t="s">
        <v>973</v>
      </c>
      <c r="C84" s="90"/>
      <c r="D84" s="90"/>
      <c r="E84" s="90"/>
      <c r="F84" s="90"/>
      <c r="G84" s="90"/>
      <c r="H84" s="90"/>
      <c r="I84" s="87"/>
      <c r="J84" s="88"/>
      <c r="K84" s="304">
        <v>0.05</v>
      </c>
      <c r="L84" s="859">
        <f>N78*K84</f>
        <v>1621.9504633156762</v>
      </c>
      <c r="M84" s="860"/>
      <c r="N84" s="51"/>
    </row>
    <row r="85" spans="1:14" ht="15.75" thickBot="1">
      <c r="B85" s="91" t="s">
        <v>974</v>
      </c>
      <c r="C85" s="92"/>
      <c r="D85" s="92"/>
      <c r="E85" s="92"/>
      <c r="F85" s="92"/>
      <c r="G85" s="92"/>
      <c r="H85" s="92"/>
      <c r="I85" s="93"/>
      <c r="J85" s="94"/>
      <c r="K85" s="305">
        <v>0.05</v>
      </c>
      <c r="L85" s="861">
        <f>N78*K85</f>
        <v>1621.9504633156762</v>
      </c>
      <c r="M85" s="862"/>
      <c r="N85" s="51"/>
    </row>
    <row r="86" spans="1:14" ht="15.75" thickBot="1">
      <c r="B86" s="825" t="s">
        <v>953</v>
      </c>
      <c r="C86" s="826"/>
      <c r="D86" s="826"/>
      <c r="E86" s="826"/>
      <c r="F86" s="826"/>
      <c r="G86" s="826"/>
      <c r="H86" s="826"/>
      <c r="I86" s="826"/>
      <c r="J86" s="826"/>
      <c r="K86" s="826"/>
      <c r="L86" s="826"/>
      <c r="M86" s="827"/>
      <c r="N86" s="52">
        <f>L83+L84+L85</f>
        <v>9731.7027798940562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42170.712046207576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144.34933333333333</v>
      </c>
    </row>
    <row r="43" spans="1:14" ht="15.75" thickBot="1">
      <c r="B43" s="825" t="s">
        <v>953</v>
      </c>
      <c r="C43" s="826"/>
      <c r="D43" s="826"/>
      <c r="E43" s="826"/>
      <c r="F43" s="826"/>
      <c r="G43" s="826"/>
      <c r="H43" s="826"/>
      <c r="I43" s="826"/>
      <c r="J43" s="826"/>
      <c r="K43" s="826"/>
      <c r="L43" s="826"/>
      <c r="M43" s="827"/>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1443.4933333333333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317.56853333333333</v>
      </c>
      <c r="M83" s="860"/>
      <c r="N83" s="51"/>
    </row>
    <row r="84" spans="1:14">
      <c r="B84" s="89" t="s">
        <v>973</v>
      </c>
      <c r="C84" s="90"/>
      <c r="D84" s="90"/>
      <c r="E84" s="90"/>
      <c r="F84" s="90"/>
      <c r="G84" s="90"/>
      <c r="H84" s="90"/>
      <c r="I84" s="87"/>
      <c r="J84" s="88"/>
      <c r="K84" s="304">
        <v>0.05</v>
      </c>
      <c r="L84" s="859">
        <f>N78*K84</f>
        <v>79.392133333333334</v>
      </c>
      <c r="M84" s="860"/>
      <c r="N84" s="51"/>
    </row>
    <row r="85" spans="1:14" ht="15.75" thickBot="1">
      <c r="B85" s="91" t="s">
        <v>974</v>
      </c>
      <c r="C85" s="92"/>
      <c r="D85" s="92"/>
      <c r="E85" s="92"/>
      <c r="F85" s="92"/>
      <c r="G85" s="92"/>
      <c r="H85" s="92"/>
      <c r="I85" s="93"/>
      <c r="J85" s="94"/>
      <c r="K85" s="305">
        <v>0.05</v>
      </c>
      <c r="L85" s="861">
        <f>N78*K85</f>
        <v>79.392133333333334</v>
      </c>
      <c r="M85" s="862"/>
      <c r="N85" s="51"/>
    </row>
    <row r="86" spans="1:14" ht="15.75" thickBot="1">
      <c r="B86" s="825" t="s">
        <v>953</v>
      </c>
      <c r="C86" s="826"/>
      <c r="D86" s="826"/>
      <c r="E86" s="826"/>
      <c r="F86" s="826"/>
      <c r="G86" s="826"/>
      <c r="H86" s="826"/>
      <c r="I86" s="826"/>
      <c r="J86" s="826"/>
      <c r="K86" s="826"/>
      <c r="L86" s="826"/>
      <c r="M86" s="827"/>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209764.71730849645</v>
      </c>
      <c r="L36" s="270"/>
      <c r="M36" s="271">
        <v>3</v>
      </c>
      <c r="N36" s="272">
        <f>K36/M36</f>
        <v>69921.572436165487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90.218333333333348</v>
      </c>
    </row>
    <row r="43" spans="1:14" ht="15.75" thickBot="1">
      <c r="B43" s="825" t="s">
        <v>953</v>
      </c>
      <c r="C43" s="826"/>
      <c r="D43" s="826"/>
      <c r="E43" s="826"/>
      <c r="F43" s="826"/>
      <c r="G43" s="826"/>
      <c r="H43" s="826"/>
      <c r="I43" s="826"/>
      <c r="J43" s="826"/>
      <c r="K43" s="826"/>
      <c r="L43" s="826"/>
      <c r="M43" s="827"/>
      <c r="N43" s="99">
        <f>SUM(N36:N42)</f>
        <v>70011.790769498824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1290.8463618130318</v>
      </c>
      <c r="M59" s="830"/>
      <c r="N59" s="287">
        <f>K59*L59</f>
        <v>2194.4388150821537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2194.4388150821537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81228.0629179143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16245.612583582861</v>
      </c>
      <c r="M83" s="860"/>
      <c r="N83" s="51"/>
    </row>
    <row r="84" spans="1:14">
      <c r="B84" s="89" t="s">
        <v>973</v>
      </c>
      <c r="C84" s="90"/>
      <c r="D84" s="90"/>
      <c r="E84" s="90"/>
      <c r="F84" s="90"/>
      <c r="G84" s="90"/>
      <c r="H84" s="90"/>
      <c r="I84" s="87"/>
      <c r="J84" s="88"/>
      <c r="K84" s="304">
        <v>0.05</v>
      </c>
      <c r="L84" s="859">
        <f>N78*K84</f>
        <v>4061.4031458957152</v>
      </c>
      <c r="M84" s="860"/>
      <c r="N84" s="51"/>
    </row>
    <row r="85" spans="1:14" ht="15.75" thickBot="1">
      <c r="B85" s="91" t="s">
        <v>974</v>
      </c>
      <c r="C85" s="92"/>
      <c r="D85" s="92"/>
      <c r="E85" s="92"/>
      <c r="F85" s="92"/>
      <c r="G85" s="92"/>
      <c r="H85" s="92"/>
      <c r="I85" s="93"/>
      <c r="J85" s="94"/>
      <c r="K85" s="305">
        <v>0.05</v>
      </c>
      <c r="L85" s="861">
        <f>N78*K85</f>
        <v>4061.4031458957152</v>
      </c>
      <c r="M85" s="862"/>
      <c r="N85" s="51"/>
    </row>
    <row r="86" spans="1:14" ht="15.75" thickBot="1">
      <c r="B86" s="825" t="s">
        <v>953</v>
      </c>
      <c r="C86" s="826"/>
      <c r="D86" s="826"/>
      <c r="E86" s="826"/>
      <c r="F86" s="826"/>
      <c r="G86" s="826"/>
      <c r="H86" s="826"/>
      <c r="I86" s="826"/>
      <c r="J86" s="826"/>
      <c r="K86" s="826"/>
      <c r="L86" s="826"/>
      <c r="M86" s="827"/>
      <c r="N86" s="52">
        <f>L83+L84+L85</f>
        <v>24368.418875374289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105596.48179328859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209764.71730849645</v>
      </c>
      <c r="L36" s="270"/>
      <c r="M36" s="271">
        <v>3</v>
      </c>
      <c r="N36" s="272">
        <f>K36/M36</f>
        <v>69921.572436165487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90.218333333333348</v>
      </c>
    </row>
    <row r="43" spans="1:14" ht="15.75" thickBot="1">
      <c r="B43" s="825" t="s">
        <v>953</v>
      </c>
      <c r="C43" s="826"/>
      <c r="D43" s="826"/>
      <c r="E43" s="826"/>
      <c r="F43" s="826"/>
      <c r="G43" s="826"/>
      <c r="H43" s="826"/>
      <c r="I43" s="826"/>
      <c r="J43" s="826"/>
      <c r="K43" s="826"/>
      <c r="L43" s="826"/>
      <c r="M43" s="827"/>
      <c r="N43" s="99">
        <f>SUM(N36:N42)</f>
        <v>70011.790769498824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1290.8463618130318</v>
      </c>
      <c r="M59" s="830"/>
      <c r="N59" s="287">
        <f>K59*L59</f>
        <v>2194.4388150821537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2194.4388150821537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81228.0629179143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16245.612583582861</v>
      </c>
      <c r="M83" s="860"/>
      <c r="N83" s="51"/>
    </row>
    <row r="84" spans="1:14">
      <c r="B84" s="89" t="s">
        <v>973</v>
      </c>
      <c r="C84" s="90"/>
      <c r="D84" s="90"/>
      <c r="E84" s="90"/>
      <c r="F84" s="90"/>
      <c r="G84" s="90"/>
      <c r="H84" s="90"/>
      <c r="I84" s="87"/>
      <c r="J84" s="88"/>
      <c r="K84" s="304">
        <v>0.05</v>
      </c>
      <c r="L84" s="859">
        <f>N78*K84</f>
        <v>4061.4031458957152</v>
      </c>
      <c r="M84" s="860"/>
      <c r="N84" s="51"/>
    </row>
    <row r="85" spans="1:14" ht="15.75" thickBot="1">
      <c r="B85" s="91" t="s">
        <v>974</v>
      </c>
      <c r="C85" s="92"/>
      <c r="D85" s="92"/>
      <c r="E85" s="92"/>
      <c r="F85" s="92"/>
      <c r="G85" s="92"/>
      <c r="H85" s="92"/>
      <c r="I85" s="93"/>
      <c r="J85" s="94"/>
      <c r="K85" s="305">
        <v>0.05</v>
      </c>
      <c r="L85" s="861">
        <f>N78*K85</f>
        <v>4061.4031458957152</v>
      </c>
      <c r="M85" s="862"/>
      <c r="N85" s="51"/>
    </row>
    <row r="86" spans="1:14" ht="15.75" thickBot="1">
      <c r="B86" s="825" t="s">
        <v>953</v>
      </c>
      <c r="C86" s="826"/>
      <c r="D86" s="826"/>
      <c r="E86" s="826"/>
      <c r="F86" s="826"/>
      <c r="G86" s="826"/>
      <c r="H86" s="826"/>
      <c r="I86" s="826"/>
      <c r="J86" s="826"/>
      <c r="K86" s="826"/>
      <c r="L86" s="826"/>
      <c r="M86" s="827"/>
      <c r="N86" s="52">
        <f>L83+L84+L85</f>
        <v>24368.418875374289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105596.48179328859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215444.83836630167</v>
      </c>
      <c r="L36" s="270"/>
      <c r="M36" s="271">
        <v>45</v>
      </c>
      <c r="N36" s="272">
        <f>K36/M36</f>
        <v>4787.6630748067037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1.5036388888888887</v>
      </c>
    </row>
    <row r="43" spans="1:14" ht="15.75" thickBot="1">
      <c r="B43" s="825" t="s">
        <v>953</v>
      </c>
      <c r="C43" s="826"/>
      <c r="D43" s="826"/>
      <c r="E43" s="826"/>
      <c r="F43" s="826"/>
      <c r="G43" s="826"/>
      <c r="H43" s="826"/>
      <c r="I43" s="826"/>
      <c r="J43" s="826"/>
      <c r="K43" s="826"/>
      <c r="L43" s="826"/>
      <c r="M43" s="827"/>
      <c r="N43" s="99">
        <f>SUM(N36:N42)</f>
        <v>4789.166713695593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9">
        <f>VLOOKUP(A59,TRANSPORTE!A6:D117,4,FALSE)</f>
        <v>0.30961138997784476</v>
      </c>
      <c r="M59" s="830"/>
      <c r="N59" s="287">
        <f>K59*L59</f>
        <v>11.053126622209058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11.053126622209058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4950.5837292066908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990.11674584133823</v>
      </c>
      <c r="M83" s="860"/>
      <c r="N83" s="51"/>
    </row>
    <row r="84" spans="1:14">
      <c r="B84" s="89" t="s">
        <v>973</v>
      </c>
      <c r="C84" s="90"/>
      <c r="D84" s="90"/>
      <c r="E84" s="90"/>
      <c r="F84" s="90"/>
      <c r="G84" s="90"/>
      <c r="H84" s="90"/>
      <c r="I84" s="87"/>
      <c r="J84" s="88"/>
      <c r="K84" s="304">
        <v>0.05</v>
      </c>
      <c r="L84" s="859">
        <f>N78*K84</f>
        <v>247.52918646033456</v>
      </c>
      <c r="M84" s="860"/>
      <c r="N84" s="51"/>
    </row>
    <row r="85" spans="1:14" ht="15.75" thickBot="1">
      <c r="B85" s="91" t="s">
        <v>974</v>
      </c>
      <c r="C85" s="92"/>
      <c r="D85" s="92"/>
      <c r="E85" s="92"/>
      <c r="F85" s="92"/>
      <c r="G85" s="92"/>
      <c r="H85" s="92"/>
      <c r="I85" s="93"/>
      <c r="J85" s="94"/>
      <c r="K85" s="305">
        <v>0.05</v>
      </c>
      <c r="L85" s="861">
        <f>N78*K85</f>
        <v>247.52918646033456</v>
      </c>
      <c r="M85" s="862"/>
      <c r="N85" s="51"/>
    </row>
    <row r="86" spans="1:14" ht="15.75" thickBot="1">
      <c r="B86" s="825" t="s">
        <v>953</v>
      </c>
      <c r="C86" s="826"/>
      <c r="D86" s="826"/>
      <c r="E86" s="826"/>
      <c r="F86" s="826"/>
      <c r="G86" s="826"/>
      <c r="H86" s="826"/>
      <c r="I86" s="826"/>
      <c r="J86" s="826"/>
      <c r="K86" s="826"/>
      <c r="L86" s="826"/>
      <c r="M86" s="827"/>
      <c r="N86" s="52">
        <f>L83+L84+L85</f>
        <v>1485.1751187620073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6435.7588479686983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60.145555555555553</v>
      </c>
    </row>
    <row r="43" spans="1:14" ht="15.75" thickBot="1">
      <c r="B43" s="825" t="s">
        <v>953</v>
      </c>
      <c r="C43" s="826"/>
      <c r="D43" s="826"/>
      <c r="E43" s="826"/>
      <c r="F43" s="826"/>
      <c r="G43" s="826"/>
      <c r="H43" s="826"/>
      <c r="I43" s="826"/>
      <c r="J43" s="826"/>
      <c r="K43" s="826"/>
      <c r="L43" s="826"/>
      <c r="M43" s="827"/>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9">
        <f>VLOOKUP(A59,TRANSPORTE!A6:D117,4,FALSE)</f>
        <v>0.30961138997784476</v>
      </c>
      <c r="M59" s="830"/>
      <c r="N59" s="287">
        <f>K59*L59</f>
        <v>3.1735167472729087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3.1735167472729087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601.45555555555552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664.77462785838395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132.9549255716768</v>
      </c>
      <c r="M83" s="860"/>
      <c r="N83" s="51"/>
    </row>
    <row r="84" spans="1:14">
      <c r="B84" s="89" t="s">
        <v>973</v>
      </c>
      <c r="C84" s="90"/>
      <c r="D84" s="90"/>
      <c r="E84" s="90"/>
      <c r="F84" s="90"/>
      <c r="G84" s="90"/>
      <c r="H84" s="90"/>
      <c r="I84" s="87"/>
      <c r="J84" s="88"/>
      <c r="K84" s="304">
        <v>0.05</v>
      </c>
      <c r="L84" s="859">
        <f>N78*K84</f>
        <v>33.238731392919199</v>
      </c>
      <c r="M84" s="860"/>
      <c r="N84" s="51"/>
    </row>
    <row r="85" spans="1:14" ht="15.75" thickBot="1">
      <c r="B85" s="91" t="s">
        <v>974</v>
      </c>
      <c r="C85" s="92"/>
      <c r="D85" s="92"/>
      <c r="E85" s="92"/>
      <c r="F85" s="92"/>
      <c r="G85" s="92"/>
      <c r="H85" s="92"/>
      <c r="I85" s="93"/>
      <c r="J85" s="94"/>
      <c r="K85" s="305">
        <v>0.05</v>
      </c>
      <c r="L85" s="861">
        <f>N78*K85</f>
        <v>33.238731392919199</v>
      </c>
      <c r="M85" s="862"/>
      <c r="N85" s="51"/>
    </row>
    <row r="86" spans="1:14" ht="15.75" thickBot="1">
      <c r="B86" s="825" t="s">
        <v>953</v>
      </c>
      <c r="C86" s="826"/>
      <c r="D86" s="826"/>
      <c r="E86" s="826"/>
      <c r="F86" s="826"/>
      <c r="G86" s="826"/>
      <c r="H86" s="826"/>
      <c r="I86" s="826"/>
      <c r="J86" s="826"/>
      <c r="K86" s="826"/>
      <c r="L86" s="826"/>
      <c r="M86" s="827"/>
      <c r="N86" s="52">
        <f>L83+L84+L85</f>
        <v>199.43238835751518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864.2070162158991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215444.83836630167</v>
      </c>
      <c r="L36" s="270"/>
      <c r="M36" s="271">
        <v>45</v>
      </c>
      <c r="N36" s="272">
        <f>K36/M36</f>
        <v>4787.6630748067037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1.5036388888888887</v>
      </c>
    </row>
    <row r="43" spans="1:14" ht="15.75" thickBot="1">
      <c r="B43" s="825" t="s">
        <v>953</v>
      </c>
      <c r="C43" s="826"/>
      <c r="D43" s="826"/>
      <c r="E43" s="826"/>
      <c r="F43" s="826"/>
      <c r="G43" s="826"/>
      <c r="H43" s="826"/>
      <c r="I43" s="826"/>
      <c r="J43" s="826"/>
      <c r="K43" s="826"/>
      <c r="L43" s="826"/>
      <c r="M43" s="827"/>
      <c r="N43" s="99">
        <f>SUM(N36:N42)</f>
        <v>4789.166713695593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9">
        <f>VLOOKUP(A59,TRANSPORTE!A6:D117,4,FALSE)</f>
        <v>746.73662045917229</v>
      </c>
      <c r="M59" s="830"/>
      <c r="N59" s="287">
        <f>K59*L59</f>
        <v>605.22629719905683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605.22629719905683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5544.7568997835388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1108.9513799567078</v>
      </c>
      <c r="M83" s="860"/>
      <c r="N83" s="51"/>
    </row>
    <row r="84" spans="1:14">
      <c r="B84" s="89" t="s">
        <v>973</v>
      </c>
      <c r="C84" s="90"/>
      <c r="D84" s="90"/>
      <c r="E84" s="90"/>
      <c r="F84" s="90"/>
      <c r="G84" s="90"/>
      <c r="H84" s="90"/>
      <c r="I84" s="87"/>
      <c r="J84" s="88"/>
      <c r="K84" s="304">
        <v>0.05</v>
      </c>
      <c r="L84" s="859">
        <f>N78*K84</f>
        <v>277.23784498917695</v>
      </c>
      <c r="M84" s="860"/>
      <c r="N84" s="51"/>
    </row>
    <row r="85" spans="1:14" ht="15.75" thickBot="1">
      <c r="B85" s="91" t="s">
        <v>974</v>
      </c>
      <c r="C85" s="92"/>
      <c r="D85" s="92"/>
      <c r="E85" s="92"/>
      <c r="F85" s="92"/>
      <c r="G85" s="92"/>
      <c r="H85" s="92"/>
      <c r="I85" s="93"/>
      <c r="J85" s="94"/>
      <c r="K85" s="305">
        <v>0.05</v>
      </c>
      <c r="L85" s="861">
        <f>N78*K85</f>
        <v>277.23784498917695</v>
      </c>
      <c r="M85" s="862"/>
      <c r="N85" s="51"/>
    </row>
    <row r="86" spans="1:14" ht="15.75" thickBot="1">
      <c r="B86" s="825" t="s">
        <v>953</v>
      </c>
      <c r="C86" s="826"/>
      <c r="D86" s="826"/>
      <c r="E86" s="826"/>
      <c r="F86" s="826"/>
      <c r="G86" s="826"/>
      <c r="H86" s="826"/>
      <c r="I86" s="826"/>
      <c r="J86" s="826"/>
      <c r="K86" s="826"/>
      <c r="L86" s="826"/>
      <c r="M86" s="827"/>
      <c r="N86" s="52">
        <f>L83+L84+L85</f>
        <v>1663.4270699350616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7208.1839697186006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VLOOKUP(A36,EQUIPOS!A5:D154,4,FALSE)</f>
        <v>168911.73706851181</v>
      </c>
      <c r="L36" s="270"/>
      <c r="M36" s="271">
        <v>0.625</v>
      </c>
      <c r="N36" s="272">
        <f>K36/M36</f>
        <v>270258.77930961887</v>
      </c>
    </row>
    <row r="37" spans="1:14">
      <c r="A37" s="108" t="s">
        <v>241</v>
      </c>
      <c r="B37" s="838" t="str">
        <f>VLOOKUP(A37,EQUIPOS!A7:D154,3,FALSE)</f>
        <v>Grúa (capacidad 15 ton)</v>
      </c>
      <c r="C37" s="839"/>
      <c r="D37" s="839"/>
      <c r="E37" s="839"/>
      <c r="F37" s="839"/>
      <c r="G37" s="839"/>
      <c r="H37" s="840"/>
      <c r="I37" s="267"/>
      <c r="J37" s="268"/>
      <c r="K37" s="269">
        <f>VLOOKUP(A37,EQUIPOS!A6:D154,4,FALSE)</f>
        <v>157323.79555987121</v>
      </c>
      <c r="L37" s="270"/>
      <c r="M37" s="271">
        <v>0.625</v>
      </c>
      <c r="N37" s="272">
        <f>K37/M37</f>
        <v>251718.07289579394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2706.55</v>
      </c>
    </row>
    <row r="43" spans="1:14" ht="15.75" thickBot="1">
      <c r="B43" s="825" t="s">
        <v>953</v>
      </c>
      <c r="C43" s="826"/>
      <c r="D43" s="826"/>
      <c r="E43" s="826"/>
      <c r="F43" s="826"/>
      <c r="G43" s="826"/>
      <c r="H43" s="826"/>
      <c r="I43" s="826"/>
      <c r="J43" s="826"/>
      <c r="K43" s="826"/>
      <c r="L43" s="826"/>
      <c r="M43" s="827"/>
      <c r="N43" s="394">
        <f>SUM(N36:N42)</f>
        <v>524683.40220541286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9559.1385141865394</v>
      </c>
      <c r="N49" s="272">
        <f>K49*M49</f>
        <v>9559.1385141865394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4043.041916080711</v>
      </c>
      <c r="N50" s="272">
        <f>K50*M50</f>
        <v>4043.041916080711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59007.817391291639</v>
      </c>
      <c r="N51" s="272">
        <f>K51*M51</f>
        <v>118015.63478258328</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139357.0429020774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718171.44510749029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143634.28902149806</v>
      </c>
      <c r="M83" s="860"/>
      <c r="N83" s="51"/>
    </row>
    <row r="84" spans="1:14">
      <c r="B84" s="89" t="s">
        <v>973</v>
      </c>
      <c r="C84" s="90"/>
      <c r="D84" s="90"/>
      <c r="E84" s="90"/>
      <c r="F84" s="90"/>
      <c r="G84" s="90"/>
      <c r="H84" s="90"/>
      <c r="I84" s="87"/>
      <c r="J84" s="88"/>
      <c r="K84" s="304">
        <v>0.05</v>
      </c>
      <c r="L84" s="859">
        <f>N78*K84</f>
        <v>35908.572255374514</v>
      </c>
      <c r="M84" s="860"/>
      <c r="N84" s="51"/>
    </row>
    <row r="85" spans="1:14" ht="15.75" thickBot="1">
      <c r="B85" s="91" t="s">
        <v>974</v>
      </c>
      <c r="C85" s="92"/>
      <c r="D85" s="92"/>
      <c r="E85" s="92"/>
      <c r="F85" s="92"/>
      <c r="G85" s="92"/>
      <c r="H85" s="92"/>
      <c r="I85" s="93"/>
      <c r="J85" s="94"/>
      <c r="K85" s="305">
        <v>0.05</v>
      </c>
      <c r="L85" s="861">
        <f>N78*K85</f>
        <v>35908.572255374514</v>
      </c>
      <c r="M85" s="862"/>
      <c r="N85" s="51"/>
    </row>
    <row r="86" spans="1:14" ht="15.75" thickBot="1">
      <c r="B86" s="825" t="s">
        <v>953</v>
      </c>
      <c r="C86" s="826"/>
      <c r="D86" s="826"/>
      <c r="E86" s="826"/>
      <c r="F86" s="826"/>
      <c r="G86" s="826"/>
      <c r="H86" s="826"/>
      <c r="I86" s="826"/>
      <c r="J86" s="826"/>
      <c r="K86" s="826"/>
      <c r="L86" s="826"/>
      <c r="M86" s="827"/>
      <c r="N86" s="52">
        <f>L83+L84+L85</f>
        <v>215451.43353224709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933622.87863973738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168911.73706851181</v>
      </c>
      <c r="L36" s="270"/>
      <c r="M36" s="271">
        <v>0.5</v>
      </c>
      <c r="N36" s="272">
        <f>K36/M36</f>
        <v>337823.47413702362</v>
      </c>
    </row>
    <row r="37" spans="1:14">
      <c r="A37" s="108" t="s">
        <v>241</v>
      </c>
      <c r="B37" s="838" t="str">
        <f>VLOOKUP(A37,EQUIPOS!A7:D154,3,FALSE)</f>
        <v>Grúa (capacidad 15 ton)</v>
      </c>
      <c r="C37" s="839"/>
      <c r="D37" s="839"/>
      <c r="E37" s="839"/>
      <c r="F37" s="839"/>
      <c r="G37" s="839"/>
      <c r="H37" s="840"/>
      <c r="I37" s="267"/>
      <c r="J37" s="268"/>
      <c r="K37" s="269">
        <f>VLOOKUP(A37,EQUIPOS!A7:D164,4,FALSE)</f>
        <v>157323.79555987121</v>
      </c>
      <c r="L37" s="270"/>
      <c r="M37" s="271">
        <v>0.5</v>
      </c>
      <c r="N37" s="272">
        <f>K37/M37</f>
        <v>314647.59111974243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3383.1875</v>
      </c>
    </row>
    <row r="43" spans="1:14" ht="15.75" thickBot="1">
      <c r="B43" s="825" t="s">
        <v>953</v>
      </c>
      <c r="C43" s="826"/>
      <c r="D43" s="826"/>
      <c r="E43" s="826"/>
      <c r="F43" s="826"/>
      <c r="G43" s="826"/>
      <c r="H43" s="826"/>
      <c r="I43" s="826"/>
      <c r="J43" s="826"/>
      <c r="K43" s="826"/>
      <c r="L43" s="826"/>
      <c r="M43" s="827"/>
      <c r="N43" s="394">
        <f>SUM(N36:N42)</f>
        <v>655854.25275676604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9559.1385141865394</v>
      </c>
      <c r="N49" s="272">
        <f>K49*M49</f>
        <v>9559.1385141865394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4043.041916080711</v>
      </c>
      <c r="N50" s="272">
        <f>K50*M50</f>
        <v>4043.041916080711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59007.817391291639</v>
      </c>
      <c r="N51" s="272">
        <f>K51*M51</f>
        <v>118015.63478258328</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139357.0429020774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67663.75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862875.04565884348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172575.00913176872</v>
      </c>
      <c r="M83" s="860"/>
      <c r="N83" s="51"/>
    </row>
    <row r="84" spans="1:14">
      <c r="B84" s="89" t="s">
        <v>973</v>
      </c>
      <c r="C84" s="90"/>
      <c r="D84" s="90"/>
      <c r="E84" s="90"/>
      <c r="F84" s="90"/>
      <c r="G84" s="90"/>
      <c r="H84" s="90"/>
      <c r="I84" s="87"/>
      <c r="J84" s="88"/>
      <c r="K84" s="304">
        <v>0.05</v>
      </c>
      <c r="L84" s="859">
        <f>N78*K84</f>
        <v>43143.75228294218</v>
      </c>
      <c r="M84" s="860"/>
      <c r="N84" s="51"/>
    </row>
    <row r="85" spans="1:14" ht="15.75" thickBot="1">
      <c r="B85" s="91" t="s">
        <v>974</v>
      </c>
      <c r="C85" s="92"/>
      <c r="D85" s="92"/>
      <c r="E85" s="92"/>
      <c r="F85" s="92"/>
      <c r="G85" s="92"/>
      <c r="H85" s="92"/>
      <c r="I85" s="93"/>
      <c r="J85" s="94"/>
      <c r="K85" s="305">
        <v>0.05</v>
      </c>
      <c r="L85" s="861">
        <f>N78*K85</f>
        <v>43143.75228294218</v>
      </c>
      <c r="M85" s="862"/>
      <c r="N85" s="51"/>
    </row>
    <row r="86" spans="1:14" ht="15.75" thickBot="1">
      <c r="B86" s="825" t="s">
        <v>953</v>
      </c>
      <c r="C86" s="826"/>
      <c r="D86" s="826"/>
      <c r="E86" s="826"/>
      <c r="F86" s="826"/>
      <c r="G86" s="826"/>
      <c r="H86" s="826"/>
      <c r="I86" s="826"/>
      <c r="J86" s="826"/>
      <c r="K86" s="826"/>
      <c r="L86" s="826"/>
      <c r="M86" s="827"/>
      <c r="N86" s="52">
        <f>L83+L84+L85</f>
        <v>258862.51369765308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1121737.5593564967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168911.73706851181</v>
      </c>
      <c r="L36" s="270"/>
      <c r="M36" s="271">
        <v>0.4375</v>
      </c>
      <c r="N36" s="272">
        <f>K36/M36</f>
        <v>386083.97044231271</v>
      </c>
    </row>
    <row r="37" spans="1:14">
      <c r="A37" s="108" t="s">
        <v>241</v>
      </c>
      <c r="B37" s="838" t="str">
        <f>VLOOKUP(A37,EQUIPOS!A7:D154,3,FALSE)</f>
        <v>Grúa (capacidad 15 ton)</v>
      </c>
      <c r="C37" s="839"/>
      <c r="D37" s="839"/>
      <c r="E37" s="839"/>
      <c r="F37" s="839"/>
      <c r="G37" s="839"/>
      <c r="H37" s="840"/>
      <c r="I37" s="267"/>
      <c r="J37" s="268"/>
      <c r="K37" s="269">
        <f>VLOOKUP(A37,EQUIPOS!A7:D164,4,FALSE)</f>
        <v>157323.79555987121</v>
      </c>
      <c r="L37" s="270"/>
      <c r="M37" s="271">
        <v>0.4375</v>
      </c>
      <c r="N37" s="272">
        <f>K37/M37</f>
        <v>359597.24699399137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3866.5</v>
      </c>
    </row>
    <row r="43" spans="1:14" ht="15.75" thickBot="1">
      <c r="B43" s="825" t="s">
        <v>953</v>
      </c>
      <c r="C43" s="826"/>
      <c r="D43" s="826"/>
      <c r="E43" s="826"/>
      <c r="F43" s="826"/>
      <c r="G43" s="826"/>
      <c r="H43" s="826"/>
      <c r="I43" s="826"/>
      <c r="J43" s="826"/>
      <c r="K43" s="826"/>
      <c r="L43" s="826"/>
      <c r="M43" s="827"/>
      <c r="N43" s="394">
        <f>SUM(N36:N42)</f>
        <v>749547.71743630408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9559.1385141865394</v>
      </c>
      <c r="N49" s="272">
        <f>K49*M49</f>
        <v>9559.1385141865394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4043.041916080711</v>
      </c>
      <c r="N50" s="272">
        <f>K50*M50</f>
        <v>4043.041916080711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59007.817391291639</v>
      </c>
      <c r="N51" s="272">
        <f>K51*M51</f>
        <v>118015.63478258328</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139357.0429020774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77330</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966234.76033838151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193246.95206767632</v>
      </c>
      <c r="M83" s="860"/>
      <c r="N83" s="51"/>
    </row>
    <row r="84" spans="1:14">
      <c r="B84" s="89" t="s">
        <v>973</v>
      </c>
      <c r="C84" s="90"/>
      <c r="D84" s="90"/>
      <c r="E84" s="90"/>
      <c r="F84" s="90"/>
      <c r="G84" s="90"/>
      <c r="H84" s="90"/>
      <c r="I84" s="87"/>
      <c r="J84" s="88"/>
      <c r="K84" s="304">
        <v>0.05</v>
      </c>
      <c r="L84" s="859">
        <f>N78*K84</f>
        <v>48311.73801691908</v>
      </c>
      <c r="M84" s="860"/>
      <c r="N84" s="51"/>
    </row>
    <row r="85" spans="1:14" ht="15.75" thickBot="1">
      <c r="B85" s="91" t="s">
        <v>974</v>
      </c>
      <c r="C85" s="92"/>
      <c r="D85" s="92"/>
      <c r="E85" s="92"/>
      <c r="F85" s="92"/>
      <c r="G85" s="92"/>
      <c r="H85" s="92"/>
      <c r="I85" s="93"/>
      <c r="J85" s="94"/>
      <c r="K85" s="305">
        <v>0.05</v>
      </c>
      <c r="L85" s="861">
        <f>N78*K85</f>
        <v>48311.73801691908</v>
      </c>
      <c r="M85" s="862"/>
      <c r="N85" s="51"/>
    </row>
    <row r="86" spans="1:14" ht="15.75" thickBot="1">
      <c r="B86" s="825" t="s">
        <v>953</v>
      </c>
      <c r="C86" s="826"/>
      <c r="D86" s="826"/>
      <c r="E86" s="826"/>
      <c r="F86" s="826"/>
      <c r="G86" s="826"/>
      <c r="H86" s="826"/>
      <c r="I86" s="826"/>
      <c r="J86" s="826"/>
      <c r="K86" s="826"/>
      <c r="L86" s="826"/>
      <c r="M86" s="827"/>
      <c r="N86" s="52">
        <f>L83+L84+L85</f>
        <v>289870.42810151447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1256105.1884398959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168911.73706851181</v>
      </c>
      <c r="L36" s="270"/>
      <c r="M36" s="271">
        <v>0.875</v>
      </c>
      <c r="N36" s="272">
        <f>K36/M36</f>
        <v>193041.98522115636</v>
      </c>
    </row>
    <row r="37" spans="1:14">
      <c r="A37" s="108" t="s">
        <v>241</v>
      </c>
      <c r="B37" s="838" t="str">
        <f>VLOOKUP(A37,EQUIPOS!A7:D154,3,FALSE)</f>
        <v>Grúa (capacidad 15 ton)</v>
      </c>
      <c r="C37" s="839"/>
      <c r="D37" s="839"/>
      <c r="E37" s="839"/>
      <c r="F37" s="839"/>
      <c r="G37" s="839"/>
      <c r="H37" s="840"/>
      <c r="I37" s="267"/>
      <c r="J37" s="268"/>
      <c r="K37" s="269">
        <f>VLOOKUP(A37,EQUIPOS!A7:D164,4,FALSE)</f>
        <v>157323.79555987121</v>
      </c>
      <c r="L37" s="270"/>
      <c r="M37" s="271">
        <v>0.875</v>
      </c>
      <c r="N37" s="272">
        <f>K37/M37</f>
        <v>179798.62349699569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1546.6000000000001</v>
      </c>
    </row>
    <row r="43" spans="1:14" ht="15.75" thickBot="1">
      <c r="B43" s="825" t="s">
        <v>953</v>
      </c>
      <c r="C43" s="826"/>
      <c r="D43" s="826"/>
      <c r="E43" s="826"/>
      <c r="F43" s="826"/>
      <c r="G43" s="826"/>
      <c r="H43" s="826"/>
      <c r="I43" s="826"/>
      <c r="J43" s="826"/>
      <c r="K43" s="826"/>
      <c r="L43" s="826"/>
      <c r="M43" s="827"/>
      <c r="N43" s="394">
        <f>SUM(N36:N42)</f>
        <v>374387.20871815202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9559.1385141865394</v>
      </c>
      <c r="N49" s="272">
        <f>K49*M49</f>
        <v>9559.1385141865394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4043.041916080711</v>
      </c>
      <c r="N50" s="272">
        <f>K50*M50</f>
        <v>4043.041916080711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30932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426660.61683764617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85332.123367529246</v>
      </c>
      <c r="M83" s="860"/>
      <c r="N83" s="51"/>
    </row>
    <row r="84" spans="1:14">
      <c r="B84" s="89" t="s">
        <v>973</v>
      </c>
      <c r="C84" s="90"/>
      <c r="D84" s="90"/>
      <c r="E84" s="90"/>
      <c r="F84" s="90"/>
      <c r="G84" s="90"/>
      <c r="H84" s="90"/>
      <c r="I84" s="87"/>
      <c r="J84" s="88"/>
      <c r="K84" s="304">
        <v>0.05</v>
      </c>
      <c r="L84" s="859">
        <f>N78*K84</f>
        <v>21333.030841882312</v>
      </c>
      <c r="M84" s="860"/>
      <c r="N84" s="51"/>
    </row>
    <row r="85" spans="1:14" ht="15.75" thickBot="1">
      <c r="B85" s="91" t="s">
        <v>974</v>
      </c>
      <c r="C85" s="92"/>
      <c r="D85" s="92"/>
      <c r="E85" s="92"/>
      <c r="F85" s="92"/>
      <c r="G85" s="92"/>
      <c r="H85" s="92"/>
      <c r="I85" s="93"/>
      <c r="J85" s="94"/>
      <c r="K85" s="305">
        <v>0.05</v>
      </c>
      <c r="L85" s="861">
        <f>N78*K85</f>
        <v>21333.030841882312</v>
      </c>
      <c r="M85" s="862"/>
      <c r="N85" s="51"/>
    </row>
    <row r="86" spans="1:14" ht="15.75" thickBot="1">
      <c r="B86" s="825" t="s">
        <v>953</v>
      </c>
      <c r="C86" s="826"/>
      <c r="D86" s="826"/>
      <c r="E86" s="826"/>
      <c r="F86" s="826"/>
      <c r="G86" s="826"/>
      <c r="H86" s="826"/>
      <c r="I86" s="826"/>
      <c r="J86" s="826"/>
      <c r="K86" s="826"/>
      <c r="L86" s="826"/>
      <c r="M86" s="827"/>
      <c r="N86" s="52">
        <f>L83+L84+L85</f>
        <v>127998.18505129387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554658.80188894004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168911.73706851181</v>
      </c>
      <c r="L36" s="270"/>
      <c r="M36" s="271">
        <v>0.75</v>
      </c>
      <c r="N36" s="272">
        <f>K36/M36</f>
        <v>225215.6494246824</v>
      </c>
    </row>
    <row r="37" spans="1:14">
      <c r="A37" s="108" t="s">
        <v>241</v>
      </c>
      <c r="B37" s="838" t="str">
        <f>VLOOKUP(A37,EQUIPOS!A7:D154,3,FALSE)</f>
        <v>Grúa (capacidad 15 ton)</v>
      </c>
      <c r="C37" s="839"/>
      <c r="D37" s="839"/>
      <c r="E37" s="839"/>
      <c r="F37" s="839"/>
      <c r="G37" s="839"/>
      <c r="H37" s="840"/>
      <c r="I37" s="267"/>
      <c r="J37" s="268"/>
      <c r="K37" s="269">
        <f>VLOOKUP(A37,EQUIPOS!A7:D164,4,FALSE)</f>
        <v>157323.79555987121</v>
      </c>
      <c r="L37" s="270"/>
      <c r="M37" s="271">
        <v>0.75</v>
      </c>
      <c r="N37" s="272">
        <f>K37/M37</f>
        <v>209765.06074649494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1804.3666666666668</v>
      </c>
    </row>
    <row r="43" spans="1:14" ht="15.75" thickBot="1">
      <c r="B43" s="825" t="s">
        <v>953</v>
      </c>
      <c r="C43" s="826"/>
      <c r="D43" s="826"/>
      <c r="E43" s="826"/>
      <c r="F43" s="826"/>
      <c r="G43" s="826"/>
      <c r="H43" s="826"/>
      <c r="I43" s="826"/>
      <c r="J43" s="826"/>
      <c r="K43" s="826"/>
      <c r="L43" s="826"/>
      <c r="M43" s="827"/>
      <c r="N43" s="394">
        <f>SUM(N36:N42)</f>
        <v>436785.07683784398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9559.1385141865394</v>
      </c>
      <c r="N49" s="272">
        <f>K49*M49</f>
        <v>9559.1385141865394</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4043.041916080711</v>
      </c>
      <c r="N50" s="272">
        <f>K50*M50</f>
        <v>4043.041916080711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36087.333333333336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494213.81829067145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98842.763658134296</v>
      </c>
      <c r="M83" s="860"/>
      <c r="N83" s="51"/>
    </row>
    <row r="84" spans="1:14">
      <c r="B84" s="89" t="s">
        <v>973</v>
      </c>
      <c r="C84" s="90"/>
      <c r="D84" s="90"/>
      <c r="E84" s="90"/>
      <c r="F84" s="90"/>
      <c r="G84" s="90"/>
      <c r="H84" s="90"/>
      <c r="I84" s="87"/>
      <c r="J84" s="88"/>
      <c r="K84" s="304">
        <v>0.05</v>
      </c>
      <c r="L84" s="859">
        <f>N78*K84</f>
        <v>24710.690914533574</v>
      </c>
      <c r="M84" s="860"/>
      <c r="N84" s="51"/>
    </row>
    <row r="85" spans="1:14" ht="15.75" thickBot="1">
      <c r="B85" s="91" t="s">
        <v>974</v>
      </c>
      <c r="C85" s="92"/>
      <c r="D85" s="92"/>
      <c r="E85" s="92"/>
      <c r="F85" s="92"/>
      <c r="G85" s="92"/>
      <c r="H85" s="92"/>
      <c r="I85" s="93"/>
      <c r="J85" s="94"/>
      <c r="K85" s="305">
        <v>0.05</v>
      </c>
      <c r="L85" s="861">
        <f>N78*K85</f>
        <v>24710.690914533574</v>
      </c>
      <c r="M85" s="862"/>
      <c r="N85" s="51"/>
    </row>
    <row r="86" spans="1:14" ht="15.75" thickBot="1">
      <c r="B86" s="825" t="s">
        <v>953</v>
      </c>
      <c r="C86" s="826"/>
      <c r="D86" s="826"/>
      <c r="E86" s="826"/>
      <c r="F86" s="826"/>
      <c r="G86" s="826"/>
      <c r="H86" s="826"/>
      <c r="I86" s="826"/>
      <c r="J86" s="826"/>
      <c r="K86" s="826"/>
      <c r="L86" s="826"/>
      <c r="M86" s="827"/>
      <c r="N86" s="52">
        <f>L83+L84+L85</f>
        <v>148264.14548720143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642477.96377787285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168911.73706851181</v>
      </c>
      <c r="L36" s="270"/>
      <c r="M36" s="271">
        <v>0.6875</v>
      </c>
      <c r="N36" s="272">
        <f>K36/M36</f>
        <v>245689.7993723808</v>
      </c>
    </row>
    <row r="37" spans="1:14">
      <c r="A37" s="108" t="s">
        <v>241</v>
      </c>
      <c r="B37" s="838" t="str">
        <f>VLOOKUP(A37,EQUIPOS!A7:D154,3,FALSE)</f>
        <v>Grúa (capacidad 15 ton)</v>
      </c>
      <c r="C37" s="839"/>
      <c r="D37" s="839"/>
      <c r="E37" s="839"/>
      <c r="F37" s="839"/>
      <c r="G37" s="839"/>
      <c r="H37" s="840"/>
      <c r="I37" s="267"/>
      <c r="J37" s="268"/>
      <c r="K37" s="269">
        <f>VLOOKUP(A37,EQUIPOS!A7:D164,4,FALSE)</f>
        <v>157323.79555987121</v>
      </c>
      <c r="L37" s="270"/>
      <c r="M37" s="271">
        <v>0.6875</v>
      </c>
      <c r="N37" s="272">
        <f>K37/M37</f>
        <v>228834.61172344905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1968.4</v>
      </c>
    </row>
    <row r="43" spans="1:14" ht="15.75" thickBot="1">
      <c r="B43" s="825" t="s">
        <v>953</v>
      </c>
      <c r="C43" s="826"/>
      <c r="D43" s="826"/>
      <c r="E43" s="826"/>
      <c r="F43" s="826"/>
      <c r="G43" s="826"/>
      <c r="H43" s="826"/>
      <c r="I43" s="826"/>
      <c r="J43" s="826"/>
      <c r="K43" s="826"/>
      <c r="L43" s="826"/>
      <c r="M43" s="827"/>
      <c r="N43" s="394">
        <f>SUM(N36:N42)</f>
        <v>476492.81109582988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9559.1385141865394</v>
      </c>
      <c r="N49" s="272">
        <f>K49*M49</f>
        <v>9559.1385141865394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4043.041916080711</v>
      </c>
      <c r="N50" s="272">
        <f>K50*M50</f>
        <v>4043.041916080711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39368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537202.21921532403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107440.44384306482</v>
      </c>
      <c r="M83" s="860"/>
      <c r="N83" s="51"/>
    </row>
    <row r="84" spans="1:14">
      <c r="B84" s="89" t="s">
        <v>973</v>
      </c>
      <c r="C84" s="90"/>
      <c r="D84" s="90"/>
      <c r="E84" s="90"/>
      <c r="F84" s="90"/>
      <c r="G84" s="90"/>
      <c r="H84" s="90"/>
      <c r="I84" s="87"/>
      <c r="J84" s="88"/>
      <c r="K84" s="304">
        <v>0.05</v>
      </c>
      <c r="L84" s="859">
        <f>N78*K84</f>
        <v>26860.110960766204</v>
      </c>
      <c r="M84" s="860"/>
      <c r="N84" s="51"/>
    </row>
    <row r="85" spans="1:14" ht="15.75" thickBot="1">
      <c r="B85" s="91" t="s">
        <v>974</v>
      </c>
      <c r="C85" s="92"/>
      <c r="D85" s="92"/>
      <c r="E85" s="92"/>
      <c r="F85" s="92"/>
      <c r="G85" s="92"/>
      <c r="H85" s="92"/>
      <c r="I85" s="93"/>
      <c r="J85" s="94"/>
      <c r="K85" s="305">
        <v>0.05</v>
      </c>
      <c r="L85" s="861">
        <f>N78*K85</f>
        <v>26860.110960766204</v>
      </c>
      <c r="M85" s="862"/>
      <c r="N85" s="51"/>
    </row>
    <row r="86" spans="1:14" ht="15.75" thickBot="1">
      <c r="B86" s="825" t="s">
        <v>953</v>
      </c>
      <c r="C86" s="826"/>
      <c r="D86" s="826"/>
      <c r="E86" s="826"/>
      <c r="F86" s="826"/>
      <c r="G86" s="826"/>
      <c r="H86" s="826"/>
      <c r="I86" s="826"/>
      <c r="J86" s="826"/>
      <c r="K86" s="826"/>
      <c r="L86" s="826"/>
      <c r="M86" s="827"/>
      <c r="N86" s="52">
        <f>L83+L84+L85</f>
        <v>161160.66576459722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698362.88497992128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2" t="s">
        <v>241</v>
      </c>
      <c r="B36" s="838" t="str">
        <f>VLOOKUP(A36,EQUIPOS!A6:D154,3,FALSE)</f>
        <v>Grúa (capacidad 15 ton)</v>
      </c>
      <c r="C36" s="839"/>
      <c r="D36" s="839"/>
      <c r="E36" s="839"/>
      <c r="F36" s="839"/>
      <c r="G36" s="839"/>
      <c r="H36" s="840"/>
      <c r="I36" s="267"/>
      <c r="J36" s="268"/>
      <c r="K36" s="269">
        <f>VLOOKUP(A36,EQUIPOS!A6:D163,4,FALSE)</f>
        <v>157323.79555987121</v>
      </c>
      <c r="L36" s="270"/>
      <c r="M36" s="396">
        <v>1.125</v>
      </c>
      <c r="N36" s="272">
        <f>K36/M36</f>
        <v>139843.37383099663</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1202.9111111111113</v>
      </c>
    </row>
    <row r="43" spans="1:14" ht="15.75" thickBot="1">
      <c r="B43" s="825" t="s">
        <v>953</v>
      </c>
      <c r="C43" s="826"/>
      <c r="D43" s="826"/>
      <c r="E43" s="826"/>
      <c r="F43" s="826"/>
      <c r="G43" s="826"/>
      <c r="H43" s="826"/>
      <c r="I43" s="826"/>
      <c r="J43" s="826"/>
      <c r="K43" s="826"/>
      <c r="L43" s="826"/>
      <c r="M43" s="827"/>
      <c r="N43" s="394">
        <f>SUM(N36:N42)</f>
        <v>141046.28494210774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773.92276892268842</v>
      </c>
      <c r="N48" s="272">
        <f>K48*M48</f>
        <v>7739.2276892268837</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4043.041916080711</v>
      </c>
      <c r="N49" s="272">
        <f>K49*M49</f>
        <v>4043.041916080711</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9559.1385141865394</v>
      </c>
      <c r="N50" s="272">
        <f>K50*M50</f>
        <v>9559.1385141865394</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24058.222222222223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186445.91528382408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37289.183056764821</v>
      </c>
      <c r="M83" s="860"/>
      <c r="N83" s="51"/>
    </row>
    <row r="84" spans="1:14">
      <c r="B84" s="89" t="s">
        <v>973</v>
      </c>
      <c r="C84" s="90"/>
      <c r="D84" s="90"/>
      <c r="E84" s="90"/>
      <c r="F84" s="90"/>
      <c r="G84" s="90"/>
      <c r="H84" s="90"/>
      <c r="I84" s="87"/>
      <c r="J84" s="88"/>
      <c r="K84" s="304">
        <v>0.05</v>
      </c>
      <c r="L84" s="859">
        <f>N78*K84</f>
        <v>9322.2957641912053</v>
      </c>
      <c r="M84" s="860"/>
      <c r="N84" s="51"/>
    </row>
    <row r="85" spans="1:14" ht="15.75" thickBot="1">
      <c r="B85" s="91" t="s">
        <v>974</v>
      </c>
      <c r="C85" s="92"/>
      <c r="D85" s="92"/>
      <c r="E85" s="92"/>
      <c r="F85" s="92"/>
      <c r="G85" s="92"/>
      <c r="H85" s="92"/>
      <c r="I85" s="93"/>
      <c r="J85" s="94"/>
      <c r="K85" s="305">
        <v>0.05</v>
      </c>
      <c r="L85" s="861">
        <f>N78*K85</f>
        <v>9322.2957641912053</v>
      </c>
      <c r="M85" s="862"/>
      <c r="N85" s="51"/>
    </row>
    <row r="86" spans="1:14" ht="15.75" thickBot="1">
      <c r="B86" s="825" t="s">
        <v>953</v>
      </c>
      <c r="C86" s="826"/>
      <c r="D86" s="826"/>
      <c r="E86" s="826"/>
      <c r="F86" s="826"/>
      <c r="G86" s="826"/>
      <c r="H86" s="826"/>
      <c r="I86" s="826"/>
      <c r="J86" s="826"/>
      <c r="K86" s="826"/>
      <c r="L86" s="826"/>
      <c r="M86" s="827"/>
      <c r="N86" s="52">
        <f>L83+L84+L85</f>
        <v>55933.774585147235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242379.68986897133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5" t="s">
        <v>241</v>
      </c>
      <c r="B36" s="838" t="str">
        <f>VLOOKUP(A36,EQUIPOS!A6:D154,3,FALSE)</f>
        <v>Grúa (capacidad 15 ton)</v>
      </c>
      <c r="C36" s="839"/>
      <c r="D36" s="839"/>
      <c r="E36" s="839"/>
      <c r="F36" s="839"/>
      <c r="G36" s="839"/>
      <c r="H36" s="840"/>
      <c r="I36" s="267"/>
      <c r="J36" s="268"/>
      <c r="K36" s="269">
        <f>VLOOKUP(A36,EQUIPOS!A6:D163,4,FALSE)</f>
        <v>157323.79555987121</v>
      </c>
      <c r="L36" s="270"/>
      <c r="M36" s="462">
        <v>1</v>
      </c>
      <c r="N36" s="272">
        <f>K36/M36</f>
        <v>157323.79555987121</v>
      </c>
    </row>
    <row r="37" spans="1:14">
      <c r="A37" s="155" t="s">
        <v>373</v>
      </c>
      <c r="B37" s="838" t="str">
        <f>VLOOKUP(A37,EQUIPOS!A7:D154,3,FALSE)</f>
        <v>Volqueta 6 m3</v>
      </c>
      <c r="C37" s="839"/>
      <c r="D37" s="839"/>
      <c r="E37" s="839"/>
      <c r="F37" s="839"/>
      <c r="G37" s="839"/>
      <c r="H37" s="840"/>
      <c r="I37" s="267"/>
      <c r="J37" s="268"/>
      <c r="K37" s="269">
        <f>VLOOKUP(A37,EQUIPOS!A7:D164,4,FALSE)</f>
        <v>61303.682738873831</v>
      </c>
      <c r="L37" s="270"/>
      <c r="M37" s="463">
        <v>1</v>
      </c>
      <c r="N37" s="272">
        <f>K37/M37</f>
        <v>61303.682738873831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1353.2750000000001</v>
      </c>
    </row>
    <row r="43" spans="1:14" ht="15.75" thickBot="1">
      <c r="B43" s="825" t="s">
        <v>953</v>
      </c>
      <c r="C43" s="826"/>
      <c r="D43" s="826"/>
      <c r="E43" s="826"/>
      <c r="F43" s="826"/>
      <c r="G43" s="826"/>
      <c r="H43" s="826"/>
      <c r="I43" s="826"/>
      <c r="J43" s="826"/>
      <c r="K43" s="826"/>
      <c r="L43" s="826"/>
      <c r="M43" s="827"/>
      <c r="N43" s="394">
        <f>SUM(N36:N42)</f>
        <v>219980.75329874505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773.92276892268842</v>
      </c>
      <c r="N48" s="272">
        <f>K48*M48</f>
        <v>7739.2276892268837</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4043.041916080711</v>
      </c>
      <c r="N49" s="272">
        <f>K49*M49</f>
        <v>4043.041916080711</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9559.1385141865394</v>
      </c>
      <c r="N50" s="272">
        <f>K50*M50</f>
        <v>9559.1385141865394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27065.5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268387.66141823918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53677.532283647837</v>
      </c>
      <c r="M83" s="860"/>
      <c r="N83" s="51"/>
    </row>
    <row r="84" spans="1:14">
      <c r="B84" s="89" t="s">
        <v>973</v>
      </c>
      <c r="C84" s="90"/>
      <c r="D84" s="90"/>
      <c r="E84" s="90"/>
      <c r="F84" s="90"/>
      <c r="G84" s="90"/>
      <c r="H84" s="90"/>
      <c r="I84" s="87"/>
      <c r="J84" s="88"/>
      <c r="K84" s="304">
        <v>0.05</v>
      </c>
      <c r="L84" s="859">
        <f>N78*K84</f>
        <v>13419.383070911959</v>
      </c>
      <c r="M84" s="860"/>
      <c r="N84" s="51"/>
    </row>
    <row r="85" spans="1:14" ht="15.75" thickBot="1">
      <c r="B85" s="91" t="s">
        <v>974</v>
      </c>
      <c r="C85" s="92"/>
      <c r="D85" s="92"/>
      <c r="E85" s="92"/>
      <c r="F85" s="92"/>
      <c r="G85" s="92"/>
      <c r="H85" s="92"/>
      <c r="I85" s="93"/>
      <c r="J85" s="94"/>
      <c r="K85" s="305">
        <v>0.05</v>
      </c>
      <c r="L85" s="861">
        <f>N78*K85</f>
        <v>13419.383070911959</v>
      </c>
      <c r="M85" s="862"/>
      <c r="N85" s="51"/>
    </row>
    <row r="86" spans="1:14" ht="15.75" thickBot="1">
      <c r="B86" s="825" t="s">
        <v>953</v>
      </c>
      <c r="C86" s="826"/>
      <c r="D86" s="826"/>
      <c r="E86" s="826"/>
      <c r="F86" s="826"/>
      <c r="G86" s="826"/>
      <c r="H86" s="826"/>
      <c r="I86" s="826"/>
      <c r="J86" s="826"/>
      <c r="K86" s="826"/>
      <c r="L86" s="826"/>
      <c r="M86" s="827"/>
      <c r="N86" s="52">
        <f>L83+L84+L85</f>
        <v>80516.298425471759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348903.95984371094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157323.79555987121</v>
      </c>
      <c r="L36" s="270"/>
      <c r="M36" s="271">
        <v>0.9375</v>
      </c>
      <c r="N36" s="272">
        <f>K36/M36</f>
        <v>167812.04859719597</v>
      </c>
    </row>
    <row r="37" spans="1:14">
      <c r="A37" s="144" t="s">
        <v>373</v>
      </c>
      <c r="B37" s="838" t="str">
        <f>VLOOKUP(A37,EQUIPOS!A7:D154,3,FALSE)</f>
        <v>Volqueta 6 m3</v>
      </c>
      <c r="C37" s="839"/>
      <c r="D37" s="839"/>
      <c r="E37" s="839"/>
      <c r="F37" s="839"/>
      <c r="G37" s="839"/>
      <c r="H37" s="840"/>
      <c r="I37" s="267"/>
      <c r="J37" s="268"/>
      <c r="K37" s="269">
        <f>VLOOKUP(A37,EQUIPOS!A7:D164,4,FALSE)</f>
        <v>61303.682738873831</v>
      </c>
      <c r="L37" s="270"/>
      <c r="M37" s="271">
        <v>0.9375</v>
      </c>
      <c r="N37" s="272">
        <f>K37/M37</f>
        <v>65390.594921465417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1443.4933333333333</v>
      </c>
    </row>
    <row r="43" spans="1:14" ht="15.75" thickBot="1">
      <c r="B43" s="825" t="s">
        <v>953</v>
      </c>
      <c r="C43" s="826"/>
      <c r="D43" s="826"/>
      <c r="E43" s="826"/>
      <c r="F43" s="826"/>
      <c r="G43" s="826"/>
      <c r="H43" s="826"/>
      <c r="I43" s="826"/>
      <c r="J43" s="826"/>
      <c r="K43" s="826"/>
      <c r="L43" s="826"/>
      <c r="M43" s="827"/>
      <c r="N43" s="394">
        <f>SUM(N36:N42)</f>
        <v>234646.13685199473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9559.1385141865394</v>
      </c>
      <c r="N49" s="272">
        <f>K49*M49</f>
        <v>9559.1385141865394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4043.041916080711</v>
      </c>
      <c r="N50" s="272">
        <f>K50*M50</f>
        <v>4043.041916080711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28869.866666666665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284857.41163815552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56971.482327631107</v>
      </c>
      <c r="M83" s="860"/>
      <c r="N83" s="51"/>
    </row>
    <row r="84" spans="1:14">
      <c r="B84" s="89" t="s">
        <v>973</v>
      </c>
      <c r="C84" s="90"/>
      <c r="D84" s="90"/>
      <c r="E84" s="90"/>
      <c r="F84" s="90"/>
      <c r="G84" s="90"/>
      <c r="H84" s="90"/>
      <c r="I84" s="87"/>
      <c r="J84" s="88"/>
      <c r="K84" s="304">
        <v>0.05</v>
      </c>
      <c r="L84" s="859">
        <f>N78*K84</f>
        <v>14242.870581907777</v>
      </c>
      <c r="M84" s="860"/>
      <c r="N84" s="51"/>
    </row>
    <row r="85" spans="1:14" ht="15.75" thickBot="1">
      <c r="B85" s="91" t="s">
        <v>974</v>
      </c>
      <c r="C85" s="92"/>
      <c r="D85" s="92"/>
      <c r="E85" s="92"/>
      <c r="F85" s="92"/>
      <c r="G85" s="92"/>
      <c r="H85" s="92"/>
      <c r="I85" s="93"/>
      <c r="J85" s="94"/>
      <c r="K85" s="305">
        <v>0.05</v>
      </c>
      <c r="L85" s="861">
        <f>N78*K85</f>
        <v>14242.870581907777</v>
      </c>
      <c r="M85" s="862"/>
      <c r="N85" s="51"/>
    </row>
    <row r="86" spans="1:14" ht="15.75" thickBot="1">
      <c r="B86" s="825" t="s">
        <v>953</v>
      </c>
      <c r="C86" s="826"/>
      <c r="D86" s="826"/>
      <c r="E86" s="826"/>
      <c r="F86" s="826"/>
      <c r="G86" s="826"/>
      <c r="H86" s="826"/>
      <c r="I86" s="826"/>
      <c r="J86" s="826"/>
      <c r="K86" s="826"/>
      <c r="L86" s="826"/>
      <c r="M86" s="827"/>
      <c r="N86" s="52">
        <f>L83+L84+L85</f>
        <v>85457.223491446653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370314.63512960216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157323.79555987121</v>
      </c>
      <c r="L36" s="270"/>
      <c r="M36" s="271">
        <v>1.5</v>
      </c>
      <c r="N36" s="272">
        <f>K36/M36</f>
        <v>104882.53037324747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902.18333333333339</v>
      </c>
    </row>
    <row r="43" spans="1:14" ht="15.75" thickBot="1">
      <c r="B43" s="825" t="s">
        <v>953</v>
      </c>
      <c r="C43" s="826"/>
      <c r="D43" s="826"/>
      <c r="E43" s="826"/>
      <c r="F43" s="826"/>
      <c r="G43" s="826"/>
      <c r="H43" s="826"/>
      <c r="I43" s="826"/>
      <c r="J43" s="826"/>
      <c r="K43" s="826"/>
      <c r="L43" s="826"/>
      <c r="M43" s="827"/>
      <c r="N43" s="394">
        <f>SUM(N36:N42)</f>
        <v>105784.71370658081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9559.1385141865394</v>
      </c>
      <c r="N49" s="272">
        <f>K49*M49</f>
        <v>9559.1385141865394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4043.041916080711</v>
      </c>
      <c r="N50" s="272">
        <f>K50*M50</f>
        <v>4043.041916080711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18043.666666666668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145169.78849274162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29033.957698548325</v>
      </c>
      <c r="M83" s="860"/>
      <c r="N83" s="51"/>
    </row>
    <row r="84" spans="1:14">
      <c r="B84" s="89" t="s">
        <v>973</v>
      </c>
      <c r="C84" s="90"/>
      <c r="D84" s="90"/>
      <c r="E84" s="90"/>
      <c r="F84" s="90"/>
      <c r="G84" s="90"/>
      <c r="H84" s="90"/>
      <c r="I84" s="87"/>
      <c r="J84" s="88"/>
      <c r="K84" s="304">
        <v>0.05</v>
      </c>
      <c r="L84" s="859">
        <f>N78*K84</f>
        <v>7258.4894246370814</v>
      </c>
      <c r="M84" s="860"/>
      <c r="N84" s="51"/>
    </row>
    <row r="85" spans="1:14" ht="15.75" thickBot="1">
      <c r="B85" s="91" t="s">
        <v>974</v>
      </c>
      <c r="C85" s="92"/>
      <c r="D85" s="92"/>
      <c r="E85" s="92"/>
      <c r="F85" s="92"/>
      <c r="G85" s="92"/>
      <c r="H85" s="92"/>
      <c r="I85" s="93"/>
      <c r="J85" s="94"/>
      <c r="K85" s="305">
        <v>0.05</v>
      </c>
      <c r="L85" s="861">
        <f>N78*K85</f>
        <v>7258.4894246370814</v>
      </c>
      <c r="M85" s="862"/>
      <c r="N85" s="51"/>
    </row>
    <row r="86" spans="1:14" ht="15.75" thickBot="1">
      <c r="B86" s="825" t="s">
        <v>953</v>
      </c>
      <c r="C86" s="826"/>
      <c r="D86" s="826"/>
      <c r="E86" s="826"/>
      <c r="F86" s="826"/>
      <c r="G86" s="826"/>
      <c r="H86" s="826"/>
      <c r="I86" s="826"/>
      <c r="J86" s="826"/>
      <c r="K86" s="826"/>
      <c r="L86" s="826"/>
      <c r="M86" s="827"/>
      <c r="N86" s="52">
        <f>L83+L84+L85</f>
        <v>43550.936547822486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188720.72504056411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157323.79555987121</v>
      </c>
      <c r="L36" s="270"/>
      <c r="M36" s="271">
        <v>1.375</v>
      </c>
      <c r="N36" s="272">
        <f>K36/M36</f>
        <v>114417.30586172453</v>
      </c>
    </row>
    <row r="37" spans="1:14">
      <c r="A37" s="144" t="s">
        <v>373</v>
      </c>
      <c r="B37" s="838" t="str">
        <f>VLOOKUP(A37,EQUIPOS!A7:D154,3,FALSE)</f>
        <v>Volqueta 6 m3</v>
      </c>
      <c r="C37" s="839"/>
      <c r="D37" s="839"/>
      <c r="E37" s="839"/>
      <c r="F37" s="839"/>
      <c r="G37" s="839"/>
      <c r="H37" s="840"/>
      <c r="I37" s="267"/>
      <c r="J37" s="268"/>
      <c r="K37" s="269">
        <f>VLOOKUP(A37,EQUIPOS!A7:D164,4,FALSE)</f>
        <v>61303.682738873831</v>
      </c>
      <c r="L37" s="270"/>
      <c r="M37" s="271">
        <v>1.375</v>
      </c>
      <c r="N37" s="272">
        <f>K37/M37</f>
        <v>44584.496537362786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984.2</v>
      </c>
    </row>
    <row r="43" spans="1:14" ht="15.75" thickBot="1">
      <c r="B43" s="825" t="s">
        <v>953</v>
      </c>
      <c r="C43" s="826"/>
      <c r="D43" s="826"/>
      <c r="E43" s="826"/>
      <c r="F43" s="826"/>
      <c r="G43" s="826"/>
      <c r="H43" s="826"/>
      <c r="I43" s="826"/>
      <c r="J43" s="826"/>
      <c r="K43" s="826"/>
      <c r="L43" s="826"/>
      <c r="M43" s="827"/>
      <c r="N43" s="394">
        <f>SUM(N36:N42)</f>
        <v>159986.00239908733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9559.1385141865394</v>
      </c>
      <c r="N49" s="272">
        <f>K49*M49</f>
        <v>9559.1385141865394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4043.041916080711</v>
      </c>
      <c r="N50" s="272">
        <f>K50*M50</f>
        <v>4043.041916080711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19684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201011.41051858146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40202.282103716294</v>
      </c>
      <c r="M83" s="860"/>
      <c r="N83" s="51"/>
    </row>
    <row r="84" spans="1:14">
      <c r="B84" s="89" t="s">
        <v>973</v>
      </c>
      <c r="C84" s="90"/>
      <c r="D84" s="90"/>
      <c r="E84" s="90"/>
      <c r="F84" s="90"/>
      <c r="G84" s="90"/>
      <c r="H84" s="90"/>
      <c r="I84" s="87"/>
      <c r="J84" s="88"/>
      <c r="K84" s="304">
        <v>0.05</v>
      </c>
      <c r="L84" s="859">
        <f>N78*K84</f>
        <v>10050.570525929073</v>
      </c>
      <c r="M84" s="860"/>
      <c r="N84" s="51"/>
    </row>
    <row r="85" spans="1:14" ht="15.75" thickBot="1">
      <c r="B85" s="91" t="s">
        <v>974</v>
      </c>
      <c r="C85" s="92"/>
      <c r="D85" s="92"/>
      <c r="E85" s="92"/>
      <c r="F85" s="92"/>
      <c r="G85" s="92"/>
      <c r="H85" s="92"/>
      <c r="I85" s="93"/>
      <c r="J85" s="94"/>
      <c r="K85" s="305">
        <v>0.05</v>
      </c>
      <c r="L85" s="861">
        <f>N78*K85</f>
        <v>10050.570525929073</v>
      </c>
      <c r="M85" s="862"/>
      <c r="N85" s="51"/>
    </row>
    <row r="86" spans="1:14" ht="15.75" thickBot="1">
      <c r="B86" s="825" t="s">
        <v>953</v>
      </c>
      <c r="C86" s="826"/>
      <c r="D86" s="826"/>
      <c r="E86" s="826"/>
      <c r="F86" s="826"/>
      <c r="G86" s="826"/>
      <c r="H86" s="826"/>
      <c r="I86" s="826"/>
      <c r="J86" s="826"/>
      <c r="K86" s="826"/>
      <c r="L86" s="826"/>
      <c r="M86" s="827"/>
      <c r="N86" s="52">
        <f>L83+L84+L85</f>
        <v>60303.423155574434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261314.83367415587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157323.79555987121</v>
      </c>
      <c r="L36" s="270"/>
      <c r="M36" s="271">
        <v>1.3125</v>
      </c>
      <c r="N36" s="272">
        <f>K36/M36</f>
        <v>119865.74899799711</v>
      </c>
    </row>
    <row r="37" spans="1:14">
      <c r="A37" s="144" t="s">
        <v>373</v>
      </c>
      <c r="B37" s="838" t="str">
        <f>VLOOKUP(A37,EQUIPOS!A7:D154,3,FALSE)</f>
        <v>Volqueta 6 m3</v>
      </c>
      <c r="C37" s="839"/>
      <c r="D37" s="839"/>
      <c r="E37" s="839"/>
      <c r="F37" s="839"/>
      <c r="G37" s="839"/>
      <c r="H37" s="840"/>
      <c r="I37" s="267"/>
      <c r="J37" s="268"/>
      <c r="K37" s="269">
        <f>VLOOKUP(A37,EQUIPOS!A7:D164,4,FALSE)</f>
        <v>61303.682738873831</v>
      </c>
      <c r="L37" s="270"/>
      <c r="M37" s="271">
        <v>1.3125</v>
      </c>
      <c r="N37" s="272">
        <f>K37/M37</f>
        <v>46707.567801046731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1031.0666666666666</v>
      </c>
    </row>
    <row r="43" spans="1:14" ht="15.75" thickBot="1">
      <c r="B43" s="825" t="s">
        <v>953</v>
      </c>
      <c r="C43" s="826"/>
      <c r="D43" s="826"/>
      <c r="E43" s="826"/>
      <c r="F43" s="826"/>
      <c r="G43" s="826"/>
      <c r="H43" s="826"/>
      <c r="I43" s="826"/>
      <c r="J43" s="826"/>
      <c r="K43" s="826"/>
      <c r="L43" s="826"/>
      <c r="M43" s="827"/>
      <c r="N43" s="394">
        <f>SUM(N36:N42)</f>
        <v>167604.38346571053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773.92276892268842</v>
      </c>
      <c r="N48" s="272">
        <f>K48*M48</f>
        <v>7739.2276892268837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9559.1385141865394</v>
      </c>
      <c r="N49" s="272">
        <f>K49*M49</f>
        <v>9559.1385141865394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4043.041916080711</v>
      </c>
      <c r="N50" s="272">
        <f>K50*M50</f>
        <v>4043.041916080711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21341.408119494135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20621.333333333332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209567.124918538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41913.424983707606</v>
      </c>
      <c r="M83" s="860"/>
      <c r="N83" s="51"/>
    </row>
    <row r="84" spans="1:14">
      <c r="B84" s="89" t="s">
        <v>973</v>
      </c>
      <c r="C84" s="90"/>
      <c r="D84" s="90"/>
      <c r="E84" s="90"/>
      <c r="F84" s="90"/>
      <c r="G84" s="90"/>
      <c r="H84" s="90"/>
      <c r="I84" s="87"/>
      <c r="J84" s="88"/>
      <c r="K84" s="304">
        <v>0.05</v>
      </c>
      <c r="L84" s="859">
        <f>N78*K84</f>
        <v>10478.356245926901</v>
      </c>
      <c r="M84" s="860"/>
      <c r="N84" s="51"/>
    </row>
    <row r="85" spans="1:14" ht="15.75" thickBot="1">
      <c r="B85" s="91" t="s">
        <v>974</v>
      </c>
      <c r="C85" s="92"/>
      <c r="D85" s="92"/>
      <c r="E85" s="92"/>
      <c r="F85" s="92"/>
      <c r="G85" s="92"/>
      <c r="H85" s="92"/>
      <c r="I85" s="93"/>
      <c r="J85" s="94"/>
      <c r="K85" s="305">
        <v>0.05</v>
      </c>
      <c r="L85" s="861">
        <f>N78*K85</f>
        <v>10478.356245926901</v>
      </c>
      <c r="M85" s="862"/>
      <c r="N85" s="51"/>
    </row>
    <row r="86" spans="1:14" ht="15.75" thickBot="1">
      <c r="B86" s="825" t="s">
        <v>953</v>
      </c>
      <c r="C86" s="826"/>
      <c r="D86" s="826"/>
      <c r="E86" s="826"/>
      <c r="F86" s="826"/>
      <c r="G86" s="826"/>
      <c r="H86" s="826"/>
      <c r="I86" s="826"/>
      <c r="J86" s="826"/>
      <c r="K86" s="826"/>
      <c r="L86" s="826"/>
      <c r="M86" s="827"/>
      <c r="N86" s="52">
        <f>L83+L84+L85</f>
        <v>62870.137475561409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272437.26239409938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215444.83836630167</v>
      </c>
      <c r="L36" s="270"/>
      <c r="M36" s="271">
        <v>66</v>
      </c>
      <c r="N36" s="272">
        <f>K36/M36</f>
        <v>3264.3157328227526</v>
      </c>
    </row>
    <row r="37" spans="1:14">
      <c r="A37" s="144"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145697.73243339302</v>
      </c>
      <c r="L37" s="270"/>
      <c r="M37" s="271">
        <v>100</v>
      </c>
      <c r="N37" s="272">
        <f>K37/M37</f>
        <v>1456.9773243339303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4722.3182654900165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2980.7949783436875</v>
      </c>
      <c r="N48" s="272">
        <f>K48*M48</f>
        <v>2980.7949783436875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2980.7949783436875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7805.6340771670375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1561.1268154334075</v>
      </c>
      <c r="M83" s="860"/>
      <c r="N83" s="51"/>
    </row>
    <row r="84" spans="1:14">
      <c r="B84" s="89" t="s">
        <v>973</v>
      </c>
      <c r="C84" s="90"/>
      <c r="D84" s="90"/>
      <c r="E84" s="90"/>
      <c r="F84" s="90"/>
      <c r="G84" s="90"/>
      <c r="H84" s="90"/>
      <c r="I84" s="87"/>
      <c r="J84" s="88"/>
      <c r="K84" s="304">
        <v>0.05</v>
      </c>
      <c r="L84" s="859">
        <f>N78*K84</f>
        <v>390.28170385835188</v>
      </c>
      <c r="M84" s="860"/>
      <c r="N84" s="51"/>
    </row>
    <row r="85" spans="1:14" ht="15.75" thickBot="1">
      <c r="B85" s="91" t="s">
        <v>974</v>
      </c>
      <c r="C85" s="92"/>
      <c r="D85" s="92"/>
      <c r="E85" s="92"/>
      <c r="F85" s="92"/>
      <c r="G85" s="92"/>
      <c r="H85" s="92"/>
      <c r="I85" s="93"/>
      <c r="J85" s="94"/>
      <c r="K85" s="305">
        <v>0.05</v>
      </c>
      <c r="L85" s="861">
        <f>N78*K85</f>
        <v>390.28170385835188</v>
      </c>
      <c r="M85" s="862"/>
      <c r="N85" s="51"/>
    </row>
    <row r="86" spans="1:14" ht="15.75" thickBot="1">
      <c r="B86" s="825" t="s">
        <v>953</v>
      </c>
      <c r="C86" s="826"/>
      <c r="D86" s="826"/>
      <c r="E86" s="826"/>
      <c r="F86" s="826"/>
      <c r="G86" s="826"/>
      <c r="H86" s="826"/>
      <c r="I86" s="826"/>
      <c r="J86" s="826"/>
      <c r="K86" s="826"/>
      <c r="L86" s="826"/>
      <c r="M86" s="827"/>
      <c r="N86" s="52">
        <f>L83+L84+L85</f>
        <v>2341.6902231501113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10147.324300317148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215444.83836630167</v>
      </c>
      <c r="L36" s="270"/>
      <c r="M36" s="271">
        <v>66</v>
      </c>
      <c r="N36" s="272">
        <f>K36/M36</f>
        <v>3264.3157328227526</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3265.340941156086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3367.8617744894195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673.572354897884</v>
      </c>
      <c r="M83" s="860"/>
      <c r="N83" s="51"/>
    </row>
    <row r="84" spans="1:14">
      <c r="B84" s="89" t="s">
        <v>973</v>
      </c>
      <c r="C84" s="90"/>
      <c r="D84" s="90"/>
      <c r="E84" s="90"/>
      <c r="F84" s="90"/>
      <c r="G84" s="90"/>
      <c r="H84" s="90"/>
      <c r="I84" s="87"/>
      <c r="J84" s="88"/>
      <c r="K84" s="304">
        <v>0.05</v>
      </c>
      <c r="L84" s="859">
        <f>N78*K84</f>
        <v>168.393088724471</v>
      </c>
      <c r="M84" s="860"/>
      <c r="N84" s="51"/>
    </row>
    <row r="85" spans="1:14" ht="15.75" thickBot="1">
      <c r="B85" s="91" t="s">
        <v>974</v>
      </c>
      <c r="C85" s="92"/>
      <c r="D85" s="92"/>
      <c r="E85" s="92"/>
      <c r="F85" s="92"/>
      <c r="G85" s="92"/>
      <c r="H85" s="92"/>
      <c r="I85" s="93"/>
      <c r="J85" s="94"/>
      <c r="K85" s="305">
        <v>0.05</v>
      </c>
      <c r="L85" s="861">
        <f>N78*K85</f>
        <v>168.393088724471</v>
      </c>
      <c r="M85" s="862"/>
      <c r="N85" s="51"/>
    </row>
    <row r="86" spans="1:14" ht="15.75" thickBot="1">
      <c r="B86" s="825" t="s">
        <v>953</v>
      </c>
      <c r="C86" s="826"/>
      <c r="D86" s="826"/>
      <c r="E86" s="826"/>
      <c r="F86" s="826"/>
      <c r="G86" s="826"/>
      <c r="H86" s="826"/>
      <c r="I86" s="826"/>
      <c r="J86" s="826"/>
      <c r="K86" s="826"/>
      <c r="L86" s="826"/>
      <c r="M86" s="827"/>
      <c r="N86" s="52">
        <f>L83+L84+L85</f>
        <v>1010.358532346826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4378.2203068362451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5" zoomScale="78" zoomScaleNormal="78" workbookViewId="0">
      <selection activeCell="P55" sqref="P55"/>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180</v>
      </c>
      <c r="B36" s="838" t="str">
        <f>VLOOKUP(A36,EQUIPOS!A6:D154,3,FALSE)</f>
        <v>Compresor 120 HP, con martillo.</v>
      </c>
      <c r="C36" s="839"/>
      <c r="D36" s="839"/>
      <c r="E36" s="839"/>
      <c r="F36" s="839"/>
      <c r="G36" s="839"/>
      <c r="H36" s="840"/>
      <c r="I36" s="267"/>
      <c r="J36" s="268"/>
      <c r="K36" s="269">
        <f>VLOOKUP(A36,EQUIPOS!A6:D163,4,FALSE)</f>
        <v>75735.290875401639</v>
      </c>
      <c r="L36" s="270"/>
      <c r="M36" s="271">
        <v>66</v>
      </c>
      <c r="N36" s="272">
        <f>K36/M36</f>
        <v>1147.5044072030551</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145697.73243339302</v>
      </c>
      <c r="L37" s="270"/>
      <c r="M37" s="271">
        <v>100</v>
      </c>
      <c r="N37" s="272">
        <f>K37/M37</f>
        <v>1456.9773243339303</v>
      </c>
    </row>
    <row r="38" spans="1:14">
      <c r="A38" t="s">
        <v>312</v>
      </c>
      <c r="B38" s="838" t="str">
        <f>VLOOKUP(A38,EQUIPOS!A8:D154,3,FALSE)</f>
        <v>Retroexcavadora sobre oruga, potencia 138 HP, balde de 1,5 m3.</v>
      </c>
      <c r="C38" s="839"/>
      <c r="D38" s="839"/>
      <c r="E38" s="839"/>
      <c r="F38" s="839"/>
      <c r="G38" s="839"/>
      <c r="H38" s="840"/>
      <c r="I38" s="267"/>
      <c r="J38" s="268"/>
      <c r="K38" s="269">
        <f>VLOOKUP(A38,EQUIPOS!A8:D165,4,FALSE)</f>
        <v>215444.83836630167</v>
      </c>
      <c r="L38" s="270"/>
      <c r="M38" s="271">
        <v>66</v>
      </c>
      <c r="N38" s="272">
        <f>K38/M38</f>
        <v>3264.3157328227526</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N78*L42</f>
        <v>6.0915622581215141</v>
      </c>
    </row>
    <row r="43" spans="1:14" ht="15.75" thickBot="1">
      <c r="B43" s="825" t="s">
        <v>953</v>
      </c>
      <c r="C43" s="826"/>
      <c r="D43" s="826"/>
      <c r="E43" s="826"/>
      <c r="F43" s="826"/>
      <c r="G43" s="826"/>
      <c r="H43" s="826"/>
      <c r="I43" s="826"/>
      <c r="J43" s="826"/>
      <c r="K43" s="826"/>
      <c r="L43" s="826"/>
      <c r="M43" s="827"/>
      <c r="N43" s="394">
        <f>SUM(N36:N42)</f>
        <v>5874.8890266178596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6217.3963621015973</v>
      </c>
      <c r="N48" s="272">
        <f>K48*M48</f>
        <v>1243.4792724203196</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1592.2864811588643</v>
      </c>
      <c r="N49" s="272">
        <f t="shared" ref="N49:N54" si="0">K49*M49</f>
        <v>4776.8594434765928</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10888.031111804488</v>
      </c>
      <c r="N50" s="272">
        <f t="shared" si="0"/>
        <v>3266.4093335413463</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1237.8428600976333</v>
      </c>
      <c r="N51" s="272">
        <f t="shared" si="0"/>
        <v>247.56857201952667</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1500</v>
      </c>
      <c r="N52" s="272">
        <f t="shared" si="0"/>
        <v>750</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2980.7949783436875</v>
      </c>
      <c r="N54" s="272">
        <f t="shared" si="0"/>
        <v>2980.7949783436875</v>
      </c>
    </row>
    <row r="55" spans="1:14" ht="15.75" thickBot="1">
      <c r="B55" s="820"/>
      <c r="C55" s="821"/>
      <c r="D55" s="821"/>
      <c r="E55" s="821"/>
      <c r="F55" s="821"/>
      <c r="G55" s="821"/>
      <c r="H55" s="821"/>
      <c r="I55" s="822"/>
      <c r="J55" s="42"/>
      <c r="K55" s="44"/>
      <c r="L55" s="823"/>
      <c r="M55" s="824"/>
      <c r="N55" s="45"/>
    </row>
    <row r="56" spans="1:14" ht="15.75" thickBot="1">
      <c r="B56" s="825" t="s">
        <v>953</v>
      </c>
      <c r="C56" s="826"/>
      <c r="D56" s="826"/>
      <c r="E56" s="826"/>
      <c r="F56" s="826"/>
      <c r="G56" s="826"/>
      <c r="H56" s="826"/>
      <c r="I56" s="826"/>
      <c r="J56" s="826"/>
      <c r="K56" s="826"/>
      <c r="L56" s="826"/>
      <c r="M56" s="827"/>
      <c r="N56" s="394">
        <f>SUM(N48:N55)</f>
        <v>13265.111599801472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25" t="s">
        <v>953</v>
      </c>
      <c r="C78" s="826"/>
      <c r="D78" s="826"/>
      <c r="E78" s="826"/>
      <c r="F78" s="826"/>
      <c r="G78" s="826"/>
      <c r="H78" s="826"/>
      <c r="I78" s="832"/>
      <c r="J78" s="832"/>
      <c r="K78" s="832"/>
      <c r="L78" s="832"/>
      <c r="M78" s="833"/>
      <c r="N78" s="301">
        <f>SUM(N72:N77)</f>
        <v>304.57811290607572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19444.578739325407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3888.9157478650814</v>
      </c>
      <c r="M85" s="860"/>
      <c r="N85" s="51"/>
    </row>
    <row r="86" spans="1:14">
      <c r="B86" s="89" t="s">
        <v>973</v>
      </c>
      <c r="C86" s="90"/>
      <c r="D86" s="90"/>
      <c r="E86" s="90"/>
      <c r="F86" s="90"/>
      <c r="G86" s="90"/>
      <c r="H86" s="90"/>
      <c r="I86" s="87"/>
      <c r="J86" s="88"/>
      <c r="K86" s="304">
        <v>0.05</v>
      </c>
      <c r="L86" s="859">
        <f>N80*K86</f>
        <v>972.22893696627034</v>
      </c>
      <c r="M86" s="860"/>
      <c r="N86" s="51"/>
    </row>
    <row r="87" spans="1:14" ht="15.75" thickBot="1">
      <c r="B87" s="91" t="s">
        <v>974</v>
      </c>
      <c r="C87" s="92"/>
      <c r="D87" s="92"/>
      <c r="E87" s="92"/>
      <c r="F87" s="92"/>
      <c r="G87" s="92"/>
      <c r="H87" s="92"/>
      <c r="I87" s="93"/>
      <c r="J87" s="94"/>
      <c r="K87" s="305">
        <v>0.05</v>
      </c>
      <c r="L87" s="861">
        <f>N80*K87</f>
        <v>972.22893696627034</v>
      </c>
      <c r="M87" s="862"/>
      <c r="N87" s="51"/>
    </row>
    <row r="88" spans="1:14" ht="15.75" thickBot="1">
      <c r="B88" s="825" t="s">
        <v>953</v>
      </c>
      <c r="C88" s="826"/>
      <c r="D88" s="826"/>
      <c r="E88" s="826"/>
      <c r="F88" s="826"/>
      <c r="G88" s="826"/>
      <c r="H88" s="826"/>
      <c r="I88" s="826"/>
      <c r="J88" s="826"/>
      <c r="K88" s="826"/>
      <c r="L88" s="826"/>
      <c r="M88" s="827"/>
      <c r="N88" s="52">
        <f>L85+L86+L87</f>
        <v>5833.373621797622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25277.952361123029</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3" t="s">
        <v>2218</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2219</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2"/>
      <c r="K120" s="802"/>
      <c r="L120" s="802"/>
      <c r="M120" s="802"/>
      <c r="N120" s="803"/>
    </row>
    <row r="121" spans="2:14" ht="15.75" thickBot="1">
      <c r="B121" s="261" t="s">
        <v>2221</v>
      </c>
      <c r="C121" s="393"/>
      <c r="D121" s="393"/>
      <c r="E121" s="57"/>
      <c r="F121" s="57"/>
      <c r="G121" s="57"/>
      <c r="H121" s="57"/>
      <c r="I121" s="57"/>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215444.83836630167</v>
      </c>
      <c r="L36" s="270"/>
      <c r="M36" s="271">
        <v>66</v>
      </c>
      <c r="N36" s="272">
        <f>K36/M36</f>
        <v>3264.3157328227526</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145697.73243339302</v>
      </c>
      <c r="L37" s="270"/>
      <c r="M37" s="271">
        <v>100</v>
      </c>
      <c r="N37" s="272">
        <f>K37/M37</f>
        <v>1456.9773243339303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4722.3182654900165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2980.7949783436875</v>
      </c>
      <c r="N48" s="272">
        <f>K48*M48</f>
        <v>2980.7949783436875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2980.7949783436875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7805.6340771670375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1561.1268154334075</v>
      </c>
      <c r="M83" s="860"/>
      <c r="N83" s="51"/>
    </row>
    <row r="84" spans="1:14">
      <c r="B84" s="89" t="s">
        <v>973</v>
      </c>
      <c r="C84" s="90"/>
      <c r="D84" s="90"/>
      <c r="E84" s="90"/>
      <c r="F84" s="90"/>
      <c r="G84" s="90"/>
      <c r="H84" s="90"/>
      <c r="I84" s="87"/>
      <c r="J84" s="88"/>
      <c r="K84" s="304">
        <v>0.05</v>
      </c>
      <c r="L84" s="859">
        <f>N78*K84</f>
        <v>390.28170385835188</v>
      </c>
      <c r="M84" s="860"/>
      <c r="N84" s="51"/>
    </row>
    <row r="85" spans="1:14" ht="15.75" thickBot="1">
      <c r="B85" s="91" t="s">
        <v>974</v>
      </c>
      <c r="C85" s="92"/>
      <c r="D85" s="92"/>
      <c r="E85" s="92"/>
      <c r="F85" s="92"/>
      <c r="G85" s="92"/>
      <c r="H85" s="92"/>
      <c r="I85" s="93"/>
      <c r="J85" s="94"/>
      <c r="K85" s="305">
        <v>0.05</v>
      </c>
      <c r="L85" s="861">
        <f>N78*K85</f>
        <v>390.28170385835188</v>
      </c>
      <c r="M85" s="862"/>
      <c r="N85" s="51"/>
    </row>
    <row r="86" spans="1:14" ht="15.75" thickBot="1">
      <c r="B86" s="825" t="s">
        <v>953</v>
      </c>
      <c r="C86" s="826"/>
      <c r="D86" s="826"/>
      <c r="E86" s="826"/>
      <c r="F86" s="826"/>
      <c r="G86" s="826"/>
      <c r="H86" s="826"/>
      <c r="I86" s="826"/>
      <c r="J86" s="826"/>
      <c r="K86" s="826"/>
      <c r="L86" s="826"/>
      <c r="M86" s="827"/>
      <c r="N86" s="52">
        <f>L83+L84+L85</f>
        <v>2341.6902231501113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10147.324300317148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23" sqref="O2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215444.83836630167</v>
      </c>
      <c r="L36" s="270"/>
      <c r="M36" s="271">
        <v>66</v>
      </c>
      <c r="N36" s="272">
        <f>K36/M36</f>
        <v>3264.3157328227526</v>
      </c>
    </row>
    <row r="37" spans="1:14">
      <c r="A37" s="108" t="s">
        <v>180</v>
      </c>
      <c r="B37" s="838" t="str">
        <f>VLOOKUP(A37,EQUIPOS!A7:D154,3,FALSE)</f>
        <v>Compresor 120 HP, con martillo.</v>
      </c>
      <c r="C37" s="839"/>
      <c r="D37" s="839"/>
      <c r="E37" s="839"/>
      <c r="F37" s="839"/>
      <c r="G37" s="839"/>
      <c r="H37" s="840"/>
      <c r="I37" s="267"/>
      <c r="J37" s="268"/>
      <c r="K37" s="269">
        <f>VLOOKUP(A37,EQUIPOS!A7:D164,4,FALSE)</f>
        <v>75735.290875401639</v>
      </c>
      <c r="L37" s="270"/>
      <c r="M37" s="271">
        <v>66</v>
      </c>
      <c r="N37" s="272">
        <f>K37/M37</f>
        <v>1147.5044072030551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N79*L42</f>
        <v>6.0915622581215141</v>
      </c>
    </row>
    <row r="43" spans="1:14" ht="15.75" thickBot="1">
      <c r="B43" s="825" t="s">
        <v>953</v>
      </c>
      <c r="C43" s="826"/>
      <c r="D43" s="826"/>
      <c r="E43" s="826"/>
      <c r="F43" s="826"/>
      <c r="G43" s="826"/>
      <c r="H43" s="826"/>
      <c r="I43" s="826"/>
      <c r="J43" s="826"/>
      <c r="K43" s="826"/>
      <c r="L43" s="826"/>
      <c r="M43" s="827"/>
      <c r="N43" s="394">
        <f>SUM(N36:N42)</f>
        <v>4417.9117022839291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6217.3963621015973</v>
      </c>
      <c r="N48" s="272">
        <f t="shared" ref="N48:N52" si="0">K48*M48</f>
        <v>1243.4792724203196</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1592.2864811588643</v>
      </c>
      <c r="N49" s="272">
        <f t="shared" si="0"/>
        <v>4776.8594434765928</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10888.031111804488</v>
      </c>
      <c r="N50" s="272">
        <f t="shared" si="0"/>
        <v>3266.4093335413463</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1237.8428600976333</v>
      </c>
      <c r="N51" s="272">
        <f t="shared" si="0"/>
        <v>247.56857201952667</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1500</v>
      </c>
      <c r="N52" s="272">
        <f t="shared" si="0"/>
        <v>750</v>
      </c>
    </row>
    <row r="53" spans="1:14">
      <c r="B53" s="43"/>
      <c r="C53" s="281"/>
      <c r="D53" s="281"/>
      <c r="E53" s="281"/>
      <c r="F53" s="281"/>
      <c r="G53" s="281"/>
      <c r="H53" s="281"/>
      <c r="I53" s="268"/>
      <c r="J53" s="224"/>
      <c r="K53" s="282"/>
      <c r="L53" s="267"/>
      <c r="M53" s="283"/>
      <c r="N53" s="272"/>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SUM(N48:N54)</f>
        <v>10284.316621457785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950"/>
      <c r="C65" s="951"/>
      <c r="D65" s="951"/>
      <c r="E65" s="951"/>
      <c r="F65" s="951"/>
      <c r="G65" s="952"/>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SUM(N73:N78)</f>
        <v>304.57811290607572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15006.80643664779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3001.3612873295583</v>
      </c>
      <c r="M86" s="860"/>
      <c r="N86" s="51"/>
    </row>
    <row r="87" spans="1:14">
      <c r="B87" s="89" t="s">
        <v>973</v>
      </c>
      <c r="C87" s="90"/>
      <c r="D87" s="90"/>
      <c r="E87" s="90"/>
      <c r="F87" s="90"/>
      <c r="G87" s="90"/>
      <c r="H87" s="90"/>
      <c r="I87" s="87"/>
      <c r="J87" s="88"/>
      <c r="K87" s="304">
        <v>0.05</v>
      </c>
      <c r="L87" s="859">
        <f>N81*K87</f>
        <v>750.34032183238958</v>
      </c>
      <c r="M87" s="860"/>
      <c r="N87" s="51"/>
    </row>
    <row r="88" spans="1:14" ht="15.75" thickBot="1">
      <c r="B88" s="91" t="s">
        <v>974</v>
      </c>
      <c r="C88" s="92"/>
      <c r="D88" s="92"/>
      <c r="E88" s="92"/>
      <c r="F88" s="92"/>
      <c r="G88" s="92"/>
      <c r="H88" s="92"/>
      <c r="I88" s="93"/>
      <c r="J88" s="94"/>
      <c r="K88" s="305">
        <v>0.05</v>
      </c>
      <c r="L88" s="861">
        <f>N81*K88</f>
        <v>750.34032183238958</v>
      </c>
      <c r="M88" s="862"/>
      <c r="N88" s="51"/>
    </row>
    <row r="89" spans="1:14" ht="15.75" thickBot="1">
      <c r="B89" s="825" t="s">
        <v>953</v>
      </c>
      <c r="C89" s="826"/>
      <c r="D89" s="826"/>
      <c r="E89" s="826"/>
      <c r="F89" s="826"/>
      <c r="G89" s="826"/>
      <c r="H89" s="826"/>
      <c r="I89" s="826"/>
      <c r="J89" s="826"/>
      <c r="K89" s="826"/>
      <c r="L89" s="826"/>
      <c r="M89" s="827"/>
      <c r="N89" s="52">
        <f>L86+L87+L88</f>
        <v>4502.0419309943372</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19508.848367642127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3" t="s">
        <v>2218</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2219</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2"/>
      <c r="K121" s="802"/>
      <c r="L121" s="802"/>
      <c r="M121" s="802"/>
      <c r="N121" s="803"/>
    </row>
    <row r="122" spans="2:14" ht="15.75" thickBot="1">
      <c r="B122" s="261" t="s">
        <v>2221</v>
      </c>
      <c r="C122" s="393"/>
      <c r="D122" s="393"/>
      <c r="E122" s="57"/>
      <c r="F122" s="57"/>
      <c r="G122" s="57"/>
      <c r="H122" s="57"/>
      <c r="I122" s="57"/>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215444.83836630167</v>
      </c>
      <c r="L36" s="270"/>
      <c r="M36" s="271">
        <v>66</v>
      </c>
      <c r="N36" s="272">
        <f>K36/M36</f>
        <v>3264.3157328227526</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3265.340941156086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3367.8617744894195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673.572354897884</v>
      </c>
      <c r="M83" s="860"/>
      <c r="N83" s="51"/>
    </row>
    <row r="84" spans="1:14">
      <c r="B84" s="89" t="s">
        <v>973</v>
      </c>
      <c r="C84" s="90"/>
      <c r="D84" s="90"/>
      <c r="E84" s="90"/>
      <c r="F84" s="90"/>
      <c r="G84" s="90"/>
      <c r="H84" s="90"/>
      <c r="I84" s="87"/>
      <c r="J84" s="88"/>
      <c r="K84" s="304">
        <v>0.05</v>
      </c>
      <c r="L84" s="859">
        <f>N78*K84</f>
        <v>168.393088724471</v>
      </c>
      <c r="M84" s="860"/>
      <c r="N84" s="51"/>
    </row>
    <row r="85" spans="1:14" ht="15.75" thickBot="1">
      <c r="B85" s="91" t="s">
        <v>974</v>
      </c>
      <c r="C85" s="92"/>
      <c r="D85" s="92"/>
      <c r="E85" s="92"/>
      <c r="F85" s="92"/>
      <c r="G85" s="92"/>
      <c r="H85" s="92"/>
      <c r="I85" s="93"/>
      <c r="J85" s="94"/>
      <c r="K85" s="305">
        <v>0.05</v>
      </c>
      <c r="L85" s="861">
        <f>N78*K85</f>
        <v>168.393088724471</v>
      </c>
      <c r="M85" s="862"/>
      <c r="N85" s="51"/>
    </row>
    <row r="86" spans="1:14" ht="15.75" thickBot="1">
      <c r="B86" s="825" t="s">
        <v>953</v>
      </c>
      <c r="C86" s="826"/>
      <c r="D86" s="826"/>
      <c r="E86" s="826"/>
      <c r="F86" s="826"/>
      <c r="G86" s="826"/>
      <c r="H86" s="826"/>
      <c r="I86" s="826"/>
      <c r="J86" s="826"/>
      <c r="K86" s="826"/>
      <c r="L86" s="826"/>
      <c r="M86" s="827"/>
      <c r="N86" s="52">
        <f>L83+L84+L85</f>
        <v>1010.358532346826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4378.2203068362451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121589.41525008366</v>
      </c>
      <c r="L36" s="270"/>
      <c r="M36" s="271">
        <v>66</v>
      </c>
      <c r="N36" s="272">
        <f>K36/M36</f>
        <v>1842.2638674255102</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145697.73243339302</v>
      </c>
      <c r="L37" s="270"/>
      <c r="M37" s="271">
        <v>100</v>
      </c>
      <c r="N37" s="272">
        <f>K37/M37</f>
        <v>1456.9773243339303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2.0504166666666666</v>
      </c>
    </row>
    <row r="43" spans="1:14" ht="15.75" thickBot="1">
      <c r="B43" s="825" t="s">
        <v>953</v>
      </c>
      <c r="C43" s="826"/>
      <c r="D43" s="826"/>
      <c r="E43" s="826"/>
      <c r="F43" s="826"/>
      <c r="G43" s="826"/>
      <c r="H43" s="826"/>
      <c r="I43" s="826"/>
      <c r="J43" s="826"/>
      <c r="K43" s="826"/>
      <c r="L43" s="826"/>
      <c r="M43" s="827"/>
      <c r="N43" s="394">
        <f>SUM(N36:N42)</f>
        <v>3301.2916084261069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2288.1666179212816</v>
      </c>
      <c r="N48" s="272">
        <f>K48*M48</f>
        <v>2288.1666179212816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2288.1666179212816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205.04166666666666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5794.4998930140555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1158.8999786028112</v>
      </c>
      <c r="M83" s="860"/>
      <c r="N83" s="51"/>
    </row>
    <row r="84" spans="1:14">
      <c r="B84" s="89" t="s">
        <v>973</v>
      </c>
      <c r="C84" s="90"/>
      <c r="D84" s="90"/>
      <c r="E84" s="90"/>
      <c r="F84" s="90"/>
      <c r="G84" s="90"/>
      <c r="H84" s="90"/>
      <c r="I84" s="87"/>
      <c r="J84" s="88"/>
      <c r="K84" s="304">
        <v>0.05</v>
      </c>
      <c r="L84" s="859">
        <f>N78*K84</f>
        <v>289.7249946507028</v>
      </c>
      <c r="M84" s="860"/>
      <c r="N84" s="51"/>
    </row>
    <row r="85" spans="1:14" ht="15.75" thickBot="1">
      <c r="B85" s="91" t="s">
        <v>974</v>
      </c>
      <c r="C85" s="92"/>
      <c r="D85" s="92"/>
      <c r="E85" s="92"/>
      <c r="F85" s="92"/>
      <c r="G85" s="92"/>
      <c r="H85" s="92"/>
      <c r="I85" s="93"/>
      <c r="J85" s="94"/>
      <c r="K85" s="305">
        <v>0.05</v>
      </c>
      <c r="L85" s="861">
        <f>N78*K85</f>
        <v>289.7249946507028</v>
      </c>
      <c r="M85" s="862"/>
      <c r="N85" s="51"/>
    </row>
    <row r="86" spans="1:14" ht="15.75" thickBot="1">
      <c r="B86" s="825" t="s">
        <v>953</v>
      </c>
      <c r="C86" s="826"/>
      <c r="D86" s="826"/>
      <c r="E86" s="826"/>
      <c r="F86" s="826"/>
      <c r="G86" s="826"/>
      <c r="H86" s="826"/>
      <c r="I86" s="826"/>
      <c r="J86" s="826"/>
      <c r="K86" s="826"/>
      <c r="L86" s="826"/>
      <c r="M86" s="827"/>
      <c r="N86" s="52">
        <f>L83+L84+L85</f>
        <v>1738.3499679042166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7532.8498609182716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145697.73243339302</v>
      </c>
      <c r="L36" s="464"/>
      <c r="M36" s="283">
        <v>50</v>
      </c>
      <c r="N36" s="272">
        <f>K36/M36</f>
        <v>2913.9546486678605</v>
      </c>
    </row>
    <row r="37" spans="1:14">
      <c r="A37" s="108" t="s">
        <v>152</v>
      </c>
      <c r="B37" s="838" t="str">
        <f>VLOOKUP(A37,EQUIPOS!A7:D154,3,FALSE)</f>
        <v xml:space="preserve">Carrotanque de agua(1000 Galones) </v>
      </c>
      <c r="C37" s="839"/>
      <c r="D37" s="839"/>
      <c r="E37" s="839"/>
      <c r="F37" s="839"/>
      <c r="G37" s="839"/>
      <c r="H37" s="840"/>
      <c r="I37" s="267"/>
      <c r="J37" s="268"/>
      <c r="K37" s="269">
        <f>VLOOKUP(A37,EQUIPOS!A7:D164,4,FALSE)</f>
        <v>66046.218060672749</v>
      </c>
      <c r="L37" s="464"/>
      <c r="M37" s="283">
        <v>50</v>
      </c>
      <c r="N37" s="272">
        <f>K37/M37</f>
        <v>1320.9243612134551</v>
      </c>
    </row>
    <row r="38" spans="1:14">
      <c r="A38" s="205" t="s">
        <v>269</v>
      </c>
      <c r="B38" s="838" t="str">
        <f>VLOOKUP(A38,EQUIPOS!A8:D154,3,FALSE)</f>
        <v>Motoniveladora  potencia 215 HP, ancho de cuchilla 4,27 m, peso 18 ton.</v>
      </c>
      <c r="C38" s="839"/>
      <c r="D38" s="839"/>
      <c r="E38" s="839"/>
      <c r="F38" s="839"/>
      <c r="G38" s="839"/>
      <c r="H38" s="840"/>
      <c r="I38" s="267"/>
      <c r="J38" s="268"/>
      <c r="K38" s="269">
        <f>VLOOKUP(A38,EQUIPOS!A8:D165,4,FALSE)</f>
        <v>180865.44004559435</v>
      </c>
      <c r="L38" s="464"/>
      <c r="M38" s="283">
        <v>50</v>
      </c>
      <c r="N38" s="272">
        <f>K38/M38</f>
        <v>3617.3088009118869</v>
      </c>
    </row>
    <row r="39" spans="1:14">
      <c r="A39" s="205" t="s">
        <v>365</v>
      </c>
      <c r="B39" s="838" t="str">
        <f>VLOOKUP(A39,EQUIPOS!A9:D154,3,FALSE)</f>
        <v xml:space="preserve">Vibrocompatador, potencia 153 HP, peso 10 Ton. </v>
      </c>
      <c r="C39" s="839"/>
      <c r="D39" s="839"/>
      <c r="E39" s="839"/>
      <c r="F39" s="839"/>
      <c r="G39" s="839"/>
      <c r="H39" s="840"/>
      <c r="I39" s="841"/>
      <c r="J39" s="822"/>
      <c r="K39" s="269">
        <f>VLOOKUP(A39,EQUIPOS!A9:D166,4,FALSE)</f>
        <v>108519.882215754</v>
      </c>
      <c r="L39" s="953">
        <v>50</v>
      </c>
      <c r="M39" s="954"/>
      <c r="N39" s="272">
        <f>K39/L39</f>
        <v>2170.39764431508</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10022.585455108283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402.04310903601993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10424.628564144303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2084.9257128288605</v>
      </c>
      <c r="M83" s="860"/>
      <c r="N83" s="51"/>
    </row>
    <row r="84" spans="1:14">
      <c r="B84" s="89" t="s">
        <v>973</v>
      </c>
      <c r="C84" s="90"/>
      <c r="D84" s="90"/>
      <c r="E84" s="90"/>
      <c r="F84" s="90"/>
      <c r="G84" s="90"/>
      <c r="H84" s="90"/>
      <c r="I84" s="87"/>
      <c r="J84" s="88"/>
      <c r="K84" s="304">
        <v>0.05</v>
      </c>
      <c r="L84" s="859">
        <f>N78*K84</f>
        <v>521.23142820721512</v>
      </c>
      <c r="M84" s="860"/>
      <c r="N84" s="51"/>
    </row>
    <row r="85" spans="1:14" ht="15.75" thickBot="1">
      <c r="B85" s="91" t="s">
        <v>974</v>
      </c>
      <c r="C85" s="92"/>
      <c r="D85" s="92"/>
      <c r="E85" s="92"/>
      <c r="F85" s="92"/>
      <c r="G85" s="92"/>
      <c r="H85" s="92"/>
      <c r="I85" s="93"/>
      <c r="J85" s="94"/>
      <c r="K85" s="305">
        <v>0.05</v>
      </c>
      <c r="L85" s="861">
        <f>N78*K85</f>
        <v>521.23142820721512</v>
      </c>
      <c r="M85" s="862"/>
      <c r="N85" s="51"/>
    </row>
    <row r="86" spans="1:14" ht="15.75" thickBot="1">
      <c r="B86" s="825" t="s">
        <v>953</v>
      </c>
      <c r="C86" s="826"/>
      <c r="D86" s="826"/>
      <c r="E86" s="826"/>
      <c r="F86" s="826"/>
      <c r="G86" s="826"/>
      <c r="H86" s="826"/>
      <c r="I86" s="826"/>
      <c r="J86" s="826"/>
      <c r="K86" s="826"/>
      <c r="L86" s="826"/>
      <c r="M86" s="827"/>
      <c r="N86" s="52">
        <f>L83+L84+L85</f>
        <v>3127.3885692432909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13552.017133387593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145697.73243339302</v>
      </c>
      <c r="L36" s="270"/>
      <c r="M36" s="271">
        <v>40</v>
      </c>
      <c r="N36" s="272">
        <f>K36/M36</f>
        <v>3642.4433108348253</v>
      </c>
    </row>
    <row r="37" spans="1:14">
      <c r="A37" s="113" t="s">
        <v>365</v>
      </c>
      <c r="B37" s="838" t="str">
        <f>VLOOKUP(A37,EQUIPOS!A7:D154,3,FALSE)</f>
        <v xml:space="preserve">Vibrocompatador, potencia 153 HP, peso 10 Ton. </v>
      </c>
      <c r="C37" s="839"/>
      <c r="D37" s="839"/>
      <c r="E37" s="839"/>
      <c r="F37" s="839"/>
      <c r="G37" s="839"/>
      <c r="H37" s="840"/>
      <c r="I37" s="267"/>
      <c r="J37" s="268"/>
      <c r="K37" s="269">
        <f>VLOOKUP(A37,EQUIPOS!A7:D164,4,FALSE)</f>
        <v>108519.882215754</v>
      </c>
      <c r="L37" s="270"/>
      <c r="M37" s="271">
        <v>40</v>
      </c>
      <c r="N37" s="272">
        <f>K37/M37</f>
        <v>2712.9970553938501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6355.440366228675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6857.9942525237002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1371.5988505047401</v>
      </c>
      <c r="M83" s="860"/>
      <c r="N83" s="51"/>
    </row>
    <row r="84" spans="1:14">
      <c r="B84" s="89" t="s">
        <v>973</v>
      </c>
      <c r="C84" s="90"/>
      <c r="D84" s="90"/>
      <c r="E84" s="90"/>
      <c r="F84" s="90"/>
      <c r="G84" s="90"/>
      <c r="H84" s="90"/>
      <c r="I84" s="87"/>
      <c r="J84" s="88"/>
      <c r="K84" s="304">
        <v>0.05</v>
      </c>
      <c r="L84" s="859">
        <f>N78*K84</f>
        <v>342.89971262618502</v>
      </c>
      <c r="M84" s="860"/>
      <c r="N84" s="51"/>
    </row>
    <row r="85" spans="1:14" ht="15.75" thickBot="1">
      <c r="B85" s="91" t="s">
        <v>974</v>
      </c>
      <c r="C85" s="92"/>
      <c r="D85" s="92"/>
      <c r="E85" s="92"/>
      <c r="F85" s="92"/>
      <c r="G85" s="92"/>
      <c r="H85" s="92"/>
      <c r="I85" s="93"/>
      <c r="J85" s="94"/>
      <c r="K85" s="305">
        <v>0.05</v>
      </c>
      <c r="L85" s="861">
        <f>N78*K85</f>
        <v>342.89971262618502</v>
      </c>
      <c r="M85" s="862"/>
      <c r="N85" s="51"/>
    </row>
    <row r="86" spans="1:14" ht="15.75" thickBot="1">
      <c r="B86" s="825" t="s">
        <v>953</v>
      </c>
      <c r="C86" s="826"/>
      <c r="D86" s="826"/>
      <c r="E86" s="826"/>
      <c r="F86" s="826"/>
      <c r="G86" s="826"/>
      <c r="H86" s="826"/>
      <c r="I86" s="826"/>
      <c r="J86" s="826"/>
      <c r="K86" s="826"/>
      <c r="L86" s="826"/>
      <c r="M86" s="827"/>
      <c r="N86" s="52">
        <f>L83+L84+L85</f>
        <v>2057.3982757571102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8915.3925282808104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145697.73243339302</v>
      </c>
      <c r="L36" s="270"/>
      <c r="M36" s="271">
        <v>40</v>
      </c>
      <c r="N36" s="272">
        <f>K36/M36</f>
        <v>3642.4433108348253</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3642.4433108348253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4144.9971971298501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828.99943942597008</v>
      </c>
      <c r="M83" s="860"/>
      <c r="N83" s="51"/>
    </row>
    <row r="84" spans="1:14">
      <c r="B84" s="89" t="s">
        <v>973</v>
      </c>
      <c r="C84" s="90"/>
      <c r="D84" s="90"/>
      <c r="E84" s="90"/>
      <c r="F84" s="90"/>
      <c r="G84" s="90"/>
      <c r="H84" s="90"/>
      <c r="I84" s="87"/>
      <c r="J84" s="88"/>
      <c r="K84" s="304">
        <v>0.05</v>
      </c>
      <c r="L84" s="859">
        <f>N78*K84</f>
        <v>207.24985985649252</v>
      </c>
      <c r="M84" s="860"/>
      <c r="N84" s="51"/>
    </row>
    <row r="85" spans="1:14" ht="15.75" thickBot="1">
      <c r="B85" s="91" t="s">
        <v>974</v>
      </c>
      <c r="C85" s="92"/>
      <c r="D85" s="92"/>
      <c r="E85" s="92"/>
      <c r="F85" s="92"/>
      <c r="G85" s="92"/>
      <c r="H85" s="92"/>
      <c r="I85" s="93"/>
      <c r="J85" s="94"/>
      <c r="K85" s="305">
        <v>0.05</v>
      </c>
      <c r="L85" s="861">
        <f>N78*K85</f>
        <v>207.24985985649252</v>
      </c>
      <c r="M85" s="862"/>
      <c r="N85" s="51"/>
    </row>
    <row r="86" spans="1:14" ht="15.75" thickBot="1">
      <c r="B86" s="825" t="s">
        <v>953</v>
      </c>
      <c r="C86" s="826"/>
      <c r="D86" s="826"/>
      <c r="E86" s="826"/>
      <c r="F86" s="826"/>
      <c r="G86" s="826"/>
      <c r="H86" s="826"/>
      <c r="I86" s="826"/>
      <c r="J86" s="826"/>
      <c r="K86" s="826"/>
      <c r="L86" s="826"/>
      <c r="M86" s="827"/>
      <c r="N86" s="52">
        <f>L83+L84+L85</f>
        <v>1243.4991591389551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5388.4963562688054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5812.0082450468562</v>
      </c>
      <c r="N48" s="272">
        <f>K48*M48</f>
        <v>7555.6107185609135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7555.6107185609135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7772.7084446114659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1554.5416889222934</v>
      </c>
      <c r="M83" s="860"/>
      <c r="N83" s="51"/>
    </row>
    <row r="84" spans="1:14">
      <c r="B84" s="89" t="s">
        <v>973</v>
      </c>
      <c r="C84" s="90"/>
      <c r="D84" s="90"/>
      <c r="E84" s="90"/>
      <c r="F84" s="90"/>
      <c r="G84" s="90"/>
      <c r="H84" s="90"/>
      <c r="I84" s="87"/>
      <c r="J84" s="88"/>
      <c r="K84" s="304">
        <v>0.05</v>
      </c>
      <c r="L84" s="859">
        <f>N78*K84</f>
        <v>388.63542223057334</v>
      </c>
      <c r="M84" s="860"/>
      <c r="N84" s="51"/>
    </row>
    <row r="85" spans="1:14" ht="15.75" thickBot="1">
      <c r="B85" s="91" t="s">
        <v>974</v>
      </c>
      <c r="C85" s="92"/>
      <c r="D85" s="92"/>
      <c r="E85" s="92"/>
      <c r="F85" s="92"/>
      <c r="G85" s="92"/>
      <c r="H85" s="92"/>
      <c r="I85" s="93"/>
      <c r="J85" s="94"/>
      <c r="K85" s="305">
        <v>0.05</v>
      </c>
      <c r="L85" s="861">
        <f>N78*K85</f>
        <v>388.63542223057334</v>
      </c>
      <c r="M85" s="862"/>
      <c r="N85" s="51"/>
    </row>
    <row r="86" spans="1:14" ht="15.75" thickBot="1">
      <c r="B86" s="825" t="s">
        <v>953</v>
      </c>
      <c r="C86" s="826"/>
      <c r="D86" s="826"/>
      <c r="E86" s="826"/>
      <c r="F86" s="826"/>
      <c r="G86" s="826"/>
      <c r="H86" s="826"/>
      <c r="I86" s="826"/>
      <c r="J86" s="826"/>
      <c r="K86" s="826"/>
      <c r="L86" s="826"/>
      <c r="M86" s="827"/>
      <c r="N86" s="52">
        <f>L83+L84+L85</f>
        <v>2331.81253338344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10104.520977994905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9850.7144593408848</v>
      </c>
      <c r="N48" s="272">
        <f>K48*M48</f>
        <v>11820.857351209061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11820.857351209061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12037.955077259612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2407.5910154519224</v>
      </c>
      <c r="M83" s="860"/>
      <c r="N83" s="51"/>
    </row>
    <row r="84" spans="1:14">
      <c r="B84" s="89" t="s">
        <v>973</v>
      </c>
      <c r="C84" s="90"/>
      <c r="D84" s="90"/>
      <c r="E84" s="90"/>
      <c r="F84" s="90"/>
      <c r="G84" s="90"/>
      <c r="H84" s="90"/>
      <c r="I84" s="87"/>
      <c r="J84" s="88"/>
      <c r="K84" s="304">
        <v>0.05</v>
      </c>
      <c r="L84" s="859">
        <f>N78*K84</f>
        <v>601.89775386298061</v>
      </c>
      <c r="M84" s="860"/>
      <c r="N84" s="51"/>
    </row>
    <row r="85" spans="1:14" ht="15.75" thickBot="1">
      <c r="B85" s="91" t="s">
        <v>974</v>
      </c>
      <c r="C85" s="92"/>
      <c r="D85" s="92"/>
      <c r="E85" s="92"/>
      <c r="F85" s="92"/>
      <c r="G85" s="92"/>
      <c r="H85" s="92"/>
      <c r="I85" s="93"/>
      <c r="J85" s="94"/>
      <c r="K85" s="305">
        <v>0.05</v>
      </c>
      <c r="L85" s="861">
        <f>N78*K85</f>
        <v>601.89775386298061</v>
      </c>
      <c r="M85" s="862"/>
      <c r="N85" s="51"/>
    </row>
    <row r="86" spans="1:14" ht="15.75" thickBot="1">
      <c r="B86" s="825" t="s">
        <v>953</v>
      </c>
      <c r="C86" s="826"/>
      <c r="D86" s="826"/>
      <c r="E86" s="826"/>
      <c r="F86" s="826"/>
      <c r="G86" s="826"/>
      <c r="H86" s="826"/>
      <c r="I86" s="826"/>
      <c r="J86" s="826"/>
      <c r="K86" s="826"/>
      <c r="L86" s="826"/>
      <c r="M86" s="827"/>
      <c r="N86" s="52">
        <f>L83+L84+L85</f>
        <v>3611.3865231778836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15649.341600437496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145697.73243339302</v>
      </c>
      <c r="L36" s="270"/>
      <c r="M36" s="271">
        <v>45</v>
      </c>
      <c r="N36" s="272">
        <f>K36/M36</f>
        <v>3237.7273874087336</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66046.218060672749</v>
      </c>
      <c r="L37" s="270"/>
      <c r="M37" s="271">
        <v>45</v>
      </c>
      <c r="N37" s="272">
        <f>K37/M37</f>
        <v>1467.6937346816167</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180865.44004559435</v>
      </c>
      <c r="L38" s="270"/>
      <c r="M38" s="271">
        <v>45</v>
      </c>
      <c r="N38" s="272">
        <f>K38/M38</f>
        <v>4019.232001013208</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108519.882215754</v>
      </c>
      <c r="L39" s="842">
        <v>45</v>
      </c>
      <c r="M39" s="843"/>
      <c r="N39" s="272">
        <f>K39/L39</f>
        <v>2411.5529381278666</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11148.147630321115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87186.627228382858</v>
      </c>
      <c r="N48" s="272">
        <f>K48*M48</f>
        <v>108983.28403547857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108983.28403547857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9">
        <f>VLOOKUP(A59,TRANSPORTE!A5:D123,4,FALSE)</f>
        <v>1290.8463618130318</v>
      </c>
      <c r="M59" s="830"/>
      <c r="N59" s="291">
        <f>K59*L59</f>
        <v>1613.5579522662897</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1613.5579522662897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122342.06807255044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24468.413614510089</v>
      </c>
      <c r="M83" s="860"/>
      <c r="N83" s="51"/>
    </row>
    <row r="84" spans="1:14">
      <c r="B84" s="89" t="s">
        <v>973</v>
      </c>
      <c r="C84" s="90"/>
      <c r="D84" s="90"/>
      <c r="E84" s="90"/>
      <c r="F84" s="90"/>
      <c r="G84" s="90"/>
      <c r="H84" s="90"/>
      <c r="I84" s="87"/>
      <c r="J84" s="88"/>
      <c r="K84" s="304">
        <v>0.05</v>
      </c>
      <c r="L84" s="859">
        <f>N78*K84</f>
        <v>6117.1034036275223</v>
      </c>
      <c r="M84" s="860"/>
      <c r="N84" s="51"/>
    </row>
    <row r="85" spans="1:14" ht="15.75" thickBot="1">
      <c r="B85" s="91" t="s">
        <v>974</v>
      </c>
      <c r="C85" s="92"/>
      <c r="D85" s="92"/>
      <c r="E85" s="92"/>
      <c r="F85" s="92"/>
      <c r="G85" s="92"/>
      <c r="H85" s="92"/>
      <c r="I85" s="93"/>
      <c r="J85" s="94"/>
      <c r="K85" s="305">
        <v>0.05</v>
      </c>
      <c r="L85" s="861">
        <f>N78*K85</f>
        <v>6117.1034036275223</v>
      </c>
      <c r="M85" s="862"/>
      <c r="N85" s="51"/>
    </row>
    <row r="86" spans="1:14" ht="15.75" thickBot="1">
      <c r="B86" s="825" t="s">
        <v>953</v>
      </c>
      <c r="C86" s="826"/>
      <c r="D86" s="826"/>
      <c r="E86" s="826"/>
      <c r="F86" s="826"/>
      <c r="G86" s="826"/>
      <c r="H86" s="826"/>
      <c r="I86" s="826"/>
      <c r="J86" s="826"/>
      <c r="K86" s="826"/>
      <c r="L86" s="826"/>
      <c r="M86" s="827"/>
      <c r="N86" s="52">
        <f>L83+L84+L85</f>
        <v>36702.620421765132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159045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145697.73243339302</v>
      </c>
      <c r="L36" s="270"/>
      <c r="M36" s="271">
        <v>45</v>
      </c>
      <c r="N36" s="272">
        <f>K36/M36</f>
        <v>3237.7273874087336</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66046.218060672749</v>
      </c>
      <c r="L37" s="270"/>
      <c r="M37" s="271">
        <v>45</v>
      </c>
      <c r="N37" s="272">
        <f>K37/M37</f>
        <v>1467.6937346816167</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180865.44004559435</v>
      </c>
      <c r="L38" s="270"/>
      <c r="M38" s="271">
        <v>45</v>
      </c>
      <c r="N38" s="272">
        <f>K38/M38</f>
        <v>4019.232001013208</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108519.882215754</v>
      </c>
      <c r="L39" s="842">
        <v>45</v>
      </c>
      <c r="M39" s="843"/>
      <c r="N39" s="272">
        <f>K39/L39</f>
        <v>2411.5529381278666</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11148.147630321115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37182.978522582489</v>
      </c>
      <c r="N48" s="272">
        <f>K48*M48</f>
        <v>46478.723153228115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46478.723153228115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1290.8463618130318</v>
      </c>
      <c r="M59" s="830"/>
      <c r="N59" s="291">
        <f>K59*L59</f>
        <v>1613.5579522662897</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1613.5579522662897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59837.507190299984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11967.501438059997</v>
      </c>
      <c r="M83" s="860"/>
      <c r="N83" s="51"/>
    </row>
    <row r="84" spans="1:14">
      <c r="B84" s="89" t="s">
        <v>973</v>
      </c>
      <c r="C84" s="90"/>
      <c r="D84" s="90"/>
      <c r="E84" s="90"/>
      <c r="F84" s="90"/>
      <c r="G84" s="90"/>
      <c r="H84" s="90"/>
      <c r="I84" s="87"/>
      <c r="J84" s="88"/>
      <c r="K84" s="304">
        <v>0.05</v>
      </c>
      <c r="L84" s="859">
        <f>N78*K84</f>
        <v>2991.8753595149992</v>
      </c>
      <c r="M84" s="860"/>
      <c r="N84" s="51"/>
    </row>
    <row r="85" spans="1:14" ht="15.75" thickBot="1">
      <c r="B85" s="91" t="s">
        <v>974</v>
      </c>
      <c r="C85" s="92"/>
      <c r="D85" s="92"/>
      <c r="E85" s="92"/>
      <c r="F85" s="92"/>
      <c r="G85" s="92"/>
      <c r="H85" s="92"/>
      <c r="I85" s="93"/>
      <c r="J85" s="94"/>
      <c r="K85" s="305">
        <v>0.05</v>
      </c>
      <c r="L85" s="861">
        <f>N78*K85</f>
        <v>2991.8753595149992</v>
      </c>
      <c r="M85" s="862"/>
      <c r="N85" s="51"/>
    </row>
    <row r="86" spans="1:14" ht="15.75" thickBot="1">
      <c r="B86" s="825" t="s">
        <v>953</v>
      </c>
      <c r="C86" s="826"/>
      <c r="D86" s="826"/>
      <c r="E86" s="826"/>
      <c r="F86" s="826"/>
      <c r="G86" s="826"/>
      <c r="H86" s="826"/>
      <c r="I86" s="826"/>
      <c r="J86" s="826"/>
      <c r="K86" s="826"/>
      <c r="L86" s="826"/>
      <c r="M86" s="827"/>
      <c r="N86" s="52">
        <f>L83+L84+L85</f>
        <v>17951.252157089995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77788.759347389976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145697.73243339302</v>
      </c>
      <c r="L36" s="270"/>
      <c r="M36" s="271">
        <v>45</v>
      </c>
      <c r="N36" s="272">
        <f>K36/M36</f>
        <v>3237.7273874087336</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66046.218060672749</v>
      </c>
      <c r="L37" s="270"/>
      <c r="M37" s="271">
        <v>45</v>
      </c>
      <c r="N37" s="272">
        <f>K37/M37</f>
        <v>1467.6937346816167</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180865.44004559435</v>
      </c>
      <c r="L38" s="270"/>
      <c r="M38" s="271">
        <v>45</v>
      </c>
      <c r="N38" s="272">
        <f>K38/M38</f>
        <v>4019.232001013208</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108519.882215754</v>
      </c>
      <c r="L39" s="842">
        <v>45</v>
      </c>
      <c r="M39" s="843"/>
      <c r="N39" s="272">
        <f>K39/L39</f>
        <v>2411.5529381278666</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11148.147630321115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36108.808404932097</v>
      </c>
      <c r="N48" s="272">
        <f>K48*M48</f>
        <v>45136.010506165119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45136.010506165119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1290.8463618130318</v>
      </c>
      <c r="M59" s="830"/>
      <c r="N59" s="291">
        <f>K59*L59</f>
        <v>1613.5579522662897</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1613.5579522662897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58494.794543236989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11698.958908647399</v>
      </c>
      <c r="M83" s="860"/>
      <c r="N83" s="51"/>
    </row>
    <row r="84" spans="1:14">
      <c r="B84" s="89" t="s">
        <v>973</v>
      </c>
      <c r="C84" s="90"/>
      <c r="D84" s="90"/>
      <c r="E84" s="90"/>
      <c r="F84" s="90"/>
      <c r="G84" s="90"/>
      <c r="H84" s="90"/>
      <c r="I84" s="87"/>
      <c r="J84" s="88"/>
      <c r="K84" s="304">
        <v>0.05</v>
      </c>
      <c r="L84" s="859">
        <f>N78*K84</f>
        <v>2924.7397271618497</v>
      </c>
      <c r="M84" s="860"/>
      <c r="N84" s="51"/>
    </row>
    <row r="85" spans="1:14" ht="15.75" thickBot="1">
      <c r="B85" s="91" t="s">
        <v>974</v>
      </c>
      <c r="C85" s="92"/>
      <c r="D85" s="92"/>
      <c r="E85" s="92"/>
      <c r="F85" s="92"/>
      <c r="G85" s="92"/>
      <c r="H85" s="92"/>
      <c r="I85" s="93"/>
      <c r="J85" s="94"/>
      <c r="K85" s="305">
        <v>0.05</v>
      </c>
      <c r="L85" s="861">
        <f>N78*K85</f>
        <v>2924.7397271618497</v>
      </c>
      <c r="M85" s="862"/>
      <c r="N85" s="51"/>
    </row>
    <row r="86" spans="1:14" ht="15.75" thickBot="1">
      <c r="B86" s="825" t="s">
        <v>953</v>
      </c>
      <c r="C86" s="826"/>
      <c r="D86" s="826"/>
      <c r="E86" s="826"/>
      <c r="F86" s="826"/>
      <c r="G86" s="826"/>
      <c r="H86" s="826"/>
      <c r="I86" s="826"/>
      <c r="J86" s="826"/>
      <c r="K86" s="826"/>
      <c r="L86" s="826"/>
      <c r="M86" s="827"/>
      <c r="N86" s="52">
        <f>L83+L84+L85</f>
        <v>17548.438362971097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76043.232906208083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145697.73243339302</v>
      </c>
      <c r="L36" s="270"/>
      <c r="M36" s="271">
        <v>400</v>
      </c>
      <c r="N36" s="272">
        <f>K36/M36</f>
        <v>364.24433108348256</v>
      </c>
    </row>
    <row r="37" spans="1:14">
      <c r="A37" s="113" t="s">
        <v>152</v>
      </c>
      <c r="B37" s="838" t="str">
        <f>VLOOKUP(A37,EQUIPOS!A7:D154,3,FALSE)</f>
        <v xml:space="preserve">Carrotanque de agua(1000 Galones) </v>
      </c>
      <c r="C37" s="839"/>
      <c r="D37" s="839"/>
      <c r="E37" s="839"/>
      <c r="F37" s="839"/>
      <c r="G37" s="839"/>
      <c r="H37" s="840"/>
      <c r="I37" s="267"/>
      <c r="J37" s="268"/>
      <c r="K37" s="269">
        <f>VLOOKUP(A37,EQUIPOS!A7:D164,4,FALSE)</f>
        <v>66046.218060672749</v>
      </c>
      <c r="L37" s="270"/>
      <c r="M37" s="271">
        <v>200</v>
      </c>
      <c r="N37" s="272">
        <f>K37/M37</f>
        <v>330.23109030336377</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180865.44004559435</v>
      </c>
      <c r="L38" s="270"/>
      <c r="M38" s="271">
        <v>200</v>
      </c>
      <c r="N38" s="272">
        <f>K38/M38</f>
        <v>904.32720022797173</v>
      </c>
    </row>
    <row r="39" spans="1:14">
      <c r="A39" t="s">
        <v>365</v>
      </c>
      <c r="B39" s="838" t="str">
        <f>VLOOKUP(A39,EQUIPOS!A9:D155,3,FALSE)</f>
        <v xml:space="preserve">Vibrocompatador, potencia 153 HP, peso 10 Ton. </v>
      </c>
      <c r="C39" s="839"/>
      <c r="D39" s="839"/>
      <c r="E39" s="839"/>
      <c r="F39" s="839"/>
      <c r="G39" s="839"/>
      <c r="H39" s="840"/>
      <c r="I39" s="841"/>
      <c r="J39" s="822"/>
      <c r="K39" s="269">
        <f>VLOOKUP(A39,EQUIPOS!A9:D166,4,FALSE)</f>
        <v>108519.882215754</v>
      </c>
      <c r="L39" s="842">
        <v>200</v>
      </c>
      <c r="M39" s="843"/>
      <c r="N39" s="272">
        <f>K39/L39</f>
        <v>542.59941107877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2.6868530451800998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2144.0888857387686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134.34265225900498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2278.4315379977734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455.68630759955471</v>
      </c>
      <c r="M83" s="860"/>
      <c r="N83" s="51"/>
    </row>
    <row r="84" spans="1:14">
      <c r="B84" s="89" t="s">
        <v>973</v>
      </c>
      <c r="C84" s="90"/>
      <c r="D84" s="90"/>
      <c r="E84" s="90"/>
      <c r="F84" s="90"/>
      <c r="G84" s="90"/>
      <c r="H84" s="90"/>
      <c r="I84" s="87"/>
      <c r="J84" s="88"/>
      <c r="K84" s="304">
        <v>0.05</v>
      </c>
      <c r="L84" s="859">
        <f>N78*K84</f>
        <v>113.92157689988868</v>
      </c>
      <c r="M84" s="860"/>
      <c r="N84" s="51"/>
    </row>
    <row r="85" spans="1:14" ht="15.75" thickBot="1">
      <c r="B85" s="91" t="s">
        <v>974</v>
      </c>
      <c r="C85" s="92"/>
      <c r="D85" s="92"/>
      <c r="E85" s="92"/>
      <c r="F85" s="92"/>
      <c r="G85" s="92"/>
      <c r="H85" s="92"/>
      <c r="I85" s="93"/>
      <c r="J85" s="94"/>
      <c r="K85" s="305">
        <v>0.05</v>
      </c>
      <c r="L85" s="861">
        <f>N78*K85</f>
        <v>113.92157689988868</v>
      </c>
      <c r="M85" s="862"/>
      <c r="N85" s="51"/>
    </row>
    <row r="86" spans="1:14" ht="15.75" thickBot="1">
      <c r="B86" s="825" t="s">
        <v>953</v>
      </c>
      <c r="C86" s="826"/>
      <c r="D86" s="826"/>
      <c r="E86" s="826"/>
      <c r="F86" s="826"/>
      <c r="G86" s="826"/>
      <c r="H86" s="826"/>
      <c r="I86" s="826"/>
      <c r="J86" s="826"/>
      <c r="K86" s="826"/>
      <c r="L86" s="826"/>
      <c r="M86" s="827"/>
      <c r="N86" s="52">
        <f>L83+L84+L85</f>
        <v>683.52946139933204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2961.9609993971053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6478.6223947491708</v>
      </c>
      <c r="N48" s="272">
        <f>K48*M48</f>
        <v>7774.3468736990044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7774.3468736990044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7991.4445997495568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1598.2889199499114</v>
      </c>
      <c r="M83" s="860"/>
      <c r="N83" s="51"/>
    </row>
    <row r="84" spans="1:14">
      <c r="B84" s="89" t="s">
        <v>973</v>
      </c>
      <c r="C84" s="90"/>
      <c r="D84" s="90"/>
      <c r="E84" s="90"/>
      <c r="F84" s="90"/>
      <c r="G84" s="90"/>
      <c r="H84" s="90"/>
      <c r="I84" s="87"/>
      <c r="J84" s="88"/>
      <c r="K84" s="304">
        <v>0.05</v>
      </c>
      <c r="L84" s="859">
        <f>N78*K84</f>
        <v>399.57222998747784</v>
      </c>
      <c r="M84" s="860"/>
      <c r="N84" s="51"/>
    </row>
    <row r="85" spans="1:14" ht="15.75" thickBot="1">
      <c r="B85" s="91" t="s">
        <v>974</v>
      </c>
      <c r="C85" s="92"/>
      <c r="D85" s="92"/>
      <c r="E85" s="92"/>
      <c r="F85" s="92"/>
      <c r="G85" s="92"/>
      <c r="H85" s="92"/>
      <c r="I85" s="93"/>
      <c r="J85" s="94"/>
      <c r="K85" s="305">
        <v>0.05</v>
      </c>
      <c r="L85" s="861">
        <f>N78*K85</f>
        <v>399.57222998747784</v>
      </c>
      <c r="M85" s="862"/>
      <c r="N85" s="51"/>
    </row>
    <row r="86" spans="1:14" ht="15.75" thickBot="1">
      <c r="B86" s="825" t="s">
        <v>953</v>
      </c>
      <c r="C86" s="826"/>
      <c r="D86" s="826"/>
      <c r="E86" s="826"/>
      <c r="F86" s="826"/>
      <c r="G86" s="826"/>
      <c r="H86" s="826"/>
      <c r="I86" s="826"/>
      <c r="J86" s="826"/>
      <c r="K86" s="826"/>
      <c r="L86" s="826"/>
      <c r="M86" s="827"/>
      <c r="N86" s="52">
        <f>L83+L84+L85</f>
        <v>2397.433379924867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10388.877979674424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1160.4915452101106</v>
      </c>
      <c r="M83" s="860"/>
      <c r="N83" s="51"/>
    </row>
    <row r="84" spans="1:14">
      <c r="B84" s="89" t="s">
        <v>973</v>
      </c>
      <c r="C84" s="90"/>
      <c r="D84" s="90"/>
      <c r="E84" s="90"/>
      <c r="F84" s="90"/>
      <c r="G84" s="90"/>
      <c r="H84" s="90"/>
      <c r="I84" s="87"/>
      <c r="J84" s="88"/>
      <c r="K84" s="304">
        <v>0.05</v>
      </c>
      <c r="L84" s="859">
        <f>N78*K84</f>
        <v>290.12288630252766</v>
      </c>
      <c r="M84" s="860"/>
      <c r="N84" s="51"/>
    </row>
    <row r="85" spans="1:14" ht="15.75" thickBot="1">
      <c r="B85" s="91" t="s">
        <v>974</v>
      </c>
      <c r="C85" s="92"/>
      <c r="D85" s="92"/>
      <c r="E85" s="92"/>
      <c r="F85" s="92"/>
      <c r="G85" s="92"/>
      <c r="H85" s="92"/>
      <c r="I85" s="93"/>
      <c r="J85" s="94"/>
      <c r="K85" s="305">
        <v>0.05</v>
      </c>
      <c r="L85" s="861">
        <f>N78*K85</f>
        <v>290.12288630252766</v>
      </c>
      <c r="M85" s="862"/>
      <c r="N85" s="51"/>
    </row>
    <row r="86" spans="1:14" ht="15.75" thickBot="1">
      <c r="B86" s="825" t="s">
        <v>953</v>
      </c>
      <c r="C86" s="826"/>
      <c r="D86" s="826"/>
      <c r="E86" s="826"/>
      <c r="F86" s="826"/>
      <c r="G86" s="826"/>
      <c r="H86" s="826"/>
      <c r="I86" s="826"/>
      <c r="J86" s="826"/>
      <c r="K86" s="826"/>
      <c r="L86" s="826"/>
      <c r="M86" s="827"/>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7623.5328289174613</v>
      </c>
      <c r="N48" s="272">
        <f>K48*M48</f>
        <v>9148.2393947009532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9148.2393947009532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9365.3371207515047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1873.0674241503011</v>
      </c>
      <c r="M83" s="860"/>
      <c r="N83" s="51"/>
    </row>
    <row r="84" spans="1:14">
      <c r="B84" s="89" t="s">
        <v>973</v>
      </c>
      <c r="C84" s="90"/>
      <c r="D84" s="90"/>
      <c r="E84" s="90"/>
      <c r="F84" s="90"/>
      <c r="G84" s="90"/>
      <c r="H84" s="90"/>
      <c r="I84" s="87"/>
      <c r="J84" s="88"/>
      <c r="K84" s="304">
        <v>0.05</v>
      </c>
      <c r="L84" s="859">
        <f>N78*K84</f>
        <v>468.26685603757528</v>
      </c>
      <c r="M84" s="860"/>
      <c r="N84" s="51"/>
    </row>
    <row r="85" spans="1:14" ht="15.75" thickBot="1">
      <c r="B85" s="91" t="s">
        <v>974</v>
      </c>
      <c r="C85" s="92"/>
      <c r="D85" s="92"/>
      <c r="E85" s="92"/>
      <c r="F85" s="92"/>
      <c r="G85" s="92"/>
      <c r="H85" s="92"/>
      <c r="I85" s="93"/>
      <c r="J85" s="94"/>
      <c r="K85" s="305">
        <v>0.05</v>
      </c>
      <c r="L85" s="861">
        <f>N78*K85</f>
        <v>468.26685603757528</v>
      </c>
      <c r="M85" s="862"/>
      <c r="N85" s="51"/>
    </row>
    <row r="86" spans="1:14" ht="15.75" thickBot="1">
      <c r="B86" s="825" t="s">
        <v>953</v>
      </c>
      <c r="C86" s="826"/>
      <c r="D86" s="826"/>
      <c r="E86" s="826"/>
      <c r="F86" s="826"/>
      <c r="G86" s="826"/>
      <c r="H86" s="826"/>
      <c r="I86" s="826"/>
      <c r="J86" s="826"/>
      <c r="K86" s="826"/>
      <c r="L86" s="826"/>
      <c r="M86" s="827"/>
      <c r="N86" s="52">
        <f>L83+L84+L85</f>
        <v>2809.6011362254512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12174.938256976955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12991.930403791795</v>
      </c>
      <c r="N48" s="272">
        <f>K48*M48</f>
        <v>16889.509524929334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16889.509524929334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17106.607250979883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3421.3214501959769</v>
      </c>
      <c r="M83" s="860"/>
      <c r="N83" s="51"/>
    </row>
    <row r="84" spans="1:14">
      <c r="B84" s="89" t="s">
        <v>973</v>
      </c>
      <c r="C84" s="90"/>
      <c r="D84" s="90"/>
      <c r="E84" s="90"/>
      <c r="F84" s="90"/>
      <c r="G84" s="90"/>
      <c r="H84" s="90"/>
      <c r="I84" s="87"/>
      <c r="J84" s="88"/>
      <c r="K84" s="304">
        <v>0.05</v>
      </c>
      <c r="L84" s="859">
        <f>N78*K84</f>
        <v>855.33036254899423</v>
      </c>
      <c r="M84" s="860"/>
      <c r="N84" s="51"/>
    </row>
    <row r="85" spans="1:14" ht="15.75" thickBot="1">
      <c r="B85" s="91" t="s">
        <v>974</v>
      </c>
      <c r="C85" s="92"/>
      <c r="D85" s="92"/>
      <c r="E85" s="92"/>
      <c r="F85" s="92"/>
      <c r="G85" s="92"/>
      <c r="H85" s="92"/>
      <c r="I85" s="93"/>
      <c r="J85" s="94"/>
      <c r="K85" s="305">
        <v>0.05</v>
      </c>
      <c r="L85" s="861">
        <f>N78*K85</f>
        <v>855.33036254899423</v>
      </c>
      <c r="M85" s="862"/>
      <c r="N85" s="51"/>
    </row>
    <row r="86" spans="1:14" ht="15.75" thickBot="1">
      <c r="B86" s="825" t="s">
        <v>953</v>
      </c>
      <c r="C86" s="826"/>
      <c r="D86" s="826"/>
      <c r="E86" s="826"/>
      <c r="F86" s="826"/>
      <c r="G86" s="826"/>
      <c r="H86" s="826"/>
      <c r="I86" s="826"/>
      <c r="J86" s="826"/>
      <c r="K86" s="826"/>
      <c r="L86" s="826"/>
      <c r="M86" s="827"/>
      <c r="N86" s="52">
        <f>L83+L84+L85</f>
        <v>5131.9821752939652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22238.589426273847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303</v>
      </c>
      <c r="B36" s="838" t="str">
        <f>VLOOKUP(A36,EQUIPOS!A6:D154,3,FALSE)</f>
        <v>Retrocargador, pala de 1,1 m3 de capacidad, profundidad de excavación de 4.400 mm y una altura de 5.680 mm</v>
      </c>
      <c r="C36" s="839"/>
      <c r="D36" s="839"/>
      <c r="E36" s="839"/>
      <c r="F36" s="839"/>
      <c r="G36" s="839"/>
      <c r="H36" s="840"/>
      <c r="I36" s="267"/>
      <c r="J36" s="268"/>
      <c r="K36" s="269">
        <f>VLOOKUP(A36,EQUIPOS!A6:D163,4,FALSE)</f>
        <v>82432.331846875255</v>
      </c>
      <c r="L36" s="270"/>
      <c r="M36" s="271">
        <v>250</v>
      </c>
      <c r="N36" s="272">
        <f>K36/M36</f>
        <v>329.72932738750103</v>
      </c>
    </row>
    <row r="37" spans="1:14">
      <c r="A37" s="113" t="s">
        <v>373</v>
      </c>
      <c r="B37" s="838" t="str">
        <f>VLOOKUP(A37,EQUIPOS!A7:D154,3,FALSE)</f>
        <v>Volqueta 6 m3</v>
      </c>
      <c r="C37" s="839"/>
      <c r="D37" s="839"/>
      <c r="E37" s="839"/>
      <c r="F37" s="839"/>
      <c r="G37" s="839"/>
      <c r="H37" s="840"/>
      <c r="I37" s="267"/>
      <c r="J37" s="268"/>
      <c r="K37" s="269">
        <f>VLOOKUP(A37,EQUIPOS!A7:D164,4,FALSE)</f>
        <v>61303.682738873831</v>
      </c>
      <c r="L37" s="270"/>
      <c r="M37" s="271">
        <v>250</v>
      </c>
      <c r="N37" s="272">
        <f>K37/M37</f>
        <v>245.21473095549533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5.3737060903602005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580.31776443335661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107.474121807204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687.79188624056064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137.55837724811212</v>
      </c>
      <c r="M83" s="860"/>
      <c r="N83" s="51"/>
    </row>
    <row r="84" spans="1:14">
      <c r="B84" s="89" t="s">
        <v>973</v>
      </c>
      <c r="C84" s="90"/>
      <c r="D84" s="90"/>
      <c r="E84" s="90"/>
      <c r="F84" s="90"/>
      <c r="G84" s="90"/>
      <c r="H84" s="90"/>
      <c r="I84" s="87"/>
      <c r="J84" s="88"/>
      <c r="K84" s="304">
        <v>0.05</v>
      </c>
      <c r="L84" s="859">
        <f>N78*K84</f>
        <v>34.389594312028031</v>
      </c>
      <c r="M84" s="860"/>
      <c r="N84" s="51"/>
    </row>
    <row r="85" spans="1:14" ht="15.75" thickBot="1">
      <c r="B85" s="91" t="s">
        <v>974</v>
      </c>
      <c r="C85" s="92"/>
      <c r="D85" s="92"/>
      <c r="E85" s="92"/>
      <c r="F85" s="92"/>
      <c r="G85" s="92"/>
      <c r="H85" s="92"/>
      <c r="I85" s="93"/>
      <c r="J85" s="94"/>
      <c r="K85" s="305">
        <v>0.05</v>
      </c>
      <c r="L85" s="861">
        <f>N78*K85</f>
        <v>34.389594312028031</v>
      </c>
      <c r="M85" s="862"/>
      <c r="N85" s="51"/>
    </row>
    <row r="86" spans="1:14" ht="15.75" thickBot="1">
      <c r="B86" s="825" t="s">
        <v>953</v>
      </c>
      <c r="C86" s="826"/>
      <c r="D86" s="826"/>
      <c r="E86" s="826"/>
      <c r="F86" s="826"/>
      <c r="G86" s="826"/>
      <c r="H86" s="826"/>
      <c r="I86" s="826"/>
      <c r="J86" s="826"/>
      <c r="K86" s="826"/>
      <c r="L86" s="826"/>
      <c r="M86" s="827"/>
      <c r="N86" s="52">
        <f>L83+L84+L85</f>
        <v>206.3375658721682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894.12945211272881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35</v>
      </c>
      <c r="N36" s="272">
        <f>K36/M36</f>
        <v>1887.034801733507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35</v>
      </c>
      <c r="N37" s="272">
        <f>K37/M37</f>
        <v>5167.5840013026955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35</v>
      </c>
      <c r="N38" s="272">
        <f>K38/M38</f>
        <v>3100.568063307257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10170.540312315918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88.881886626975415</v>
      </c>
      <c r="N48" s="272">
        <f>K48*M48</f>
        <v>2222.0471656743853</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640.59993898222535</v>
      </c>
      <c r="N49" s="272">
        <f>K49*M49</f>
        <v>51247.99511857803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53470.042284252413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64408.254895191218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12881.650979038244</v>
      </c>
      <c r="M83" s="860"/>
      <c r="N83" s="51"/>
    </row>
    <row r="84" spans="1:14">
      <c r="B84" s="89" t="s">
        <v>973</v>
      </c>
      <c r="C84" s="90"/>
      <c r="D84" s="90"/>
      <c r="E84" s="90"/>
      <c r="F84" s="90"/>
      <c r="G84" s="90"/>
      <c r="H84" s="90"/>
      <c r="I84" s="87"/>
      <c r="J84" s="88"/>
      <c r="K84" s="304">
        <v>0.05</v>
      </c>
      <c r="L84" s="859">
        <f>N78*K84</f>
        <v>3220.4127447595611</v>
      </c>
      <c r="M84" s="860"/>
      <c r="N84" s="51"/>
    </row>
    <row r="85" spans="1:14" ht="15.75" thickBot="1">
      <c r="B85" s="91" t="s">
        <v>974</v>
      </c>
      <c r="C85" s="92"/>
      <c r="D85" s="92"/>
      <c r="E85" s="92"/>
      <c r="F85" s="92"/>
      <c r="G85" s="92"/>
      <c r="H85" s="92"/>
      <c r="I85" s="93"/>
      <c r="J85" s="94"/>
      <c r="K85" s="305">
        <v>0.05</v>
      </c>
      <c r="L85" s="861">
        <f>N78*K85</f>
        <v>3220.4127447595611</v>
      </c>
      <c r="M85" s="862"/>
      <c r="N85" s="51"/>
    </row>
    <row r="86" spans="1:14" ht="15.75" thickBot="1">
      <c r="B86" s="825" t="s">
        <v>953</v>
      </c>
      <c r="C86" s="826"/>
      <c r="D86" s="826"/>
      <c r="E86" s="826"/>
      <c r="F86" s="826"/>
      <c r="G86" s="826"/>
      <c r="H86" s="826"/>
      <c r="I86" s="826"/>
      <c r="J86" s="826"/>
      <c r="K86" s="826"/>
      <c r="L86" s="826"/>
      <c r="M86" s="827"/>
      <c r="N86" s="52">
        <f>L83+L84+L85</f>
        <v>19322.476468557365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83730.731363748579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35</v>
      </c>
      <c r="N36" s="272">
        <f>K36/M36</f>
        <v>1887.034801733507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35</v>
      </c>
      <c r="N37" s="272">
        <f>K37/M37</f>
        <v>5167.5840013026955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35</v>
      </c>
      <c r="N38" s="272">
        <f>K38/M38</f>
        <v>3100.568063307257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10170.540312315918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88.881886626975415</v>
      </c>
      <c r="N48" s="272">
        <f>K48*M48</f>
        <v>2222.0471656743853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2222.0471656743853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13160.259776613188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2632.0519553226377</v>
      </c>
      <c r="M83" s="860"/>
      <c r="N83" s="51"/>
    </row>
    <row r="84" spans="1:14">
      <c r="B84" s="89" t="s">
        <v>973</v>
      </c>
      <c r="C84" s="90"/>
      <c r="D84" s="90"/>
      <c r="E84" s="90"/>
      <c r="F84" s="90"/>
      <c r="G84" s="90"/>
      <c r="H84" s="90"/>
      <c r="I84" s="87"/>
      <c r="J84" s="88"/>
      <c r="K84" s="304">
        <v>0.05</v>
      </c>
      <c r="L84" s="859">
        <f>N78*K84</f>
        <v>658.01298883065942</v>
      </c>
      <c r="M84" s="860"/>
      <c r="N84" s="51"/>
    </row>
    <row r="85" spans="1:14" ht="15.75" thickBot="1">
      <c r="B85" s="91" t="s">
        <v>974</v>
      </c>
      <c r="C85" s="92"/>
      <c r="D85" s="92"/>
      <c r="E85" s="92"/>
      <c r="F85" s="92"/>
      <c r="G85" s="92"/>
      <c r="H85" s="92"/>
      <c r="I85" s="93"/>
      <c r="J85" s="94"/>
      <c r="K85" s="305">
        <v>0.05</v>
      </c>
      <c r="L85" s="861">
        <f>N78*K85</f>
        <v>658.01298883065942</v>
      </c>
      <c r="M85" s="862"/>
      <c r="N85" s="51"/>
    </row>
    <row r="86" spans="1:14" ht="15.75" thickBot="1">
      <c r="B86" s="825" t="s">
        <v>953</v>
      </c>
      <c r="C86" s="826"/>
      <c r="D86" s="826"/>
      <c r="E86" s="826"/>
      <c r="F86" s="826"/>
      <c r="G86" s="826"/>
      <c r="H86" s="826"/>
      <c r="I86" s="826"/>
      <c r="J86" s="826"/>
      <c r="K86" s="826"/>
      <c r="L86" s="826"/>
      <c r="M86" s="827"/>
      <c r="N86" s="52">
        <f>L83+L84+L85</f>
        <v>3948.0779329839561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17108.337709597145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640.59993898222535</v>
      </c>
      <c r="N48" s="272">
        <f>K48*M48</f>
        <v>640.59993898222535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640.59993898222535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640.59993898222535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128.11998779644509</v>
      </c>
      <c r="M83" s="860"/>
      <c r="N83" s="51"/>
    </row>
    <row r="84" spans="1:14">
      <c r="B84" s="89" t="s">
        <v>973</v>
      </c>
      <c r="C84" s="90"/>
      <c r="D84" s="90"/>
      <c r="E84" s="90"/>
      <c r="F84" s="90"/>
      <c r="G84" s="90"/>
      <c r="H84" s="90"/>
      <c r="I84" s="87"/>
      <c r="J84" s="88"/>
      <c r="K84" s="304">
        <v>0.05</v>
      </c>
      <c r="L84" s="859">
        <f>N78*K84</f>
        <v>32.029996949111272</v>
      </c>
      <c r="M84" s="860"/>
      <c r="N84" s="51"/>
    </row>
    <row r="85" spans="1:14" ht="15.75" thickBot="1">
      <c r="B85" s="91" t="s">
        <v>974</v>
      </c>
      <c r="C85" s="92"/>
      <c r="D85" s="92"/>
      <c r="E85" s="92"/>
      <c r="F85" s="92"/>
      <c r="G85" s="92"/>
      <c r="H85" s="92"/>
      <c r="I85" s="93"/>
      <c r="J85" s="94"/>
      <c r="K85" s="305">
        <v>0.05</v>
      </c>
      <c r="L85" s="861">
        <f>N78*K85</f>
        <v>32.029996949111272</v>
      </c>
      <c r="M85" s="862"/>
      <c r="N85" s="51"/>
    </row>
    <row r="86" spans="1:14" ht="15.75" thickBot="1">
      <c r="B86" s="825" t="s">
        <v>953</v>
      </c>
      <c r="C86" s="826"/>
      <c r="D86" s="826"/>
      <c r="E86" s="826"/>
      <c r="F86" s="826"/>
      <c r="G86" s="826"/>
      <c r="H86" s="826"/>
      <c r="I86" s="826"/>
      <c r="J86" s="826"/>
      <c r="K86" s="826"/>
      <c r="L86" s="826"/>
      <c r="M86" s="827"/>
      <c r="N86" s="52">
        <f>L83+L84+L85</f>
        <v>192.17998169466765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832.77992067689297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35</v>
      </c>
      <c r="N36" s="272">
        <f>K36/M36</f>
        <v>1887.034801733507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35</v>
      </c>
      <c r="N37" s="272">
        <f>K37/M37</f>
        <v>5167.5840013026955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35</v>
      </c>
      <c r="N38" s="272">
        <f>K38/M38</f>
        <v>3100.568063307257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10170.540312315918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1300.7105360045182</v>
      </c>
      <c r="N48" s="272">
        <f>K48*M48</f>
        <v>104056.84288036145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88.881886626975415</v>
      </c>
      <c r="N49" s="272">
        <f>K49*M49</f>
        <v>2222.0471656743853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106278.89004603584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117217.10265697465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23443.420531394931</v>
      </c>
      <c r="M83" s="860"/>
      <c r="N83" s="51"/>
    </row>
    <row r="84" spans="1:14">
      <c r="B84" s="89" t="s">
        <v>973</v>
      </c>
      <c r="C84" s="90"/>
      <c r="D84" s="90"/>
      <c r="E84" s="90"/>
      <c r="F84" s="90"/>
      <c r="G84" s="90"/>
      <c r="H84" s="90"/>
      <c r="I84" s="87"/>
      <c r="J84" s="88"/>
      <c r="K84" s="304">
        <v>0.05</v>
      </c>
      <c r="L84" s="859">
        <f>N78*K84</f>
        <v>5860.8551328487329</v>
      </c>
      <c r="M84" s="860"/>
      <c r="N84" s="51"/>
    </row>
    <row r="85" spans="1:14" ht="15.75" thickBot="1">
      <c r="B85" s="91" t="s">
        <v>974</v>
      </c>
      <c r="C85" s="92"/>
      <c r="D85" s="92"/>
      <c r="E85" s="92"/>
      <c r="F85" s="92"/>
      <c r="G85" s="92"/>
      <c r="H85" s="92"/>
      <c r="I85" s="93"/>
      <c r="J85" s="94"/>
      <c r="K85" s="305">
        <v>0.05</v>
      </c>
      <c r="L85" s="861">
        <f>N78*K85</f>
        <v>5860.8551328487329</v>
      </c>
      <c r="M85" s="862"/>
      <c r="N85" s="51"/>
    </row>
    <row r="86" spans="1:14" ht="15.75" thickBot="1">
      <c r="B86" s="825" t="s">
        <v>953</v>
      </c>
      <c r="C86" s="826"/>
      <c r="D86" s="826"/>
      <c r="E86" s="826"/>
      <c r="F86" s="826"/>
      <c r="G86" s="826"/>
      <c r="H86" s="826"/>
      <c r="I86" s="826"/>
      <c r="J86" s="826"/>
      <c r="K86" s="826"/>
      <c r="L86" s="826"/>
      <c r="M86" s="827"/>
      <c r="N86" s="52">
        <f>L83+L84+L85</f>
        <v>35165.130797092395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152382.23345406703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35</v>
      </c>
      <c r="N36" s="272">
        <f>K36/M36</f>
        <v>1887.034801733507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35</v>
      </c>
      <c r="N37" s="272">
        <f>K37/M37</f>
        <v>5167.5840013026955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35</v>
      </c>
      <c r="N38" s="272">
        <f>K38/M38</f>
        <v>3100.568063307257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10170.540312315918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88.881886626975415</v>
      </c>
      <c r="N48" s="272">
        <f>K48*M48</f>
        <v>2222.0471656743853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2222.0471656743853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767.67229862288559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13160.259776613188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2632.0519553226377</v>
      </c>
      <c r="M82" s="860"/>
      <c r="N82" s="51"/>
    </row>
    <row r="83" spans="1:14">
      <c r="B83" s="89" t="s">
        <v>973</v>
      </c>
      <c r="C83" s="90"/>
      <c r="D83" s="90"/>
      <c r="E83" s="90"/>
      <c r="F83" s="90"/>
      <c r="G83" s="90"/>
      <c r="H83" s="90"/>
      <c r="I83" s="87"/>
      <c r="J83" s="88"/>
      <c r="K83" s="304">
        <v>0.05</v>
      </c>
      <c r="L83" s="859">
        <f>N77*K83</f>
        <v>658.01298883065942</v>
      </c>
      <c r="M83" s="860"/>
      <c r="N83" s="51"/>
    </row>
    <row r="84" spans="1:14" ht="15.75" thickBot="1">
      <c r="B84" s="91" t="s">
        <v>974</v>
      </c>
      <c r="C84" s="92"/>
      <c r="D84" s="92"/>
      <c r="E84" s="92"/>
      <c r="F84" s="92"/>
      <c r="G84" s="92"/>
      <c r="H84" s="92"/>
      <c r="I84" s="93"/>
      <c r="J84" s="94"/>
      <c r="K84" s="305">
        <v>0.05</v>
      </c>
      <c r="L84" s="861">
        <f>N77*K84</f>
        <v>658.01298883065942</v>
      </c>
      <c r="M84" s="862"/>
      <c r="N84" s="51"/>
    </row>
    <row r="85" spans="1:14" ht="15.75" thickBot="1">
      <c r="B85" s="825" t="s">
        <v>953</v>
      </c>
      <c r="C85" s="826"/>
      <c r="D85" s="826"/>
      <c r="E85" s="826"/>
      <c r="F85" s="826"/>
      <c r="G85" s="826"/>
      <c r="H85" s="826"/>
      <c r="I85" s="826"/>
      <c r="J85" s="826"/>
      <c r="K85" s="826"/>
      <c r="L85" s="826"/>
      <c r="M85" s="827"/>
      <c r="N85" s="52">
        <f>L82+L83+L84</f>
        <v>3948.0779329839561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17108.337709597145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1300.7105360045182</v>
      </c>
      <c r="N48" s="272">
        <f>K48*M48</f>
        <v>1300.7105360045182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1300.7105360045182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1300.7105360045182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260.14210720090364</v>
      </c>
      <c r="M83" s="860"/>
      <c r="N83" s="51"/>
    </row>
    <row r="84" spans="1:14">
      <c r="B84" s="89" t="s">
        <v>973</v>
      </c>
      <c r="C84" s="90"/>
      <c r="D84" s="90"/>
      <c r="E84" s="90"/>
      <c r="F84" s="90"/>
      <c r="G84" s="90"/>
      <c r="H84" s="90"/>
      <c r="I84" s="87"/>
      <c r="J84" s="88"/>
      <c r="K84" s="304">
        <v>0.05</v>
      </c>
      <c r="L84" s="859">
        <f>N78*K84</f>
        <v>65.035526800225909</v>
      </c>
      <c r="M84" s="860"/>
      <c r="N84" s="51"/>
    </row>
    <row r="85" spans="1:14" ht="15.75" thickBot="1">
      <c r="B85" s="91" t="s">
        <v>974</v>
      </c>
      <c r="C85" s="92"/>
      <c r="D85" s="92"/>
      <c r="E85" s="92"/>
      <c r="F85" s="92"/>
      <c r="G85" s="92"/>
      <c r="H85" s="92"/>
      <c r="I85" s="93"/>
      <c r="J85" s="94"/>
      <c r="K85" s="305">
        <v>0.05</v>
      </c>
      <c r="L85" s="861">
        <f>N78*K85</f>
        <v>65.035526800225909</v>
      </c>
      <c r="M85" s="862"/>
      <c r="N85" s="51"/>
    </row>
    <row r="86" spans="1:14" ht="15.75" thickBot="1">
      <c r="B86" s="825" t="s">
        <v>953</v>
      </c>
      <c r="C86" s="826"/>
      <c r="D86" s="826"/>
      <c r="E86" s="826"/>
      <c r="F86" s="826"/>
      <c r="G86" s="826"/>
      <c r="H86" s="826"/>
      <c r="I86" s="826"/>
      <c r="J86" s="826"/>
      <c r="K86" s="826"/>
      <c r="L86" s="826"/>
      <c r="M86" s="827"/>
      <c r="N86" s="52">
        <f>L83+L84+L85</f>
        <v>390.21316080135546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1690.9236968058735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600</v>
      </c>
      <c r="N36" s="272">
        <f>K36/M36</f>
        <v>110.07703010112125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600</v>
      </c>
      <c r="N37" s="272">
        <f>K37/M37</f>
        <v>301.44240007599058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600</v>
      </c>
      <c r="N38" s="272">
        <f>K38/M38</f>
        <v>180.86647035959001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0.44780884086334993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592.83370937756513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88.881886626975415</v>
      </c>
      <c r="N48" s="272">
        <f>K48*M48</f>
        <v>266.64565988092625</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266.64565988092625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44.780884086334993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904.26025334482642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180.85205066896529</v>
      </c>
      <c r="M82" s="860"/>
      <c r="N82" s="51"/>
    </row>
    <row r="83" spans="1:14">
      <c r="B83" s="89" t="s">
        <v>973</v>
      </c>
      <c r="C83" s="90"/>
      <c r="D83" s="90"/>
      <c r="E83" s="90"/>
      <c r="F83" s="90"/>
      <c r="G83" s="90"/>
      <c r="H83" s="90"/>
      <c r="I83" s="87"/>
      <c r="J83" s="88"/>
      <c r="K83" s="304">
        <v>0.05</v>
      </c>
      <c r="L83" s="859">
        <f>N77*K83</f>
        <v>45.213012667241323</v>
      </c>
      <c r="M83" s="860"/>
      <c r="N83" s="51"/>
    </row>
    <row r="84" spans="1:14" ht="15.75" thickBot="1">
      <c r="B84" s="91" t="s">
        <v>974</v>
      </c>
      <c r="C84" s="92"/>
      <c r="D84" s="92"/>
      <c r="E84" s="92"/>
      <c r="F84" s="92"/>
      <c r="G84" s="92"/>
      <c r="H84" s="92"/>
      <c r="I84" s="93"/>
      <c r="J84" s="94"/>
      <c r="K84" s="305">
        <v>0.05</v>
      </c>
      <c r="L84" s="861">
        <f>N77*K84</f>
        <v>45.213012667241323</v>
      </c>
      <c r="M84" s="862"/>
      <c r="N84" s="51"/>
    </row>
    <row r="85" spans="1:14" ht="15.75" thickBot="1">
      <c r="B85" s="825" t="s">
        <v>953</v>
      </c>
      <c r="C85" s="826"/>
      <c r="D85" s="826"/>
      <c r="E85" s="826"/>
      <c r="F85" s="826"/>
      <c r="G85" s="826"/>
      <c r="H85" s="826"/>
      <c r="I85" s="826"/>
      <c r="J85" s="826"/>
      <c r="K85" s="826"/>
      <c r="L85" s="826"/>
      <c r="M85" s="827"/>
      <c r="N85" s="52">
        <f>L82+L83+L84</f>
        <v>271.27807600344795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1175.5383293482744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45</v>
      </c>
      <c r="N37" s="272">
        <f>K37/M37</f>
        <v>4019.232001013208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11.941569089689333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7910.4202429123807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88.881886626975415</v>
      </c>
      <c r="N48" s="272">
        <f>K48*M48</f>
        <v>2222.0471656743853</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65035.526800225911</v>
      </c>
      <c r="N49" s="272">
        <f>K49*M49</f>
        <v>81294.408500282385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83516.455665956775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9">
        <f>VLOOKUP(A58,TRANSPORTE!A5:D117,4,FALSE)</f>
        <v>1290.8463618130318</v>
      </c>
      <c r="M58" s="830"/>
      <c r="N58" s="287">
        <f>K58*L58</f>
        <v>1613.5579522662897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1613.5579522662897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597.07845448446665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93637.512315619912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18727.502463123983</v>
      </c>
      <c r="M82" s="860"/>
      <c r="N82" s="51"/>
    </row>
    <row r="83" spans="1:14">
      <c r="B83" s="89" t="s">
        <v>973</v>
      </c>
      <c r="C83" s="90"/>
      <c r="D83" s="90"/>
      <c r="E83" s="90"/>
      <c r="F83" s="90"/>
      <c r="G83" s="90"/>
      <c r="H83" s="90"/>
      <c r="I83" s="87"/>
      <c r="J83" s="88"/>
      <c r="K83" s="304">
        <v>0.05</v>
      </c>
      <c r="L83" s="859">
        <f>N77*K83</f>
        <v>4681.8756157809958</v>
      </c>
      <c r="M83" s="860"/>
      <c r="N83" s="51"/>
    </row>
    <row r="84" spans="1:14" ht="15.75" thickBot="1">
      <c r="B84" s="91" t="s">
        <v>974</v>
      </c>
      <c r="C84" s="92"/>
      <c r="D84" s="92"/>
      <c r="E84" s="92"/>
      <c r="F84" s="92"/>
      <c r="G84" s="92"/>
      <c r="H84" s="92"/>
      <c r="I84" s="93"/>
      <c r="J84" s="94"/>
      <c r="K84" s="305">
        <v>0.05</v>
      </c>
      <c r="L84" s="861">
        <f>N77*K84</f>
        <v>4681.8756157809958</v>
      </c>
      <c r="M84" s="862"/>
      <c r="N84" s="51"/>
    </row>
    <row r="85" spans="1:14" ht="15.75" thickBot="1">
      <c r="B85" s="825" t="s">
        <v>953</v>
      </c>
      <c r="C85" s="826"/>
      <c r="D85" s="826"/>
      <c r="E85" s="826"/>
      <c r="F85" s="826"/>
      <c r="G85" s="826"/>
      <c r="H85" s="826"/>
      <c r="I85" s="826"/>
      <c r="J85" s="826"/>
      <c r="K85" s="826"/>
      <c r="L85" s="826"/>
      <c r="M85" s="827"/>
      <c r="N85" s="52">
        <f>L82+L83+L84</f>
        <v>28091.253694685973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121728.76601030589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3624.646693665924</v>
      </c>
      <c r="N48" s="272">
        <f>K48*M48</f>
        <v>3624.646693665924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3624.646693665924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3624.646693665924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724.92933873318486</v>
      </c>
      <c r="M83" s="860"/>
      <c r="N83" s="51"/>
    </row>
    <row r="84" spans="1:14">
      <c r="B84" s="89" t="s">
        <v>973</v>
      </c>
      <c r="C84" s="90"/>
      <c r="D84" s="90"/>
      <c r="E84" s="90"/>
      <c r="F84" s="90"/>
      <c r="G84" s="90"/>
      <c r="H84" s="90"/>
      <c r="I84" s="87"/>
      <c r="J84" s="88"/>
      <c r="K84" s="304">
        <v>0.05</v>
      </c>
      <c r="L84" s="859">
        <f>N78*K84</f>
        <v>181.23233468329622</v>
      </c>
      <c r="M84" s="860"/>
      <c r="N84" s="51"/>
    </row>
    <row r="85" spans="1:14" ht="15.75" thickBot="1">
      <c r="B85" s="91" t="s">
        <v>974</v>
      </c>
      <c r="C85" s="92"/>
      <c r="D85" s="92"/>
      <c r="E85" s="92"/>
      <c r="F85" s="92"/>
      <c r="G85" s="92"/>
      <c r="H85" s="92"/>
      <c r="I85" s="93"/>
      <c r="J85" s="94"/>
      <c r="K85" s="305">
        <v>0.05</v>
      </c>
      <c r="L85" s="861">
        <f>N78*K85</f>
        <v>181.23233468329622</v>
      </c>
      <c r="M85" s="862"/>
      <c r="N85" s="51"/>
    </row>
    <row r="86" spans="1:14" ht="15.75" thickBot="1">
      <c r="B86" s="825" t="s">
        <v>953</v>
      </c>
      <c r="C86" s="826"/>
      <c r="D86" s="826"/>
      <c r="E86" s="826"/>
      <c r="F86" s="826"/>
      <c r="G86" s="826"/>
      <c r="H86" s="826"/>
      <c r="I86" s="826"/>
      <c r="J86" s="826"/>
      <c r="K86" s="826"/>
      <c r="L86" s="826"/>
      <c r="M86" s="827"/>
      <c r="N86" s="52">
        <f>L83+L84+L85</f>
        <v>1087.3940080997772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4712.0407017657017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2852.8917756365768</v>
      </c>
      <c r="N48" s="272">
        <f>K48*M48</f>
        <v>2852.8917756365768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2852.8917756365768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2852.8917756365768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570.57835512731538</v>
      </c>
      <c r="M83" s="860"/>
      <c r="N83" s="51"/>
    </row>
    <row r="84" spans="1:14">
      <c r="B84" s="89" t="s">
        <v>973</v>
      </c>
      <c r="C84" s="90"/>
      <c r="D84" s="90"/>
      <c r="E84" s="90"/>
      <c r="F84" s="90"/>
      <c r="G84" s="90"/>
      <c r="H84" s="90"/>
      <c r="I84" s="87"/>
      <c r="J84" s="88"/>
      <c r="K84" s="304">
        <v>0.05</v>
      </c>
      <c r="L84" s="859">
        <f>N78*K84</f>
        <v>142.64458878182884</v>
      </c>
      <c r="M84" s="860"/>
      <c r="N84" s="51"/>
    </row>
    <row r="85" spans="1:14" ht="15.75" thickBot="1">
      <c r="B85" s="91" t="s">
        <v>974</v>
      </c>
      <c r="C85" s="92"/>
      <c r="D85" s="92"/>
      <c r="E85" s="92"/>
      <c r="F85" s="92"/>
      <c r="G85" s="92"/>
      <c r="H85" s="92"/>
      <c r="I85" s="93"/>
      <c r="J85" s="94"/>
      <c r="K85" s="305">
        <v>0.05</v>
      </c>
      <c r="L85" s="861">
        <f>N78*K85</f>
        <v>142.64458878182884</v>
      </c>
      <c r="M85" s="862"/>
      <c r="N85" s="51"/>
    </row>
    <row r="86" spans="1:14" ht="15.75" thickBot="1">
      <c r="B86" s="825" t="s">
        <v>953</v>
      </c>
      <c r="C86" s="826"/>
      <c r="D86" s="826"/>
      <c r="E86" s="826"/>
      <c r="F86" s="826"/>
      <c r="G86" s="826"/>
      <c r="H86" s="826"/>
      <c r="I86" s="826"/>
      <c r="J86" s="826"/>
      <c r="K86" s="826"/>
      <c r="L86" s="826"/>
      <c r="M86" s="827"/>
      <c r="N86" s="52">
        <f>L83+L84+L85</f>
        <v>855.86753269097301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3708.7593083275497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88.881886626975415</v>
      </c>
      <c r="N48" s="272">
        <f>K48*M48</f>
        <v>88.881886626975415</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2852.8917756365768</v>
      </c>
      <c r="N49" s="272">
        <f>K49*M49</f>
        <v>1027.0410392291676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1115.9229258561431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1" t="s">
        <v>963</v>
      </c>
      <c r="C68" s="852"/>
      <c r="D68" s="852"/>
      <c r="E68" s="852"/>
      <c r="F68" s="852"/>
      <c r="G68" s="852"/>
      <c r="H68" s="852"/>
      <c r="I68" s="73" t="s">
        <v>964</v>
      </c>
      <c r="J68" s="75" t="s">
        <v>1410</v>
      </c>
      <c r="K68" s="74" t="s">
        <v>966</v>
      </c>
      <c r="L68" s="853" t="s">
        <v>950</v>
      </c>
      <c r="M68" s="85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2"/>
      <c r="C74" s="813"/>
      <c r="D74" s="813"/>
      <c r="E74" s="813"/>
      <c r="F74" s="813"/>
      <c r="G74" s="813"/>
      <c r="H74" s="813"/>
      <c r="I74" s="126"/>
      <c r="J74" s="126"/>
      <c r="K74" s="126"/>
      <c r="L74" s="913"/>
      <c r="M74" s="913"/>
      <c r="N74" s="45"/>
    </row>
    <row r="75" spans="2:15" ht="15.75" thickBot="1">
      <c r="B75" s="825" t="s">
        <v>953</v>
      </c>
      <c r="C75" s="826"/>
      <c r="D75" s="826"/>
      <c r="E75" s="826"/>
      <c r="F75" s="826"/>
      <c r="G75" s="826"/>
      <c r="H75" s="826"/>
      <c r="I75" s="832"/>
      <c r="J75" s="832"/>
      <c r="K75" s="832"/>
      <c r="L75" s="832"/>
      <c r="M75" s="833"/>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1115.9229258561431</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223.18458517122863</v>
      </c>
      <c r="M82" s="860"/>
      <c r="N82" s="51"/>
    </row>
    <row r="83" spans="1:14">
      <c r="B83" s="89" t="s">
        <v>973</v>
      </c>
      <c r="C83" s="90"/>
      <c r="D83" s="90"/>
      <c r="E83" s="90"/>
      <c r="F83" s="90"/>
      <c r="G83" s="90"/>
      <c r="H83" s="90"/>
      <c r="I83" s="87"/>
      <c r="J83" s="88"/>
      <c r="K83" s="304">
        <v>0.05</v>
      </c>
      <c r="L83" s="859">
        <f>N77*K83</f>
        <v>55.796146292807158</v>
      </c>
      <c r="M83" s="860"/>
      <c r="N83" s="51"/>
    </row>
    <row r="84" spans="1:14" ht="15.75" thickBot="1">
      <c r="B84" s="91" t="s">
        <v>974</v>
      </c>
      <c r="C84" s="92"/>
      <c r="D84" s="92"/>
      <c r="E84" s="92"/>
      <c r="F84" s="92"/>
      <c r="G84" s="92"/>
      <c r="H84" s="92"/>
      <c r="I84" s="93"/>
      <c r="J84" s="94"/>
      <c r="K84" s="305">
        <v>0.05</v>
      </c>
      <c r="L84" s="861">
        <f>N77*K84</f>
        <v>55.796146292807158</v>
      </c>
      <c r="M84" s="862"/>
      <c r="N84" s="51"/>
    </row>
    <row r="85" spans="1:14" ht="15.75" thickBot="1">
      <c r="B85" s="825" t="s">
        <v>953</v>
      </c>
      <c r="C85" s="826"/>
      <c r="D85" s="826"/>
      <c r="E85" s="826"/>
      <c r="F85" s="826"/>
      <c r="G85" s="826"/>
      <c r="H85" s="826"/>
      <c r="I85" s="826"/>
      <c r="J85" s="826"/>
      <c r="K85" s="826"/>
      <c r="L85" s="826"/>
      <c r="M85" s="827"/>
      <c r="N85" s="52">
        <f>L82+L83+L84</f>
        <v>334.77687775684296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1450.6998036129862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45</v>
      </c>
      <c r="N37" s="272">
        <f>K37/M37</f>
        <v>4019.232001013208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7904.449458367536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65035.526800225911</v>
      </c>
      <c r="N48" s="272">
        <f>K48*M48</f>
        <v>81294.408500282385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88.881886626975415</v>
      </c>
      <c r="N49" s="272">
        <f>K49*M49</f>
        <v>2222.0471656743853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83516.455665956775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9">
        <f>VLOOKUP(A59,TRANSPORTE!A5:D123,4,FALSE)</f>
        <v>1290.8463618130318</v>
      </c>
      <c r="M59" s="830"/>
      <c r="N59" s="287">
        <f>K59*L59</f>
        <v>1613.5579522662897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1613.5579522662897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93631.541531075069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18726.308306215014</v>
      </c>
      <c r="M83" s="860"/>
      <c r="N83" s="51"/>
    </row>
    <row r="84" spans="1:14">
      <c r="B84" s="89" t="s">
        <v>973</v>
      </c>
      <c r="C84" s="90"/>
      <c r="D84" s="90"/>
      <c r="E84" s="90"/>
      <c r="F84" s="90"/>
      <c r="G84" s="90"/>
      <c r="H84" s="90"/>
      <c r="I84" s="87"/>
      <c r="J84" s="88"/>
      <c r="K84" s="304">
        <v>0.05</v>
      </c>
      <c r="L84" s="859">
        <f>N78*K84</f>
        <v>4681.5770765537536</v>
      </c>
      <c r="M84" s="860"/>
      <c r="N84" s="51"/>
    </row>
    <row r="85" spans="1:14" ht="15.75" thickBot="1">
      <c r="B85" s="91" t="s">
        <v>974</v>
      </c>
      <c r="C85" s="92"/>
      <c r="D85" s="92"/>
      <c r="E85" s="92"/>
      <c r="F85" s="92"/>
      <c r="G85" s="92"/>
      <c r="H85" s="92"/>
      <c r="I85" s="93"/>
      <c r="J85" s="94"/>
      <c r="K85" s="305">
        <v>0.05</v>
      </c>
      <c r="L85" s="861">
        <f>N78*K85</f>
        <v>4681.5770765537536</v>
      </c>
      <c r="M85" s="862"/>
      <c r="N85" s="51"/>
    </row>
    <row r="86" spans="1:14" ht="15.75" thickBot="1">
      <c r="B86" s="825" t="s">
        <v>953</v>
      </c>
      <c r="C86" s="826"/>
      <c r="D86" s="826"/>
      <c r="E86" s="826"/>
      <c r="F86" s="826"/>
      <c r="G86" s="826"/>
      <c r="H86" s="826"/>
      <c r="I86" s="826"/>
      <c r="J86" s="826"/>
      <c r="K86" s="826"/>
      <c r="L86" s="826"/>
      <c r="M86" s="827"/>
      <c r="N86" s="52">
        <f>L83+L84+L85</f>
        <v>28089.46245932252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121721.00399039758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45</v>
      </c>
      <c r="N37" s="272">
        <f>K37/M37</f>
        <v>4019.232001013208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7904.449458367536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55265.022823938642</v>
      </c>
      <c r="N48" s="272">
        <f>K48*M48</f>
        <v>71844.529671120239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73977.694950167643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84157.323133376587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16831.464626675319</v>
      </c>
      <c r="M83" s="860"/>
      <c r="N83" s="51"/>
    </row>
    <row r="84" spans="1:14">
      <c r="B84" s="89" t="s">
        <v>973</v>
      </c>
      <c r="C84" s="90"/>
      <c r="D84" s="90"/>
      <c r="E84" s="90"/>
      <c r="F84" s="90"/>
      <c r="G84" s="90"/>
      <c r="H84" s="90"/>
      <c r="I84" s="87"/>
      <c r="J84" s="88"/>
      <c r="K84" s="304">
        <v>0.05</v>
      </c>
      <c r="L84" s="859">
        <f>N78*K84</f>
        <v>4207.8661566688297</v>
      </c>
      <c r="M84" s="860"/>
      <c r="N84" s="51"/>
    </row>
    <row r="85" spans="1:14" ht="15.75" thickBot="1">
      <c r="B85" s="91" t="s">
        <v>974</v>
      </c>
      <c r="C85" s="92"/>
      <c r="D85" s="92"/>
      <c r="E85" s="92"/>
      <c r="F85" s="92"/>
      <c r="G85" s="92"/>
      <c r="H85" s="92"/>
      <c r="I85" s="93"/>
      <c r="J85" s="94"/>
      <c r="K85" s="305">
        <v>0.05</v>
      </c>
      <c r="L85" s="861">
        <f>N78*K85</f>
        <v>4207.8661566688297</v>
      </c>
      <c r="M85" s="862"/>
      <c r="N85" s="51"/>
    </row>
    <row r="86" spans="1:14" ht="15.75" thickBot="1">
      <c r="B86" s="825" t="s">
        <v>953</v>
      </c>
      <c r="C86" s="826"/>
      <c r="D86" s="826"/>
      <c r="E86" s="826"/>
      <c r="F86" s="826"/>
      <c r="G86" s="826"/>
      <c r="H86" s="826"/>
      <c r="I86" s="826"/>
      <c r="J86" s="826"/>
      <c r="K86" s="826"/>
      <c r="L86" s="826"/>
      <c r="M86" s="827"/>
      <c r="N86" s="52">
        <f>L83+L84+L85</f>
        <v>25247.196940012982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109404.52007338958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45</v>
      </c>
      <c r="N37" s="272">
        <f>K37/M37</f>
        <v>4019.232001013208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7904.449458367536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41028.746007369191</v>
      </c>
      <c r="N48" s="272">
        <f>K48*M48</f>
        <v>53337.369809579948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55470.535088627359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65650.163271836296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13130.03265436726</v>
      </c>
      <c r="M83" s="860"/>
      <c r="N83" s="51"/>
    </row>
    <row r="84" spans="1:14">
      <c r="B84" s="89" t="s">
        <v>973</v>
      </c>
      <c r="C84" s="90"/>
      <c r="D84" s="90"/>
      <c r="E84" s="90"/>
      <c r="F84" s="90"/>
      <c r="G84" s="90"/>
      <c r="H84" s="90"/>
      <c r="I84" s="87"/>
      <c r="J84" s="88"/>
      <c r="K84" s="304">
        <v>0.05</v>
      </c>
      <c r="L84" s="859">
        <f>N78*K84</f>
        <v>3282.508163591815</v>
      </c>
      <c r="M84" s="860"/>
      <c r="N84" s="51"/>
    </row>
    <row r="85" spans="1:14" ht="15.75" thickBot="1">
      <c r="B85" s="91" t="s">
        <v>974</v>
      </c>
      <c r="C85" s="92"/>
      <c r="D85" s="92"/>
      <c r="E85" s="92"/>
      <c r="F85" s="92"/>
      <c r="G85" s="92"/>
      <c r="H85" s="92"/>
      <c r="I85" s="93"/>
      <c r="J85" s="94"/>
      <c r="K85" s="305">
        <v>0.05</v>
      </c>
      <c r="L85" s="861">
        <f>N78*K85</f>
        <v>3282.508163591815</v>
      </c>
      <c r="M85" s="862"/>
      <c r="N85" s="51"/>
    </row>
    <row r="86" spans="1:14" ht="15.75" thickBot="1">
      <c r="B86" s="825" t="s">
        <v>953</v>
      </c>
      <c r="C86" s="826"/>
      <c r="D86" s="826"/>
      <c r="E86" s="826"/>
      <c r="F86" s="826"/>
      <c r="G86" s="826"/>
      <c r="H86" s="826"/>
      <c r="I86" s="826"/>
      <c r="J86" s="826"/>
      <c r="K86" s="826"/>
      <c r="L86" s="826"/>
      <c r="M86" s="827"/>
      <c r="N86" s="52">
        <f>L83+L84+L85</f>
        <v>19695.048981550888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85345.212253387188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45</v>
      </c>
      <c r="N37" s="272">
        <f>K37/M37</f>
        <v>4019.232001013208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7904.449458367536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37182.978522582489</v>
      </c>
      <c r="N48" s="272">
        <f>K48*M48</f>
        <v>48337.872079357236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50471.037358404647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60650.665541613584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12130.133108322718</v>
      </c>
      <c r="M83" s="860"/>
      <c r="N83" s="51"/>
    </row>
    <row r="84" spans="1:14">
      <c r="B84" s="89" t="s">
        <v>973</v>
      </c>
      <c r="C84" s="90"/>
      <c r="D84" s="90"/>
      <c r="E84" s="90"/>
      <c r="F84" s="90"/>
      <c r="G84" s="90"/>
      <c r="H84" s="90"/>
      <c r="I84" s="87"/>
      <c r="J84" s="88"/>
      <c r="K84" s="304">
        <v>0.05</v>
      </c>
      <c r="L84" s="859">
        <f>N78*K84</f>
        <v>3032.5332770806795</v>
      </c>
      <c r="M84" s="860"/>
      <c r="N84" s="51"/>
    </row>
    <row r="85" spans="1:14" ht="15.75" thickBot="1">
      <c r="B85" s="91" t="s">
        <v>974</v>
      </c>
      <c r="C85" s="92"/>
      <c r="D85" s="92"/>
      <c r="E85" s="92"/>
      <c r="F85" s="92"/>
      <c r="G85" s="92"/>
      <c r="H85" s="92"/>
      <c r="I85" s="93"/>
      <c r="J85" s="94"/>
      <c r="K85" s="305">
        <v>0.05</v>
      </c>
      <c r="L85" s="861">
        <f>N78*K85</f>
        <v>3032.5332770806795</v>
      </c>
      <c r="M85" s="862"/>
      <c r="N85" s="51"/>
    </row>
    <row r="86" spans="1:14" ht="15.75" thickBot="1">
      <c r="B86" s="825" t="s">
        <v>953</v>
      </c>
      <c r="C86" s="826"/>
      <c r="D86" s="826"/>
      <c r="E86" s="826"/>
      <c r="F86" s="826"/>
      <c r="G86" s="826"/>
      <c r="H86" s="826"/>
      <c r="I86" s="826"/>
      <c r="J86" s="826"/>
      <c r="K86" s="826"/>
      <c r="L86" s="826"/>
      <c r="M86" s="827"/>
      <c r="N86" s="52">
        <f>L83+L84+L85</f>
        <v>18195.199662484076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78845.865204097659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271">
        <v>2.5</v>
      </c>
      <c r="N36" s="272">
        <f>K36/M36</f>
        <v>4042.9521187788387</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403"/>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4850.9777278148586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55265.022823938642</v>
      </c>
      <c r="N48" s="272">
        <f>K48*M48</f>
        <v>71844.529671120239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73977.694950167643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96667.285129059834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19333.457025811967</v>
      </c>
      <c r="M83" s="860"/>
      <c r="N83" s="51"/>
    </row>
    <row r="84" spans="1:14">
      <c r="B84" s="89" t="s">
        <v>973</v>
      </c>
      <c r="C84" s="90"/>
      <c r="D84" s="90"/>
      <c r="E84" s="90"/>
      <c r="F84" s="90"/>
      <c r="G84" s="90"/>
      <c r="H84" s="90"/>
      <c r="I84" s="87"/>
      <c r="J84" s="88"/>
      <c r="K84" s="304">
        <v>0.05</v>
      </c>
      <c r="L84" s="859">
        <f>N78*K84</f>
        <v>4833.3642564529919</v>
      </c>
      <c r="M84" s="860"/>
      <c r="N84" s="51"/>
    </row>
    <row r="85" spans="1:14" ht="15.75" thickBot="1">
      <c r="B85" s="91" t="s">
        <v>974</v>
      </c>
      <c r="C85" s="92"/>
      <c r="D85" s="92"/>
      <c r="E85" s="92"/>
      <c r="F85" s="92"/>
      <c r="G85" s="92"/>
      <c r="H85" s="92"/>
      <c r="I85" s="93"/>
      <c r="J85" s="94"/>
      <c r="K85" s="305">
        <v>0.05</v>
      </c>
      <c r="L85" s="861">
        <f>N78*K85</f>
        <v>4833.3642564529919</v>
      </c>
      <c r="M85" s="862"/>
      <c r="N85" s="51"/>
    </row>
    <row r="86" spans="1:14" ht="15.75" thickBot="1">
      <c r="B86" s="825" t="s">
        <v>953</v>
      </c>
      <c r="C86" s="826"/>
      <c r="D86" s="826"/>
      <c r="E86" s="826"/>
      <c r="F86" s="826"/>
      <c r="G86" s="826"/>
      <c r="H86" s="826"/>
      <c r="I86" s="826"/>
      <c r="J86" s="826"/>
      <c r="K86" s="826"/>
      <c r="L86" s="826"/>
      <c r="M86" s="827"/>
      <c r="N86" s="52">
        <f>L83+L84+L85</f>
        <v>29000.185538717949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125667.47066777779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271">
        <v>2.5</v>
      </c>
      <c r="N36" s="272">
        <f>K36/M36</f>
        <v>4042.9521187788387</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4850.9777278148586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41028.746007369191</v>
      </c>
      <c r="N48" s="272">
        <f>K48*M48</f>
        <v>53337.369809579948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55470.535088627359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78160.125267519557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15632.025053503912</v>
      </c>
      <c r="M83" s="860"/>
      <c r="N83" s="51"/>
    </row>
    <row r="84" spans="1:14">
      <c r="B84" s="89" t="s">
        <v>973</v>
      </c>
      <c r="C84" s="90"/>
      <c r="D84" s="90"/>
      <c r="E84" s="90"/>
      <c r="F84" s="90"/>
      <c r="G84" s="90"/>
      <c r="H84" s="90"/>
      <c r="I84" s="87"/>
      <c r="J84" s="88"/>
      <c r="K84" s="304">
        <v>0.05</v>
      </c>
      <c r="L84" s="859">
        <f>N78*K84</f>
        <v>3908.0062633759781</v>
      </c>
      <c r="M84" s="860"/>
      <c r="N84" s="51"/>
    </row>
    <row r="85" spans="1:14" ht="15.75" thickBot="1">
      <c r="B85" s="91" t="s">
        <v>974</v>
      </c>
      <c r="C85" s="92"/>
      <c r="D85" s="92"/>
      <c r="E85" s="92"/>
      <c r="F85" s="92"/>
      <c r="G85" s="92"/>
      <c r="H85" s="92"/>
      <c r="I85" s="93"/>
      <c r="J85" s="94"/>
      <c r="K85" s="305">
        <v>0.05</v>
      </c>
      <c r="L85" s="861">
        <f>N78*K85</f>
        <v>3908.0062633759781</v>
      </c>
      <c r="M85" s="862"/>
      <c r="N85" s="51"/>
    </row>
    <row r="86" spans="1:14" ht="15.75" thickBot="1">
      <c r="B86" s="825" t="s">
        <v>953</v>
      </c>
      <c r="C86" s="826"/>
      <c r="D86" s="826"/>
      <c r="E86" s="826"/>
      <c r="F86" s="826"/>
      <c r="G86" s="826"/>
      <c r="H86" s="826"/>
      <c r="I86" s="826"/>
      <c r="J86" s="826"/>
      <c r="K86" s="826"/>
      <c r="L86" s="826"/>
      <c r="M86" s="827"/>
      <c r="N86" s="52">
        <f>L83+L84+L85</f>
        <v>23448.037580255866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101608.16284777543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271">
        <v>2.5</v>
      </c>
      <c r="N36" s="272">
        <f>K36/M36</f>
        <v>4042.9521187788387</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4850.9777278148586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37182.978522582489</v>
      </c>
      <c r="N48" s="272">
        <f>K48*M48</f>
        <v>48337.872079357236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50471.037358404647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73160.627537296852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14632.125507459372</v>
      </c>
      <c r="M83" s="860"/>
      <c r="N83" s="51"/>
    </row>
    <row r="84" spans="1:14">
      <c r="B84" s="89" t="s">
        <v>973</v>
      </c>
      <c r="C84" s="90"/>
      <c r="D84" s="90"/>
      <c r="E84" s="90"/>
      <c r="F84" s="90"/>
      <c r="G84" s="90"/>
      <c r="H84" s="90"/>
      <c r="I84" s="87"/>
      <c r="J84" s="88"/>
      <c r="K84" s="304">
        <v>0.05</v>
      </c>
      <c r="L84" s="859">
        <f>N78*K84</f>
        <v>3658.031376864843</v>
      </c>
      <c r="M84" s="860"/>
      <c r="N84" s="51"/>
    </row>
    <row r="85" spans="1:14" ht="15.75" thickBot="1">
      <c r="B85" s="91" t="s">
        <v>974</v>
      </c>
      <c r="C85" s="92"/>
      <c r="D85" s="92"/>
      <c r="E85" s="92"/>
      <c r="F85" s="92"/>
      <c r="G85" s="92"/>
      <c r="H85" s="92"/>
      <c r="I85" s="93"/>
      <c r="J85" s="94"/>
      <c r="K85" s="305">
        <v>0.05</v>
      </c>
      <c r="L85" s="861">
        <f>N78*K85</f>
        <v>3658.031376864843</v>
      </c>
      <c r="M85" s="862"/>
      <c r="N85" s="51"/>
    </row>
    <row r="86" spans="1:14" ht="15.75" thickBot="1">
      <c r="B86" s="825" t="s">
        <v>953</v>
      </c>
      <c r="C86" s="826"/>
      <c r="D86" s="826"/>
      <c r="E86" s="826"/>
      <c r="F86" s="826"/>
      <c r="G86" s="826"/>
      <c r="H86" s="826"/>
      <c r="I86" s="826"/>
      <c r="J86" s="826"/>
      <c r="K86" s="826"/>
      <c r="L86" s="826"/>
      <c r="M86" s="827"/>
      <c r="N86" s="52">
        <f>L83+L84+L85</f>
        <v>21948.188261189054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95108.815798485914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45</v>
      </c>
      <c r="N37" s="272">
        <f>K37/M37</f>
        <v>4019.232001013208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7904.449458367536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107036.66232580313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117216.29050901208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23443.258101802418</v>
      </c>
      <c r="M83" s="860"/>
      <c r="N83" s="51"/>
    </row>
    <row r="84" spans="1:14">
      <c r="B84" s="89" t="s">
        <v>973</v>
      </c>
      <c r="C84" s="90"/>
      <c r="D84" s="90"/>
      <c r="E84" s="90"/>
      <c r="F84" s="90"/>
      <c r="G84" s="90"/>
      <c r="H84" s="90"/>
      <c r="I84" s="87"/>
      <c r="J84" s="88"/>
      <c r="K84" s="304">
        <v>0.05</v>
      </c>
      <c r="L84" s="859">
        <f>N78*K84</f>
        <v>5860.8145254506044</v>
      </c>
      <c r="M84" s="860"/>
      <c r="N84" s="51"/>
    </row>
    <row r="85" spans="1:14" ht="15.75" thickBot="1">
      <c r="B85" s="91" t="s">
        <v>974</v>
      </c>
      <c r="C85" s="92"/>
      <c r="D85" s="92"/>
      <c r="E85" s="92"/>
      <c r="F85" s="92"/>
      <c r="G85" s="92"/>
      <c r="H85" s="92"/>
      <c r="I85" s="93"/>
      <c r="J85" s="94"/>
      <c r="K85" s="305">
        <v>0.05</v>
      </c>
      <c r="L85" s="861">
        <f>N78*K85</f>
        <v>5860.8145254506044</v>
      </c>
      <c r="M85" s="862"/>
      <c r="N85" s="51"/>
    </row>
    <row r="86" spans="1:14" ht="15.75" thickBot="1">
      <c r="B86" s="825" t="s">
        <v>953</v>
      </c>
      <c r="C86" s="826"/>
      <c r="D86" s="826"/>
      <c r="E86" s="826"/>
      <c r="F86" s="826"/>
      <c r="G86" s="826"/>
      <c r="H86" s="826"/>
      <c r="I86" s="826"/>
      <c r="J86" s="826"/>
      <c r="K86" s="826"/>
      <c r="L86" s="826"/>
      <c r="M86" s="827"/>
      <c r="N86" s="52">
        <f>L83+L84+L85</f>
        <v>35164.887152703624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152381.17766171572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45</v>
      </c>
      <c r="N37" s="272">
        <f>K37/M37</f>
        <v>4019.232001013208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7904.449458367536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107036.66232580313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117216.29050901208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23443.258101802418</v>
      </c>
      <c r="M83" s="860"/>
      <c r="N83" s="51"/>
    </row>
    <row r="84" spans="1:14">
      <c r="B84" s="89" t="s">
        <v>973</v>
      </c>
      <c r="C84" s="90"/>
      <c r="D84" s="90"/>
      <c r="E84" s="90"/>
      <c r="F84" s="90"/>
      <c r="G84" s="90"/>
      <c r="H84" s="90"/>
      <c r="I84" s="87"/>
      <c r="J84" s="88"/>
      <c r="K84" s="304">
        <v>0.05</v>
      </c>
      <c r="L84" s="859">
        <f>N78*K84</f>
        <v>5860.8145254506044</v>
      </c>
      <c r="M84" s="860"/>
      <c r="N84" s="51"/>
    </row>
    <row r="85" spans="1:14" ht="15.75" thickBot="1">
      <c r="B85" s="91" t="s">
        <v>974</v>
      </c>
      <c r="C85" s="92"/>
      <c r="D85" s="92"/>
      <c r="E85" s="92"/>
      <c r="F85" s="92"/>
      <c r="G85" s="92"/>
      <c r="H85" s="92"/>
      <c r="I85" s="93"/>
      <c r="J85" s="94"/>
      <c r="K85" s="305">
        <v>0.05</v>
      </c>
      <c r="L85" s="861">
        <f>N78*K85</f>
        <v>5860.8145254506044</v>
      </c>
      <c r="M85" s="862"/>
      <c r="N85" s="51"/>
    </row>
    <row r="86" spans="1:14" ht="15.75" thickBot="1">
      <c r="B86" s="825" t="s">
        <v>953</v>
      </c>
      <c r="C86" s="826"/>
      <c r="D86" s="826"/>
      <c r="E86" s="826"/>
      <c r="F86" s="826"/>
      <c r="G86" s="826"/>
      <c r="H86" s="826"/>
      <c r="I86" s="826"/>
      <c r="J86" s="826"/>
      <c r="K86" s="826"/>
      <c r="L86" s="826"/>
      <c r="M86" s="827"/>
      <c r="N86" s="52">
        <f>L83+L84+L85</f>
        <v>35164.887152703624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152381.17766171572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180865.44004559435</v>
      </c>
      <c r="L37" s="270"/>
      <c r="M37" s="271">
        <v>45</v>
      </c>
      <c r="N37" s="272">
        <f>K37/M37</f>
        <v>4019.232001013208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7904.449458367536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79970.935529897804</v>
      </c>
      <c r="N48" s="272">
        <f>K48*M48</f>
        <v>103962.21618886715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106095.38146791456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116275.0096511235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23255.001930224702</v>
      </c>
      <c r="M83" s="860"/>
      <c r="N83" s="51"/>
    </row>
    <row r="84" spans="1:14">
      <c r="B84" s="89" t="s">
        <v>973</v>
      </c>
      <c r="C84" s="90"/>
      <c r="D84" s="90"/>
      <c r="E84" s="90"/>
      <c r="F84" s="90"/>
      <c r="G84" s="90"/>
      <c r="H84" s="90"/>
      <c r="I84" s="87"/>
      <c r="J84" s="88"/>
      <c r="K84" s="304">
        <v>0.05</v>
      </c>
      <c r="L84" s="859">
        <f>N78*K84</f>
        <v>5813.7504825561755</v>
      </c>
      <c r="M84" s="860"/>
      <c r="N84" s="51"/>
    </row>
    <row r="85" spans="1:14" ht="15.75" thickBot="1">
      <c r="B85" s="91" t="s">
        <v>974</v>
      </c>
      <c r="C85" s="92"/>
      <c r="D85" s="92"/>
      <c r="E85" s="92"/>
      <c r="F85" s="92"/>
      <c r="G85" s="92"/>
      <c r="H85" s="92"/>
      <c r="I85" s="93"/>
      <c r="J85" s="94"/>
      <c r="K85" s="305">
        <v>0.05</v>
      </c>
      <c r="L85" s="861">
        <f>N78*K85</f>
        <v>5813.7504825561755</v>
      </c>
      <c r="M85" s="862"/>
      <c r="N85" s="51"/>
    </row>
    <row r="86" spans="1:14" ht="15.75" thickBot="1">
      <c r="B86" s="825" t="s">
        <v>953</v>
      </c>
      <c r="C86" s="826"/>
      <c r="D86" s="826"/>
      <c r="E86" s="826"/>
      <c r="F86" s="826"/>
      <c r="G86" s="826"/>
      <c r="H86" s="826"/>
      <c r="I86" s="826"/>
      <c r="J86" s="826"/>
      <c r="K86" s="826"/>
      <c r="L86" s="826"/>
      <c r="M86" s="827"/>
      <c r="N86" s="52">
        <f>L83+L84+L85</f>
        <v>34882.502895337057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151157.51254646055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271">
        <v>2.5</v>
      </c>
      <c r="N36" s="272">
        <f>K36/M36</f>
        <v>4042.9521187788387</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4850.9777278148586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107036.66232580313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129726.25250469532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25945.250500939066</v>
      </c>
      <c r="M83" s="860"/>
      <c r="N83" s="51"/>
    </row>
    <row r="84" spans="1:14">
      <c r="B84" s="89" t="s">
        <v>973</v>
      </c>
      <c r="C84" s="90"/>
      <c r="D84" s="90"/>
      <c r="E84" s="90"/>
      <c r="F84" s="90"/>
      <c r="G84" s="90"/>
      <c r="H84" s="90"/>
      <c r="I84" s="87"/>
      <c r="J84" s="88"/>
      <c r="K84" s="304">
        <v>0.05</v>
      </c>
      <c r="L84" s="859">
        <f>N78*K84</f>
        <v>6486.3126252347665</v>
      </c>
      <c r="M84" s="860"/>
      <c r="N84" s="51"/>
    </row>
    <row r="85" spans="1:14" ht="15.75" thickBot="1">
      <c r="B85" s="91" t="s">
        <v>974</v>
      </c>
      <c r="C85" s="92"/>
      <c r="D85" s="92"/>
      <c r="E85" s="92"/>
      <c r="F85" s="92"/>
      <c r="G85" s="92"/>
      <c r="H85" s="92"/>
      <c r="I85" s="93"/>
      <c r="J85" s="94"/>
      <c r="K85" s="305">
        <v>0.05</v>
      </c>
      <c r="L85" s="861">
        <f>N78*K85</f>
        <v>6486.3126252347665</v>
      </c>
      <c r="M85" s="862"/>
      <c r="N85" s="51"/>
    </row>
    <row r="86" spans="1:14" ht="15.75" thickBot="1">
      <c r="B86" s="825" t="s">
        <v>953</v>
      </c>
      <c r="C86" s="826"/>
      <c r="D86" s="826"/>
      <c r="E86" s="826"/>
      <c r="F86" s="826"/>
      <c r="G86" s="826"/>
      <c r="H86" s="826"/>
      <c r="I86" s="826"/>
      <c r="J86" s="826"/>
      <c r="K86" s="826"/>
      <c r="L86" s="826"/>
      <c r="M86" s="827"/>
      <c r="N86" s="52">
        <f>L83+L84+L85</f>
        <v>38917.875751408596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168644.12825610393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271">
        <v>2.5</v>
      </c>
      <c r="N36" s="272">
        <f>K36/M36</f>
        <v>4042.9521187788387</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4850.9777278148586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107036.66232580313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129726.25250469532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25945.250500939066</v>
      </c>
      <c r="M83" s="860"/>
      <c r="N83" s="51"/>
    </row>
    <row r="84" spans="1:14">
      <c r="B84" s="89" t="s">
        <v>973</v>
      </c>
      <c r="C84" s="90"/>
      <c r="D84" s="90"/>
      <c r="E84" s="90"/>
      <c r="F84" s="90"/>
      <c r="G84" s="90"/>
      <c r="H84" s="90"/>
      <c r="I84" s="87"/>
      <c r="J84" s="88"/>
      <c r="K84" s="304">
        <v>0.05</v>
      </c>
      <c r="L84" s="859">
        <f>N78*K84</f>
        <v>6486.3126252347665</v>
      </c>
      <c r="M84" s="860"/>
      <c r="N84" s="51"/>
    </row>
    <row r="85" spans="1:14" ht="15.75" thickBot="1">
      <c r="B85" s="91" t="s">
        <v>974</v>
      </c>
      <c r="C85" s="92"/>
      <c r="D85" s="92"/>
      <c r="E85" s="92"/>
      <c r="F85" s="92"/>
      <c r="G85" s="92"/>
      <c r="H85" s="92"/>
      <c r="I85" s="93"/>
      <c r="J85" s="94"/>
      <c r="K85" s="305">
        <v>0.05</v>
      </c>
      <c r="L85" s="861">
        <f>N78*K85</f>
        <v>6486.3126252347665</v>
      </c>
      <c r="M85" s="862"/>
      <c r="N85" s="51"/>
    </row>
    <row r="86" spans="1:14" ht="15.75" thickBot="1">
      <c r="B86" s="825" t="s">
        <v>953</v>
      </c>
      <c r="C86" s="826"/>
      <c r="D86" s="826"/>
      <c r="E86" s="826"/>
      <c r="F86" s="826"/>
      <c r="G86" s="826"/>
      <c r="H86" s="826"/>
      <c r="I86" s="826"/>
      <c r="J86" s="826"/>
      <c r="K86" s="826"/>
      <c r="L86" s="826"/>
      <c r="M86" s="827"/>
      <c r="N86" s="52">
        <f>L83+L84+L85</f>
        <v>38917.875751408596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168644.12825610393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271">
        <v>2.5</v>
      </c>
      <c r="N36" s="272">
        <f>K36/M36</f>
        <v>4042.9521187788387</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4850.9777278148586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79970.935529897804</v>
      </c>
      <c r="N48" s="272">
        <f>K48*M48</f>
        <v>103962.21618886715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88.881886626975415</v>
      </c>
      <c r="N49" s="272">
        <f>K49*M49</f>
        <v>2133.16527904741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106095.38146791456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128784.97164680675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25756.994329361351</v>
      </c>
      <c r="M83" s="860"/>
      <c r="N83" s="51"/>
    </row>
    <row r="84" spans="1:14">
      <c r="B84" s="89" t="s">
        <v>973</v>
      </c>
      <c r="C84" s="90"/>
      <c r="D84" s="90"/>
      <c r="E84" s="90"/>
      <c r="F84" s="90"/>
      <c r="G84" s="90"/>
      <c r="H84" s="90"/>
      <c r="I84" s="87"/>
      <c r="J84" s="88"/>
      <c r="K84" s="304">
        <v>0.05</v>
      </c>
      <c r="L84" s="859">
        <f>N78*K84</f>
        <v>6439.2485823403376</v>
      </c>
      <c r="M84" s="860"/>
      <c r="N84" s="51"/>
    </row>
    <row r="85" spans="1:14" ht="15.75" thickBot="1">
      <c r="B85" s="91" t="s">
        <v>974</v>
      </c>
      <c r="C85" s="92"/>
      <c r="D85" s="92"/>
      <c r="E85" s="92"/>
      <c r="F85" s="92"/>
      <c r="G85" s="92"/>
      <c r="H85" s="92"/>
      <c r="I85" s="93"/>
      <c r="J85" s="94"/>
      <c r="K85" s="305">
        <v>0.05</v>
      </c>
      <c r="L85" s="861">
        <f>N78*K85</f>
        <v>6439.2485823403376</v>
      </c>
      <c r="M85" s="862"/>
      <c r="N85" s="51"/>
    </row>
    <row r="86" spans="1:14" ht="15.75" thickBot="1">
      <c r="B86" s="825" t="s">
        <v>953</v>
      </c>
      <c r="C86" s="826"/>
      <c r="D86" s="826"/>
      <c r="E86" s="826"/>
      <c r="F86" s="826"/>
      <c r="G86" s="826"/>
      <c r="H86" s="826"/>
      <c r="I86" s="826"/>
      <c r="J86" s="826"/>
      <c r="K86" s="826"/>
      <c r="L86" s="826"/>
      <c r="M86" s="827"/>
      <c r="N86" s="52">
        <f>L83+L84+L85</f>
        <v>38635.491494042028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167420.46314084879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30</v>
      </c>
      <c r="N36" s="272">
        <f>K36/M36</f>
        <v>3009.5128373808261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30</v>
      </c>
      <c r="N37" s="272">
        <f>K37/M37</f>
        <v>3291.6128093792067</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30</v>
      </c>
      <c r="N38" s="272">
        <f>K38/M38</f>
        <v>3617.3294071917999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9927.4112307690975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80694.997728273636</v>
      </c>
      <c r="N48" s="272">
        <f>K48*M48</f>
        <v>100868.74716034204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100868.74716034204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1290.8463618130318</v>
      </c>
      <c r="M59" s="830"/>
      <c r="N59" s="287">
        <f>K59*L59</f>
        <v>1613.5579522662897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1613.5579522662897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113305.33402510412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22661.066805020826</v>
      </c>
      <c r="M83" s="860"/>
      <c r="N83" s="51"/>
    </row>
    <row r="84" spans="1:14">
      <c r="B84" s="89" t="s">
        <v>973</v>
      </c>
      <c r="C84" s="90"/>
      <c r="D84" s="90"/>
      <c r="E84" s="90"/>
      <c r="F84" s="90"/>
      <c r="G84" s="90"/>
      <c r="H84" s="90"/>
      <c r="I84" s="87"/>
      <c r="J84" s="88"/>
      <c r="K84" s="304">
        <v>0.05</v>
      </c>
      <c r="L84" s="859">
        <f>N78*K84</f>
        <v>5665.2667012552065</v>
      </c>
      <c r="M84" s="860"/>
      <c r="N84" s="51"/>
    </row>
    <row r="85" spans="1:14" ht="15.75" thickBot="1">
      <c r="B85" s="91" t="s">
        <v>974</v>
      </c>
      <c r="C85" s="92"/>
      <c r="D85" s="92"/>
      <c r="E85" s="92"/>
      <c r="F85" s="92"/>
      <c r="G85" s="92"/>
      <c r="H85" s="92"/>
      <c r="I85" s="93"/>
      <c r="J85" s="94"/>
      <c r="K85" s="305">
        <v>0.05</v>
      </c>
      <c r="L85" s="861">
        <f>N78*K85</f>
        <v>5665.2667012552065</v>
      </c>
      <c r="M85" s="862"/>
      <c r="N85" s="51"/>
    </row>
    <row r="86" spans="1:14" ht="15.75" thickBot="1">
      <c r="B86" s="825" t="s">
        <v>953</v>
      </c>
      <c r="C86" s="826"/>
      <c r="D86" s="826"/>
      <c r="E86" s="826"/>
      <c r="F86" s="826"/>
      <c r="G86" s="826"/>
      <c r="H86" s="826"/>
      <c r="I86" s="826"/>
      <c r="J86" s="826"/>
      <c r="K86" s="826"/>
      <c r="L86" s="826"/>
      <c r="M86" s="827"/>
      <c r="N86" s="52">
        <f>L83+L84+L85</f>
        <v>33991.600207531235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147296.93423263537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30</v>
      </c>
      <c r="N36" s="272">
        <f>K36/M36</f>
        <v>3009.5128373808261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30</v>
      </c>
      <c r="N37" s="272">
        <f>K37/M37</f>
        <v>3291.6128093792067</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30</v>
      </c>
      <c r="N38" s="272">
        <f>K38/M38</f>
        <v>3617.3294071917999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9927.4112307690975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79970.935529897804</v>
      </c>
      <c r="N48" s="272">
        <f>K48*M48</f>
        <v>99963.669412372255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99963.669412372255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1290.8463618130318</v>
      </c>
      <c r="M59" s="830"/>
      <c r="N59" s="287">
        <f>K59*L59</f>
        <v>1613.5579522662897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1613.5579522662897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112400.25627713434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22480.051255426868</v>
      </c>
      <c r="M83" s="860"/>
      <c r="N83" s="51"/>
    </row>
    <row r="84" spans="1:14">
      <c r="B84" s="89" t="s">
        <v>973</v>
      </c>
      <c r="C84" s="90"/>
      <c r="D84" s="90"/>
      <c r="E84" s="90"/>
      <c r="F84" s="90"/>
      <c r="G84" s="90"/>
      <c r="H84" s="90"/>
      <c r="I84" s="87"/>
      <c r="J84" s="88"/>
      <c r="K84" s="304">
        <v>0.05</v>
      </c>
      <c r="L84" s="859">
        <f>N78*K84</f>
        <v>5620.012813856717</v>
      </c>
      <c r="M84" s="860"/>
      <c r="N84" s="51"/>
    </row>
    <row r="85" spans="1:14" ht="15.75" thickBot="1">
      <c r="B85" s="91" t="s">
        <v>974</v>
      </c>
      <c r="C85" s="92"/>
      <c r="D85" s="92"/>
      <c r="E85" s="92"/>
      <c r="F85" s="92"/>
      <c r="G85" s="92"/>
      <c r="H85" s="92"/>
      <c r="I85" s="93"/>
      <c r="J85" s="94"/>
      <c r="K85" s="305">
        <v>0.05</v>
      </c>
      <c r="L85" s="861">
        <f>N78*K85</f>
        <v>5620.012813856717</v>
      </c>
      <c r="M85" s="862"/>
      <c r="N85" s="51"/>
    </row>
    <row r="86" spans="1:14" ht="15.75" thickBot="1">
      <c r="B86" s="825" t="s">
        <v>953</v>
      </c>
      <c r="C86" s="826"/>
      <c r="D86" s="826"/>
      <c r="E86" s="826"/>
      <c r="F86" s="826"/>
      <c r="G86" s="826"/>
      <c r="H86" s="826"/>
      <c r="I86" s="826"/>
      <c r="J86" s="826"/>
      <c r="K86" s="826"/>
      <c r="L86" s="826"/>
      <c r="M86" s="827"/>
      <c r="N86" s="52">
        <f>L83+L84+L85</f>
        <v>33720.076883140304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146120.33316027463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30</v>
      </c>
      <c r="N36" s="272">
        <f>K36/M36</f>
        <v>3009.5128373808261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30</v>
      </c>
      <c r="N37" s="272">
        <f>K37/M37</f>
        <v>3291.6128093792067</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30</v>
      </c>
      <c r="N38" s="272">
        <f>K38/M38</f>
        <v>3617.3294071917999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9927.4112307690975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79970.935529897804</v>
      </c>
      <c r="N48" s="272">
        <f>K48*M48</f>
        <v>99963.669412372255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99963.669412372255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1290.8463618130318</v>
      </c>
      <c r="M59" s="830"/>
      <c r="N59" s="287">
        <f>K59*L59</f>
        <v>1613.5579522662897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1613.5579522662897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112400.25627713434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22480.051255426868</v>
      </c>
      <c r="M83" s="860"/>
      <c r="N83" s="51"/>
    </row>
    <row r="84" spans="1:14">
      <c r="B84" s="89" t="s">
        <v>973</v>
      </c>
      <c r="C84" s="90"/>
      <c r="D84" s="90"/>
      <c r="E84" s="90"/>
      <c r="F84" s="90"/>
      <c r="G84" s="90"/>
      <c r="H84" s="90"/>
      <c r="I84" s="87"/>
      <c r="J84" s="88"/>
      <c r="K84" s="304">
        <v>0.05</v>
      </c>
      <c r="L84" s="859">
        <f>N78*K84</f>
        <v>5620.012813856717</v>
      </c>
      <c r="M84" s="860"/>
      <c r="N84" s="51"/>
    </row>
    <row r="85" spans="1:14" ht="15.75" thickBot="1">
      <c r="B85" s="91" t="s">
        <v>974</v>
      </c>
      <c r="C85" s="92"/>
      <c r="D85" s="92"/>
      <c r="E85" s="92"/>
      <c r="F85" s="92"/>
      <c r="G85" s="92"/>
      <c r="H85" s="92"/>
      <c r="I85" s="93"/>
      <c r="J85" s="94"/>
      <c r="K85" s="305">
        <v>0.05</v>
      </c>
      <c r="L85" s="861">
        <f>N78*K85</f>
        <v>5620.012813856717</v>
      </c>
      <c r="M85" s="862"/>
      <c r="N85" s="51"/>
    </row>
    <row r="86" spans="1:14" ht="15.75" thickBot="1">
      <c r="B86" s="825" t="s">
        <v>953</v>
      </c>
      <c r="C86" s="826"/>
      <c r="D86" s="826"/>
      <c r="E86" s="826"/>
      <c r="F86" s="826"/>
      <c r="G86" s="826"/>
      <c r="H86" s="826"/>
      <c r="I86" s="826"/>
      <c r="J86" s="826"/>
      <c r="K86" s="826"/>
      <c r="L86" s="826"/>
      <c r="M86" s="827"/>
      <c r="N86" s="52">
        <f>L83+L84+L85</f>
        <v>33720.076883140304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146120.33316027463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640.59993898222535</v>
      </c>
      <c r="N49" s="272">
        <f>K49*M49</f>
        <v>57653.994508400283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162557.49155515601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170912.29627693791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34182.459255387585</v>
      </c>
      <c r="M83" s="860"/>
      <c r="N83" s="51"/>
    </row>
    <row r="84" spans="1:14">
      <c r="B84" s="89" t="s">
        <v>973</v>
      </c>
      <c r="C84" s="90"/>
      <c r="D84" s="90"/>
      <c r="E84" s="90"/>
      <c r="F84" s="90"/>
      <c r="G84" s="90"/>
      <c r="H84" s="90"/>
      <c r="I84" s="87"/>
      <c r="J84" s="88"/>
      <c r="K84" s="304">
        <v>0.05</v>
      </c>
      <c r="L84" s="859">
        <f>N78*K84</f>
        <v>8545.6148138468961</v>
      </c>
      <c r="M84" s="860"/>
      <c r="N84" s="51"/>
    </row>
    <row r="85" spans="1:14" ht="15.75" thickBot="1">
      <c r="B85" s="91" t="s">
        <v>974</v>
      </c>
      <c r="C85" s="92"/>
      <c r="D85" s="92"/>
      <c r="E85" s="92"/>
      <c r="F85" s="92"/>
      <c r="G85" s="92"/>
      <c r="H85" s="92"/>
      <c r="I85" s="93"/>
      <c r="J85" s="94"/>
      <c r="K85" s="305">
        <v>0.05</v>
      </c>
      <c r="L85" s="861">
        <f>N78*K85</f>
        <v>8545.6148138468961</v>
      </c>
      <c r="M85" s="862"/>
      <c r="N85" s="51"/>
    </row>
    <row r="86" spans="1:14" ht="15.75" thickBot="1">
      <c r="B86" s="825" t="s">
        <v>953</v>
      </c>
      <c r="C86" s="826"/>
      <c r="D86" s="826"/>
      <c r="E86" s="826"/>
      <c r="F86" s="826"/>
      <c r="G86" s="826"/>
      <c r="H86" s="826"/>
      <c r="I86" s="826"/>
      <c r="J86" s="826"/>
      <c r="K86" s="826"/>
      <c r="L86" s="826"/>
      <c r="M86" s="827"/>
      <c r="N86" s="52">
        <f>L83+L84+L85</f>
        <v>51273.688883081384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222185.98516001931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640.59993898222535</v>
      </c>
      <c r="N49" s="272">
        <f>K49*M49</f>
        <v>57653.994508400283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162557.49155515601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170912.29627693791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34182.459255387585</v>
      </c>
      <c r="M83" s="860"/>
      <c r="N83" s="51"/>
    </row>
    <row r="84" spans="1:14">
      <c r="B84" s="89" t="s">
        <v>973</v>
      </c>
      <c r="C84" s="90"/>
      <c r="D84" s="90"/>
      <c r="E84" s="90"/>
      <c r="F84" s="90"/>
      <c r="G84" s="90"/>
      <c r="H84" s="90"/>
      <c r="I84" s="87"/>
      <c r="J84" s="88"/>
      <c r="K84" s="304">
        <v>0.05</v>
      </c>
      <c r="L84" s="859">
        <f>N78*K84</f>
        <v>8545.6148138468961</v>
      </c>
      <c r="M84" s="860"/>
      <c r="N84" s="51"/>
    </row>
    <row r="85" spans="1:14" ht="15.75" thickBot="1">
      <c r="B85" s="91" t="s">
        <v>974</v>
      </c>
      <c r="C85" s="92"/>
      <c r="D85" s="92"/>
      <c r="E85" s="92"/>
      <c r="F85" s="92"/>
      <c r="G85" s="92"/>
      <c r="H85" s="92"/>
      <c r="I85" s="93"/>
      <c r="J85" s="94"/>
      <c r="K85" s="305">
        <v>0.05</v>
      </c>
      <c r="L85" s="861">
        <f>N78*K85</f>
        <v>8545.6148138468961</v>
      </c>
      <c r="M85" s="862"/>
      <c r="N85" s="51"/>
    </row>
    <row r="86" spans="1:14" ht="15.75" thickBot="1">
      <c r="B86" s="825" t="s">
        <v>953</v>
      </c>
      <c r="C86" s="826"/>
      <c r="D86" s="826"/>
      <c r="E86" s="826"/>
      <c r="F86" s="826"/>
      <c r="G86" s="826"/>
      <c r="H86" s="826"/>
      <c r="I86" s="826"/>
      <c r="J86" s="826"/>
      <c r="K86" s="826"/>
      <c r="L86" s="826"/>
      <c r="M86" s="827"/>
      <c r="N86" s="52">
        <f>L83+L84+L85</f>
        <v>51273.688883081384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222185.98516001931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640.59993898222535</v>
      </c>
      <c r="N49" s="272">
        <f>K49*M49</f>
        <v>57653.994508400283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162557.49155515601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170912.29627693791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34182.459255387585</v>
      </c>
      <c r="M83" s="860"/>
      <c r="N83" s="51"/>
    </row>
    <row r="84" spans="1:14">
      <c r="B84" s="89" t="s">
        <v>973</v>
      </c>
      <c r="C84" s="90"/>
      <c r="D84" s="90"/>
      <c r="E84" s="90"/>
      <c r="F84" s="90"/>
      <c r="G84" s="90"/>
      <c r="H84" s="90"/>
      <c r="I84" s="87"/>
      <c r="J84" s="88"/>
      <c r="K84" s="304">
        <v>0.05</v>
      </c>
      <c r="L84" s="859">
        <f>N78*K84</f>
        <v>8545.6148138468961</v>
      </c>
      <c r="M84" s="860"/>
      <c r="N84" s="51"/>
    </row>
    <row r="85" spans="1:14" ht="15.75" thickBot="1">
      <c r="B85" s="91" t="s">
        <v>974</v>
      </c>
      <c r="C85" s="92"/>
      <c r="D85" s="92"/>
      <c r="E85" s="92"/>
      <c r="F85" s="92"/>
      <c r="G85" s="92"/>
      <c r="H85" s="92"/>
      <c r="I85" s="93"/>
      <c r="J85" s="94"/>
      <c r="K85" s="305">
        <v>0.05</v>
      </c>
      <c r="L85" s="861">
        <f>N78*K85</f>
        <v>8545.6148138468961</v>
      </c>
      <c r="M85" s="862"/>
      <c r="N85" s="51"/>
    </row>
    <row r="86" spans="1:14" ht="15.75" thickBot="1">
      <c r="B86" s="825" t="s">
        <v>953</v>
      </c>
      <c r="C86" s="826"/>
      <c r="D86" s="826"/>
      <c r="E86" s="826"/>
      <c r="F86" s="826"/>
      <c r="G86" s="826"/>
      <c r="H86" s="826"/>
      <c r="I86" s="826"/>
      <c r="J86" s="826"/>
      <c r="K86" s="826"/>
      <c r="L86" s="826"/>
      <c r="M86" s="827"/>
      <c r="N86" s="52">
        <f>L83+L84+L85</f>
        <v>51273.688883081384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222185.98516001931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640.59993898222535</v>
      </c>
      <c r="N49" s="272">
        <f>K49*M49</f>
        <v>57653.994508400283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162557.49155515601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170912.29627693791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34182.459255387585</v>
      </c>
      <c r="M83" s="860"/>
      <c r="N83" s="51"/>
    </row>
    <row r="84" spans="1:14">
      <c r="B84" s="89" t="s">
        <v>973</v>
      </c>
      <c r="C84" s="90"/>
      <c r="D84" s="90"/>
      <c r="E84" s="90"/>
      <c r="F84" s="90"/>
      <c r="G84" s="90"/>
      <c r="H84" s="90"/>
      <c r="I84" s="87"/>
      <c r="J84" s="88"/>
      <c r="K84" s="304">
        <v>0.05</v>
      </c>
      <c r="L84" s="859">
        <f>N78*K84</f>
        <v>8545.6148138468961</v>
      </c>
      <c r="M84" s="860"/>
      <c r="N84" s="51"/>
    </row>
    <row r="85" spans="1:14" ht="15.75" thickBot="1">
      <c r="B85" s="91" t="s">
        <v>974</v>
      </c>
      <c r="C85" s="92"/>
      <c r="D85" s="92"/>
      <c r="E85" s="92"/>
      <c r="F85" s="92"/>
      <c r="G85" s="92"/>
      <c r="H85" s="92"/>
      <c r="I85" s="93"/>
      <c r="J85" s="94"/>
      <c r="K85" s="305">
        <v>0.05</v>
      </c>
      <c r="L85" s="861">
        <f>N78*K85</f>
        <v>8545.6148138468961</v>
      </c>
      <c r="M85" s="862"/>
      <c r="N85" s="51"/>
    </row>
    <row r="86" spans="1:14" ht="15.75" thickBot="1">
      <c r="B86" s="825" t="s">
        <v>953</v>
      </c>
      <c r="C86" s="826"/>
      <c r="D86" s="826"/>
      <c r="E86" s="826"/>
      <c r="F86" s="826"/>
      <c r="G86" s="826"/>
      <c r="H86" s="826"/>
      <c r="I86" s="826"/>
      <c r="J86" s="826"/>
      <c r="K86" s="826"/>
      <c r="L86" s="826"/>
      <c r="M86" s="827"/>
      <c r="N86" s="52">
        <f>L83+L84+L85</f>
        <v>51273.688883081384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222185.98516001931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104903.49704675573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113258.3017685376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22651.660353707521</v>
      </c>
      <c r="M83" s="860"/>
      <c r="N83" s="51"/>
    </row>
    <row r="84" spans="1:14">
      <c r="B84" s="89" t="s">
        <v>973</v>
      </c>
      <c r="C84" s="90"/>
      <c r="D84" s="90"/>
      <c r="E84" s="90"/>
      <c r="F84" s="90"/>
      <c r="G84" s="90"/>
      <c r="H84" s="90"/>
      <c r="I84" s="87"/>
      <c r="J84" s="88"/>
      <c r="K84" s="304">
        <v>0.05</v>
      </c>
      <c r="L84" s="859">
        <f>N78*K84</f>
        <v>5662.9150884268802</v>
      </c>
      <c r="M84" s="860"/>
      <c r="N84" s="51"/>
    </row>
    <row r="85" spans="1:14" ht="15.75" thickBot="1">
      <c r="B85" s="91" t="s">
        <v>974</v>
      </c>
      <c r="C85" s="92"/>
      <c r="D85" s="92"/>
      <c r="E85" s="92"/>
      <c r="F85" s="92"/>
      <c r="G85" s="92"/>
      <c r="H85" s="92"/>
      <c r="I85" s="93"/>
      <c r="J85" s="94"/>
      <c r="K85" s="305">
        <v>0.05</v>
      </c>
      <c r="L85" s="861">
        <f>N78*K85</f>
        <v>5662.9150884268802</v>
      </c>
      <c r="M85" s="862"/>
      <c r="N85" s="51"/>
    </row>
    <row r="86" spans="1:14" ht="15.75" thickBot="1">
      <c r="B86" s="825" t="s">
        <v>953</v>
      </c>
      <c r="C86" s="826"/>
      <c r="D86" s="826"/>
      <c r="E86" s="826"/>
      <c r="F86" s="826"/>
      <c r="G86" s="826"/>
      <c r="H86" s="826"/>
      <c r="I86" s="826"/>
      <c r="J86" s="826"/>
      <c r="K86" s="826"/>
      <c r="L86" s="826"/>
      <c r="M86" s="827"/>
      <c r="N86" s="52">
        <f>L83+L84+L85</f>
        <v>33977.490530561285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147235.79229909889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104903.49704675573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113258.3017685376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22651.660353707521</v>
      </c>
      <c r="M83" s="860"/>
      <c r="N83" s="51"/>
    </row>
    <row r="84" spans="1:14">
      <c r="B84" s="89" t="s">
        <v>973</v>
      </c>
      <c r="C84" s="90"/>
      <c r="D84" s="90"/>
      <c r="E84" s="90"/>
      <c r="F84" s="90"/>
      <c r="G84" s="90"/>
      <c r="H84" s="90"/>
      <c r="I84" s="87"/>
      <c r="J84" s="88"/>
      <c r="K84" s="304">
        <v>0.05</v>
      </c>
      <c r="L84" s="859">
        <f>N78*K84</f>
        <v>5662.9150884268802</v>
      </c>
      <c r="M84" s="860"/>
      <c r="N84" s="51"/>
    </row>
    <row r="85" spans="1:14" ht="15.75" thickBot="1">
      <c r="B85" s="91" t="s">
        <v>974</v>
      </c>
      <c r="C85" s="92"/>
      <c r="D85" s="92"/>
      <c r="E85" s="92"/>
      <c r="F85" s="92"/>
      <c r="G85" s="92"/>
      <c r="H85" s="92"/>
      <c r="I85" s="93"/>
      <c r="J85" s="94"/>
      <c r="K85" s="305">
        <v>0.05</v>
      </c>
      <c r="L85" s="861">
        <f>N78*K85</f>
        <v>5662.9150884268802</v>
      </c>
      <c r="M85" s="862"/>
      <c r="N85" s="51"/>
    </row>
    <row r="86" spans="1:14" ht="15.75" thickBot="1">
      <c r="B86" s="825" t="s">
        <v>953</v>
      </c>
      <c r="C86" s="826"/>
      <c r="D86" s="826"/>
      <c r="E86" s="826"/>
      <c r="F86" s="826"/>
      <c r="G86" s="826"/>
      <c r="H86" s="826"/>
      <c r="I86" s="826"/>
      <c r="J86" s="826"/>
      <c r="K86" s="826"/>
      <c r="L86" s="826"/>
      <c r="M86" s="827"/>
      <c r="N86" s="52">
        <f>L83+L84+L85</f>
        <v>33977.490530561285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147235.79229909889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104903.49704675573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113258.3017685376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22651.660353707521</v>
      </c>
      <c r="M83" s="860"/>
      <c r="N83" s="51"/>
    </row>
    <row r="84" spans="1:14">
      <c r="B84" s="89" t="s">
        <v>973</v>
      </c>
      <c r="C84" s="90"/>
      <c r="D84" s="90"/>
      <c r="E84" s="90"/>
      <c r="F84" s="90"/>
      <c r="G84" s="90"/>
      <c r="H84" s="90"/>
      <c r="I84" s="87"/>
      <c r="J84" s="88"/>
      <c r="K84" s="304">
        <v>0.05</v>
      </c>
      <c r="L84" s="859">
        <f>N78*K84</f>
        <v>5662.9150884268802</v>
      </c>
      <c r="M84" s="860"/>
      <c r="N84" s="51"/>
    </row>
    <row r="85" spans="1:14" ht="15.75" thickBot="1">
      <c r="B85" s="91" t="s">
        <v>974</v>
      </c>
      <c r="C85" s="92"/>
      <c r="D85" s="92"/>
      <c r="E85" s="92"/>
      <c r="F85" s="92"/>
      <c r="G85" s="92"/>
      <c r="H85" s="92"/>
      <c r="I85" s="93"/>
      <c r="J85" s="94"/>
      <c r="K85" s="305">
        <v>0.05</v>
      </c>
      <c r="L85" s="861">
        <f>N78*K85</f>
        <v>5662.9150884268802</v>
      </c>
      <c r="M85" s="862"/>
      <c r="N85" s="51"/>
    </row>
    <row r="86" spans="1:14" ht="15.75" thickBot="1">
      <c r="B86" s="825" t="s">
        <v>953</v>
      </c>
      <c r="C86" s="826"/>
      <c r="D86" s="826"/>
      <c r="E86" s="826"/>
      <c r="F86" s="826"/>
      <c r="G86" s="826"/>
      <c r="H86" s="826"/>
      <c r="I86" s="826"/>
      <c r="J86" s="826"/>
      <c r="K86" s="826"/>
      <c r="L86" s="826"/>
      <c r="M86" s="827"/>
      <c r="N86" s="52">
        <f>L83+L84+L85</f>
        <v>33977.490530561285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147235.79229909889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104903.49704675573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113258.3017685376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22651.660353707521</v>
      </c>
      <c r="M83" s="860"/>
      <c r="N83" s="51"/>
    </row>
    <row r="84" spans="1:14">
      <c r="B84" s="89" t="s">
        <v>973</v>
      </c>
      <c r="C84" s="90"/>
      <c r="D84" s="90"/>
      <c r="E84" s="90"/>
      <c r="F84" s="90"/>
      <c r="G84" s="90"/>
      <c r="H84" s="90"/>
      <c r="I84" s="87"/>
      <c r="J84" s="88"/>
      <c r="K84" s="304">
        <v>0.05</v>
      </c>
      <c r="L84" s="859">
        <f>N78*K84</f>
        <v>5662.9150884268802</v>
      </c>
      <c r="M84" s="860"/>
      <c r="N84" s="51"/>
    </row>
    <row r="85" spans="1:14" ht="15.75" thickBot="1">
      <c r="B85" s="91" t="s">
        <v>974</v>
      </c>
      <c r="C85" s="92"/>
      <c r="D85" s="92"/>
      <c r="E85" s="92"/>
      <c r="F85" s="92"/>
      <c r="G85" s="92"/>
      <c r="H85" s="92"/>
      <c r="I85" s="93"/>
      <c r="J85" s="94"/>
      <c r="K85" s="305">
        <v>0.05</v>
      </c>
      <c r="L85" s="861">
        <f>N78*K85</f>
        <v>5662.9150884268802</v>
      </c>
      <c r="M85" s="862"/>
      <c r="N85" s="51"/>
    </row>
    <row r="86" spans="1:14" ht="15.75" thickBot="1">
      <c r="B86" s="825" t="s">
        <v>953</v>
      </c>
      <c r="C86" s="826"/>
      <c r="D86" s="826"/>
      <c r="E86" s="826"/>
      <c r="F86" s="826"/>
      <c r="G86" s="826"/>
      <c r="H86" s="826"/>
      <c r="I86" s="826"/>
      <c r="J86" s="826"/>
      <c r="K86" s="826"/>
      <c r="L86" s="826"/>
      <c r="M86" s="827"/>
      <c r="N86" s="52">
        <f>L83+L84+L85</f>
        <v>33977.490530561285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147235.79229909889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640.59993898222535</v>
      </c>
      <c r="N48" s="272">
        <f>K48*M48</f>
        <v>640.59993898222535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640.59993898222535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640.59993898222535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128.11998779644509</v>
      </c>
      <c r="M83" s="860"/>
      <c r="N83" s="51"/>
    </row>
    <row r="84" spans="1:14">
      <c r="B84" s="89" t="s">
        <v>973</v>
      </c>
      <c r="C84" s="90"/>
      <c r="D84" s="90"/>
      <c r="E84" s="90"/>
      <c r="F84" s="90"/>
      <c r="G84" s="90"/>
      <c r="H84" s="90"/>
      <c r="I84" s="87"/>
      <c r="J84" s="88"/>
      <c r="K84" s="304">
        <v>0.05</v>
      </c>
      <c r="L84" s="859">
        <f>N78*K84</f>
        <v>32.029996949111272</v>
      </c>
      <c r="M84" s="860"/>
      <c r="N84" s="51"/>
    </row>
    <row r="85" spans="1:14" ht="15.75" thickBot="1">
      <c r="B85" s="91" t="s">
        <v>974</v>
      </c>
      <c r="C85" s="92"/>
      <c r="D85" s="92"/>
      <c r="E85" s="92"/>
      <c r="F85" s="92"/>
      <c r="G85" s="92"/>
      <c r="H85" s="92"/>
      <c r="I85" s="93"/>
      <c r="J85" s="94"/>
      <c r="K85" s="305">
        <v>0.05</v>
      </c>
      <c r="L85" s="861">
        <f>N78*K85</f>
        <v>32.029996949111272</v>
      </c>
      <c r="M85" s="862"/>
      <c r="N85" s="51"/>
    </row>
    <row r="86" spans="1:14" ht="15.75" thickBot="1">
      <c r="B86" s="825" t="s">
        <v>953</v>
      </c>
      <c r="C86" s="826"/>
      <c r="D86" s="826"/>
      <c r="E86" s="826"/>
      <c r="F86" s="826"/>
      <c r="G86" s="826"/>
      <c r="H86" s="826"/>
      <c r="I86" s="826"/>
      <c r="J86" s="826"/>
      <c r="K86" s="826"/>
      <c r="L86" s="826"/>
      <c r="M86" s="827"/>
      <c r="N86" s="52">
        <f>L83+L84+L85</f>
        <v>192.17998169466765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832.77992067689297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640.59993898222535</v>
      </c>
      <c r="N49" s="272">
        <f>K49*M49</f>
        <v>57653.994508400283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162557.49155515601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170912.29627693791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34182.459255387585</v>
      </c>
      <c r="M83" s="860"/>
      <c r="N83" s="51"/>
    </row>
    <row r="84" spans="1:14">
      <c r="B84" s="89" t="s">
        <v>973</v>
      </c>
      <c r="C84" s="90"/>
      <c r="D84" s="90"/>
      <c r="E84" s="90"/>
      <c r="F84" s="90"/>
      <c r="G84" s="90"/>
      <c r="H84" s="90"/>
      <c r="I84" s="87"/>
      <c r="J84" s="88"/>
      <c r="K84" s="304">
        <v>0.05</v>
      </c>
      <c r="L84" s="859">
        <f>N78*K84</f>
        <v>8545.6148138468961</v>
      </c>
      <c r="M84" s="860"/>
      <c r="N84" s="51"/>
    </row>
    <row r="85" spans="1:14" ht="15.75" thickBot="1">
      <c r="B85" s="91" t="s">
        <v>974</v>
      </c>
      <c r="C85" s="92"/>
      <c r="D85" s="92"/>
      <c r="E85" s="92"/>
      <c r="F85" s="92"/>
      <c r="G85" s="92"/>
      <c r="H85" s="92"/>
      <c r="I85" s="93"/>
      <c r="J85" s="94"/>
      <c r="K85" s="305">
        <v>0.05</v>
      </c>
      <c r="L85" s="861">
        <f>N78*K85</f>
        <v>8545.6148138468961</v>
      </c>
      <c r="M85" s="862"/>
      <c r="N85" s="51"/>
    </row>
    <row r="86" spans="1:14" ht="15.75" thickBot="1">
      <c r="B86" s="825" t="s">
        <v>953</v>
      </c>
      <c r="C86" s="826"/>
      <c r="D86" s="826"/>
      <c r="E86" s="826"/>
      <c r="F86" s="826"/>
      <c r="G86" s="826"/>
      <c r="H86" s="826"/>
      <c r="I86" s="826"/>
      <c r="J86" s="826"/>
      <c r="K86" s="826"/>
      <c r="L86" s="826"/>
      <c r="M86" s="827"/>
      <c r="N86" s="52">
        <f>L83+L84+L85</f>
        <v>51273.688883081384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222185.98516001931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640.59993898222535</v>
      </c>
      <c r="N49" s="272">
        <f>K49*M49</f>
        <v>57653.994508400283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162557.49155515601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170912.29627693791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34182.459255387585</v>
      </c>
      <c r="M83" s="860"/>
      <c r="N83" s="51"/>
    </row>
    <row r="84" spans="1:14">
      <c r="B84" s="89" t="s">
        <v>973</v>
      </c>
      <c r="C84" s="90"/>
      <c r="D84" s="90"/>
      <c r="E84" s="90"/>
      <c r="F84" s="90"/>
      <c r="G84" s="90"/>
      <c r="H84" s="90"/>
      <c r="I84" s="87"/>
      <c r="J84" s="88"/>
      <c r="K84" s="304">
        <v>0.05</v>
      </c>
      <c r="L84" s="859">
        <f>N78*K84</f>
        <v>8545.6148138468961</v>
      </c>
      <c r="M84" s="860"/>
      <c r="N84" s="51"/>
    </row>
    <row r="85" spans="1:14" ht="15.75" thickBot="1">
      <c r="B85" s="91" t="s">
        <v>974</v>
      </c>
      <c r="C85" s="92"/>
      <c r="D85" s="92"/>
      <c r="E85" s="92"/>
      <c r="F85" s="92"/>
      <c r="G85" s="92"/>
      <c r="H85" s="92"/>
      <c r="I85" s="93"/>
      <c r="J85" s="94"/>
      <c r="K85" s="305">
        <v>0.05</v>
      </c>
      <c r="L85" s="861">
        <f>N78*K85</f>
        <v>8545.6148138468961</v>
      </c>
      <c r="M85" s="862"/>
      <c r="N85" s="51"/>
    </row>
    <row r="86" spans="1:14" ht="15.75" thickBot="1">
      <c r="B86" s="825" t="s">
        <v>953</v>
      </c>
      <c r="C86" s="826"/>
      <c r="D86" s="826"/>
      <c r="E86" s="826"/>
      <c r="F86" s="826"/>
      <c r="G86" s="826"/>
      <c r="H86" s="826"/>
      <c r="I86" s="826"/>
      <c r="J86" s="826"/>
      <c r="K86" s="826"/>
      <c r="L86" s="826"/>
      <c r="M86" s="827"/>
      <c r="N86" s="52">
        <f>L83+L84+L85</f>
        <v>51273.688883081384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222185.98516001931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104903.49704675573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113258.3017685376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22651.660353707521</v>
      </c>
      <c r="M83" s="860"/>
      <c r="N83" s="51"/>
    </row>
    <row r="84" spans="1:14">
      <c r="B84" s="89" t="s">
        <v>973</v>
      </c>
      <c r="C84" s="90"/>
      <c r="D84" s="90"/>
      <c r="E84" s="90"/>
      <c r="F84" s="90"/>
      <c r="G84" s="90"/>
      <c r="H84" s="90"/>
      <c r="I84" s="87"/>
      <c r="J84" s="88"/>
      <c r="K84" s="304">
        <v>0.05</v>
      </c>
      <c r="L84" s="859">
        <f>N78*K84</f>
        <v>5662.9150884268802</v>
      </c>
      <c r="M84" s="860"/>
      <c r="N84" s="51"/>
    </row>
    <row r="85" spans="1:14" ht="15.75" thickBot="1">
      <c r="B85" s="91" t="s">
        <v>974</v>
      </c>
      <c r="C85" s="92"/>
      <c r="D85" s="92"/>
      <c r="E85" s="92"/>
      <c r="F85" s="92"/>
      <c r="G85" s="92"/>
      <c r="H85" s="92"/>
      <c r="I85" s="93"/>
      <c r="J85" s="94"/>
      <c r="K85" s="305">
        <v>0.05</v>
      </c>
      <c r="L85" s="861">
        <f>N78*K85</f>
        <v>5662.9150884268802</v>
      </c>
      <c r="M85" s="862"/>
      <c r="N85" s="51"/>
    </row>
    <row r="86" spans="1:14" ht="15.75" thickBot="1">
      <c r="B86" s="825" t="s">
        <v>953</v>
      </c>
      <c r="C86" s="826"/>
      <c r="D86" s="826"/>
      <c r="E86" s="826"/>
      <c r="F86" s="826"/>
      <c r="G86" s="826"/>
      <c r="H86" s="826"/>
      <c r="I86" s="826"/>
      <c r="J86" s="826"/>
      <c r="K86" s="826"/>
      <c r="L86" s="826"/>
      <c r="M86" s="827"/>
      <c r="N86" s="52">
        <f>L83+L84+L85</f>
        <v>33977.490530561285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147235.79229909889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45</v>
      </c>
      <c r="N36" s="272">
        <f>K36/M36</f>
        <v>1467.6937346816167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98748.384281376202</v>
      </c>
      <c r="L37" s="270"/>
      <c r="M37" s="271">
        <v>45</v>
      </c>
      <c r="N37" s="272">
        <f>K37/M37</f>
        <v>2194.408539586138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108519.882215754</v>
      </c>
      <c r="L38" s="270"/>
      <c r="M38" s="271">
        <v>45</v>
      </c>
      <c r="N38" s="272">
        <f>K38/M38</f>
        <v>2411.5529381278666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6079.6259969404655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80694.997728273636</v>
      </c>
      <c r="N48" s="272">
        <f>K48*M48</f>
        <v>104903.49704675573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104903.49704675573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1290.8463618130318</v>
      </c>
      <c r="M59" s="830"/>
      <c r="N59" s="287">
        <f>K59*L59</f>
        <v>1678.1002703569413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113258.3017685376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22651.660353707521</v>
      </c>
      <c r="M83" s="860"/>
      <c r="N83" s="51"/>
    </row>
    <row r="84" spans="1:14">
      <c r="B84" s="89" t="s">
        <v>973</v>
      </c>
      <c r="C84" s="90"/>
      <c r="D84" s="90"/>
      <c r="E84" s="90"/>
      <c r="F84" s="90"/>
      <c r="G84" s="90"/>
      <c r="H84" s="90"/>
      <c r="I84" s="87"/>
      <c r="J84" s="88"/>
      <c r="K84" s="304">
        <v>0.05</v>
      </c>
      <c r="L84" s="859">
        <f>N78*K84</f>
        <v>5662.9150884268802</v>
      </c>
      <c r="M84" s="860"/>
      <c r="N84" s="51"/>
    </row>
    <row r="85" spans="1:14" ht="15.75" thickBot="1">
      <c r="B85" s="91" t="s">
        <v>974</v>
      </c>
      <c r="C85" s="92"/>
      <c r="D85" s="92"/>
      <c r="E85" s="92"/>
      <c r="F85" s="92"/>
      <c r="G85" s="92"/>
      <c r="H85" s="92"/>
      <c r="I85" s="93"/>
      <c r="J85" s="94"/>
      <c r="K85" s="305">
        <v>0.05</v>
      </c>
      <c r="L85" s="861">
        <f>N78*K85</f>
        <v>5662.9150884268802</v>
      </c>
      <c r="M85" s="862"/>
      <c r="N85" s="51"/>
    </row>
    <row r="86" spans="1:14" ht="15.75" thickBot="1">
      <c r="B86" s="825" t="s">
        <v>953</v>
      </c>
      <c r="C86" s="826"/>
      <c r="D86" s="826"/>
      <c r="E86" s="826"/>
      <c r="F86" s="826"/>
      <c r="G86" s="826"/>
      <c r="H86" s="826"/>
      <c r="I86" s="826"/>
      <c r="J86" s="826"/>
      <c r="K86" s="826"/>
      <c r="L86" s="826"/>
      <c r="M86" s="827"/>
      <c r="N86" s="52">
        <f>L83+L84+L85</f>
        <v>33977.490530561285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147235.79229909889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640.59993898222535</v>
      </c>
      <c r="N48" s="272">
        <f>K48*M48</f>
        <v>640.59993898222535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640.59993898222535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640.59993898222535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128.11998779644509</v>
      </c>
      <c r="M83" s="860"/>
      <c r="N83" s="51"/>
    </row>
    <row r="84" spans="1:14">
      <c r="B84" s="89" t="s">
        <v>973</v>
      </c>
      <c r="C84" s="90"/>
      <c r="D84" s="90"/>
      <c r="E84" s="90"/>
      <c r="F84" s="90"/>
      <c r="G84" s="90"/>
      <c r="H84" s="90"/>
      <c r="I84" s="87"/>
      <c r="J84" s="88"/>
      <c r="K84" s="304">
        <v>0.05</v>
      </c>
      <c r="L84" s="859">
        <f>N78*K84</f>
        <v>32.029996949111272</v>
      </c>
      <c r="M84" s="860"/>
      <c r="N84" s="51"/>
    </row>
    <row r="85" spans="1:14" ht="15.75" thickBot="1">
      <c r="B85" s="91" t="s">
        <v>974</v>
      </c>
      <c r="C85" s="92"/>
      <c r="D85" s="92"/>
      <c r="E85" s="92"/>
      <c r="F85" s="92"/>
      <c r="G85" s="92"/>
      <c r="H85" s="92"/>
      <c r="I85" s="93"/>
      <c r="J85" s="94"/>
      <c r="K85" s="305">
        <v>0.05</v>
      </c>
      <c r="L85" s="861">
        <f>N78*K85</f>
        <v>32.029996949111272</v>
      </c>
      <c r="M85" s="862"/>
      <c r="N85" s="51"/>
    </row>
    <row r="86" spans="1:14" ht="15.75" thickBot="1">
      <c r="B86" s="825" t="s">
        <v>953</v>
      </c>
      <c r="C86" s="826"/>
      <c r="D86" s="826"/>
      <c r="E86" s="826"/>
      <c r="F86" s="826"/>
      <c r="G86" s="826"/>
      <c r="H86" s="826"/>
      <c r="I86" s="826"/>
      <c r="J86" s="826"/>
      <c r="K86" s="826"/>
      <c r="L86" s="826"/>
      <c r="M86" s="827"/>
      <c r="N86" s="52">
        <f>L83+L84+L85</f>
        <v>192.17998169466765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832.77992067689297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452"/>
      <c r="L30" s="836" t="s">
        <v>945</v>
      </c>
      <c r="M30" s="837"/>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1293.1230578778254</v>
      </c>
      <c r="N48" s="272">
        <f>K48*M48</f>
        <v>1293.1230578778254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1293.1230578778254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1293.1230578778254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258.6246115755651</v>
      </c>
      <c r="M83" s="860"/>
      <c r="N83" s="51"/>
    </row>
    <row r="84" spans="1:14">
      <c r="B84" s="89" t="s">
        <v>973</v>
      </c>
      <c r="C84" s="90"/>
      <c r="D84" s="90"/>
      <c r="E84" s="90"/>
      <c r="F84" s="90"/>
      <c r="G84" s="90"/>
      <c r="H84" s="90"/>
      <c r="I84" s="87"/>
      <c r="J84" s="88"/>
      <c r="K84" s="304">
        <v>0.05</v>
      </c>
      <c r="L84" s="859">
        <f>N78*K84</f>
        <v>64.656152893891274</v>
      </c>
      <c r="M84" s="860"/>
      <c r="N84" s="51"/>
    </row>
    <row r="85" spans="1:14" ht="15.75" thickBot="1">
      <c r="B85" s="91" t="s">
        <v>974</v>
      </c>
      <c r="C85" s="92"/>
      <c r="D85" s="92"/>
      <c r="E85" s="92"/>
      <c r="F85" s="92"/>
      <c r="G85" s="92"/>
      <c r="H85" s="92"/>
      <c r="I85" s="93"/>
      <c r="J85" s="94"/>
      <c r="K85" s="305">
        <v>0.05</v>
      </c>
      <c r="L85" s="861">
        <f>N78*K85</f>
        <v>64.656152893891274</v>
      </c>
      <c r="M85" s="862"/>
      <c r="N85" s="51"/>
    </row>
    <row r="86" spans="1:14" ht="15.75" thickBot="1">
      <c r="B86" s="825" t="s">
        <v>953</v>
      </c>
      <c r="C86" s="826"/>
      <c r="D86" s="826"/>
      <c r="E86" s="826"/>
      <c r="F86" s="826"/>
      <c r="G86" s="826"/>
      <c r="H86" s="826"/>
      <c r="I86" s="826"/>
      <c r="J86" s="826"/>
      <c r="K86" s="826"/>
      <c r="L86" s="826"/>
      <c r="M86" s="827"/>
      <c r="N86" s="52">
        <f>L83+L84+L85</f>
        <v>387.93691736334762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1681.0599752411731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1158.7163024906915</v>
      </c>
      <c r="N48" s="272">
        <f>K48*M48</f>
        <v>1158.7163024906915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1158.7163024906915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1158.7163024906915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231.74326049813831</v>
      </c>
      <c r="M83" s="860"/>
      <c r="N83" s="51"/>
    </row>
    <row r="84" spans="1:14">
      <c r="B84" s="89" t="s">
        <v>973</v>
      </c>
      <c r="C84" s="90"/>
      <c r="D84" s="90"/>
      <c r="E84" s="90"/>
      <c r="F84" s="90"/>
      <c r="G84" s="90"/>
      <c r="H84" s="90"/>
      <c r="I84" s="87"/>
      <c r="J84" s="88"/>
      <c r="K84" s="304">
        <v>0.05</v>
      </c>
      <c r="L84" s="859">
        <f>N78*K84</f>
        <v>57.935815124534578</v>
      </c>
      <c r="M84" s="860"/>
      <c r="N84" s="51"/>
    </row>
    <row r="85" spans="1:14" ht="15.75" thickBot="1">
      <c r="B85" s="91" t="s">
        <v>974</v>
      </c>
      <c r="C85" s="92"/>
      <c r="D85" s="92"/>
      <c r="E85" s="92"/>
      <c r="F85" s="92"/>
      <c r="G85" s="92"/>
      <c r="H85" s="92"/>
      <c r="I85" s="93"/>
      <c r="J85" s="94"/>
      <c r="K85" s="305">
        <v>0.05</v>
      </c>
      <c r="L85" s="861">
        <f>N78*K85</f>
        <v>57.935815124534578</v>
      </c>
      <c r="M85" s="862"/>
      <c r="N85" s="51"/>
    </row>
    <row r="86" spans="1:14" ht="15.75" thickBot="1">
      <c r="B86" s="825" t="s">
        <v>953</v>
      </c>
      <c r="C86" s="826"/>
      <c r="D86" s="826"/>
      <c r="E86" s="826"/>
      <c r="F86" s="826"/>
      <c r="G86" s="826"/>
      <c r="H86" s="826"/>
      <c r="I86" s="826"/>
      <c r="J86" s="826"/>
      <c r="K86" s="826"/>
      <c r="L86" s="826"/>
      <c r="M86" s="827"/>
      <c r="N86" s="52">
        <f>L83+L84+L85</f>
        <v>347.61489074720748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1506.331193237899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1293.1230578778254</v>
      </c>
      <c r="N48" s="272">
        <f>K48*M48</f>
        <v>1293.1230578778254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1293.1230578778254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1293.1230578778254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258.6246115755651</v>
      </c>
      <c r="M83" s="860"/>
      <c r="N83" s="51"/>
    </row>
    <row r="84" spans="1:14">
      <c r="B84" s="89" t="s">
        <v>973</v>
      </c>
      <c r="C84" s="90"/>
      <c r="D84" s="90"/>
      <c r="E84" s="90"/>
      <c r="F84" s="90"/>
      <c r="G84" s="90"/>
      <c r="H84" s="90"/>
      <c r="I84" s="87"/>
      <c r="J84" s="88"/>
      <c r="K84" s="304">
        <v>0.05</v>
      </c>
      <c r="L84" s="859">
        <f>N78*K84</f>
        <v>64.656152893891274</v>
      </c>
      <c r="M84" s="860"/>
      <c r="N84" s="51"/>
    </row>
    <row r="85" spans="1:14" ht="15.75" thickBot="1">
      <c r="B85" s="91" t="s">
        <v>974</v>
      </c>
      <c r="C85" s="92"/>
      <c r="D85" s="92"/>
      <c r="E85" s="92"/>
      <c r="F85" s="92"/>
      <c r="G85" s="92"/>
      <c r="H85" s="92"/>
      <c r="I85" s="93"/>
      <c r="J85" s="94"/>
      <c r="K85" s="305">
        <v>0.05</v>
      </c>
      <c r="L85" s="861">
        <f>N78*K85</f>
        <v>64.656152893891274</v>
      </c>
      <c r="M85" s="862"/>
      <c r="N85" s="51"/>
    </row>
    <row r="86" spans="1:14" ht="15.75" thickBot="1">
      <c r="B86" s="825" t="s">
        <v>953</v>
      </c>
      <c r="C86" s="826"/>
      <c r="D86" s="826"/>
      <c r="E86" s="826"/>
      <c r="F86" s="826"/>
      <c r="G86" s="826"/>
      <c r="H86" s="826"/>
      <c r="I86" s="826"/>
      <c r="J86" s="826"/>
      <c r="K86" s="826"/>
      <c r="L86" s="826"/>
      <c r="M86" s="827"/>
      <c r="N86" s="52">
        <f>L83+L84+L85</f>
        <v>387.93691736334762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1681.0599752411731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1013.4702926368537</v>
      </c>
      <c r="N48" s="272">
        <f>K48*M48</f>
        <v>1013.4702926368537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1013.4702926368537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1013.4702926368537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202.69405852737077</v>
      </c>
      <c r="M83" s="860"/>
      <c r="N83" s="51"/>
    </row>
    <row r="84" spans="1:14">
      <c r="B84" s="89" t="s">
        <v>973</v>
      </c>
      <c r="C84" s="90"/>
      <c r="D84" s="90"/>
      <c r="E84" s="90"/>
      <c r="F84" s="90"/>
      <c r="G84" s="90"/>
      <c r="H84" s="90"/>
      <c r="I84" s="87"/>
      <c r="J84" s="88"/>
      <c r="K84" s="304">
        <v>0.05</v>
      </c>
      <c r="L84" s="859">
        <f>N78*K84</f>
        <v>50.673514631842693</v>
      </c>
      <c r="M84" s="860"/>
      <c r="N84" s="51"/>
    </row>
    <row r="85" spans="1:14" ht="15.75" thickBot="1">
      <c r="B85" s="91" t="s">
        <v>974</v>
      </c>
      <c r="C85" s="92"/>
      <c r="D85" s="92"/>
      <c r="E85" s="92"/>
      <c r="F85" s="92"/>
      <c r="G85" s="92"/>
      <c r="H85" s="92"/>
      <c r="I85" s="93"/>
      <c r="J85" s="94"/>
      <c r="K85" s="305">
        <v>0.05</v>
      </c>
      <c r="L85" s="861">
        <f>N78*K85</f>
        <v>50.673514631842693</v>
      </c>
      <c r="M85" s="862"/>
      <c r="N85" s="51"/>
    </row>
    <row r="86" spans="1:14" ht="15.75" thickBot="1">
      <c r="B86" s="825" t="s">
        <v>953</v>
      </c>
      <c r="C86" s="826"/>
      <c r="D86" s="826"/>
      <c r="E86" s="826"/>
      <c r="F86" s="826"/>
      <c r="G86" s="826"/>
      <c r="H86" s="826"/>
      <c r="I86" s="826"/>
      <c r="J86" s="826"/>
      <c r="K86" s="826"/>
      <c r="L86" s="826"/>
      <c r="M86" s="827"/>
      <c r="N86" s="52">
        <f>L83+L84+L85</f>
        <v>304.04108779105616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1317.5113804279099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1879.5267245265291</v>
      </c>
      <c r="N48" s="272">
        <f>K48*M48</f>
        <v>1879.5267245265291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1879.5267245265291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1879.5267245265291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375.90534490530581</v>
      </c>
      <c r="M83" s="860"/>
      <c r="N83" s="51"/>
    </row>
    <row r="84" spans="1:14">
      <c r="B84" s="89" t="s">
        <v>973</v>
      </c>
      <c r="C84" s="90"/>
      <c r="D84" s="90"/>
      <c r="E84" s="90"/>
      <c r="F84" s="90"/>
      <c r="G84" s="90"/>
      <c r="H84" s="90"/>
      <c r="I84" s="87"/>
      <c r="J84" s="88"/>
      <c r="K84" s="304">
        <v>0.05</v>
      </c>
      <c r="L84" s="859">
        <f>N78*K84</f>
        <v>93.976336226326453</v>
      </c>
      <c r="M84" s="860"/>
      <c r="N84" s="51"/>
    </row>
    <row r="85" spans="1:14" ht="15.75" thickBot="1">
      <c r="B85" s="91" t="s">
        <v>974</v>
      </c>
      <c r="C85" s="92"/>
      <c r="D85" s="92"/>
      <c r="E85" s="92"/>
      <c r="F85" s="92"/>
      <c r="G85" s="92"/>
      <c r="H85" s="92"/>
      <c r="I85" s="93"/>
      <c r="J85" s="94"/>
      <c r="K85" s="305">
        <v>0.05</v>
      </c>
      <c r="L85" s="861">
        <f>N78*K85</f>
        <v>93.976336226326453</v>
      </c>
      <c r="M85" s="862"/>
      <c r="N85" s="51"/>
    </row>
    <row r="86" spans="1:14" ht="15.75" thickBot="1">
      <c r="B86" s="825" t="s">
        <v>953</v>
      </c>
      <c r="C86" s="826"/>
      <c r="D86" s="826"/>
      <c r="E86" s="826"/>
      <c r="F86" s="826"/>
      <c r="G86" s="826"/>
      <c r="H86" s="826"/>
      <c r="I86" s="826"/>
      <c r="J86" s="826"/>
      <c r="K86" s="826"/>
      <c r="L86" s="826"/>
      <c r="M86" s="827"/>
      <c r="N86" s="52">
        <f>L83+L84+L85</f>
        <v>563.85801735795872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2443.384741884488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3041.4948033572318</v>
      </c>
      <c r="N48" s="272">
        <f>K48*M48</f>
        <v>3041.4948033572318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3041.4948033572318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3041.4948033572318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608.29896067144637</v>
      </c>
      <c r="M83" s="860"/>
      <c r="N83" s="51"/>
    </row>
    <row r="84" spans="1:14">
      <c r="B84" s="89" t="s">
        <v>973</v>
      </c>
      <c r="C84" s="90"/>
      <c r="D84" s="90"/>
      <c r="E84" s="90"/>
      <c r="F84" s="90"/>
      <c r="G84" s="90"/>
      <c r="H84" s="90"/>
      <c r="I84" s="87"/>
      <c r="J84" s="88"/>
      <c r="K84" s="304">
        <v>0.05</v>
      </c>
      <c r="L84" s="859">
        <f>N78*K84</f>
        <v>152.07474016786159</v>
      </c>
      <c r="M84" s="860"/>
      <c r="N84" s="51"/>
    </row>
    <row r="85" spans="1:14" ht="15.75" thickBot="1">
      <c r="B85" s="91" t="s">
        <v>974</v>
      </c>
      <c r="C85" s="92"/>
      <c r="D85" s="92"/>
      <c r="E85" s="92"/>
      <c r="F85" s="92"/>
      <c r="G85" s="92"/>
      <c r="H85" s="92"/>
      <c r="I85" s="93"/>
      <c r="J85" s="94"/>
      <c r="K85" s="305">
        <v>0.05</v>
      </c>
      <c r="L85" s="861">
        <f>N78*K85</f>
        <v>152.07474016786159</v>
      </c>
      <c r="M85" s="862"/>
      <c r="N85" s="51"/>
    </row>
    <row r="86" spans="1:14" ht="15.75" thickBot="1">
      <c r="B86" s="825" t="s">
        <v>953</v>
      </c>
      <c r="C86" s="826"/>
      <c r="D86" s="826"/>
      <c r="E86" s="826"/>
      <c r="F86" s="826"/>
      <c r="G86" s="826"/>
      <c r="H86" s="826"/>
      <c r="I86" s="826"/>
      <c r="J86" s="826"/>
      <c r="K86" s="826"/>
      <c r="L86" s="826"/>
      <c r="M86" s="827"/>
      <c r="N86" s="52">
        <f>L83+L84+L85</f>
        <v>912.44844100716955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3953.9432443644014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2293.5862451546336</v>
      </c>
      <c r="N48" s="272">
        <f>K48*M48</f>
        <v>2293.5862451546336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2293.5862451546336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2293.5862451546336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458.71724903092672</v>
      </c>
      <c r="M83" s="860"/>
      <c r="N83" s="51"/>
    </row>
    <row r="84" spans="1:14">
      <c r="B84" s="89" t="s">
        <v>973</v>
      </c>
      <c r="C84" s="90"/>
      <c r="D84" s="90"/>
      <c r="E84" s="90"/>
      <c r="F84" s="90"/>
      <c r="G84" s="90"/>
      <c r="H84" s="90"/>
      <c r="I84" s="87"/>
      <c r="J84" s="88"/>
      <c r="K84" s="304">
        <v>0.05</v>
      </c>
      <c r="L84" s="859">
        <f>N78*K84</f>
        <v>114.67931225773168</v>
      </c>
      <c r="M84" s="860"/>
      <c r="N84" s="51"/>
    </row>
    <row r="85" spans="1:14" ht="15.75" thickBot="1">
      <c r="B85" s="91" t="s">
        <v>974</v>
      </c>
      <c r="C85" s="92"/>
      <c r="D85" s="92"/>
      <c r="E85" s="92"/>
      <c r="F85" s="92"/>
      <c r="G85" s="92"/>
      <c r="H85" s="92"/>
      <c r="I85" s="93"/>
      <c r="J85" s="94"/>
      <c r="K85" s="305">
        <v>0.05</v>
      </c>
      <c r="L85" s="861">
        <f>N78*K85</f>
        <v>114.67931225773168</v>
      </c>
      <c r="M85" s="862"/>
      <c r="N85" s="51"/>
    </row>
    <row r="86" spans="1:14" ht="15.75" thickBot="1">
      <c r="B86" s="825" t="s">
        <v>953</v>
      </c>
      <c r="C86" s="826"/>
      <c r="D86" s="826"/>
      <c r="E86" s="826"/>
      <c r="F86" s="826"/>
      <c r="G86" s="826"/>
      <c r="H86" s="826"/>
      <c r="I86" s="826"/>
      <c r="J86" s="826"/>
      <c r="K86" s="826"/>
      <c r="L86" s="826"/>
      <c r="M86" s="827"/>
      <c r="N86" s="52">
        <f>L83+L84+L85</f>
        <v>688.07587354639008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2981.6621187010237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1934.8069223067209</v>
      </c>
      <c r="N48" s="272">
        <f>K48*M48</f>
        <v>1934.8069223067209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1934.8069223067209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1934.8069223067209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386.96138446134421</v>
      </c>
      <c r="M83" s="860"/>
      <c r="N83" s="51"/>
    </row>
    <row r="84" spans="1:14">
      <c r="B84" s="89" t="s">
        <v>973</v>
      </c>
      <c r="C84" s="90"/>
      <c r="D84" s="90"/>
      <c r="E84" s="90"/>
      <c r="F84" s="90"/>
      <c r="G84" s="90"/>
      <c r="H84" s="90"/>
      <c r="I84" s="87"/>
      <c r="J84" s="88"/>
      <c r="K84" s="304">
        <v>0.05</v>
      </c>
      <c r="L84" s="859">
        <f>N78*K84</f>
        <v>96.740346115336052</v>
      </c>
      <c r="M84" s="860"/>
      <c r="N84" s="51"/>
    </row>
    <row r="85" spans="1:14" ht="15.75" thickBot="1">
      <c r="B85" s="91" t="s">
        <v>974</v>
      </c>
      <c r="C85" s="92"/>
      <c r="D85" s="92"/>
      <c r="E85" s="92"/>
      <c r="F85" s="92"/>
      <c r="G85" s="92"/>
      <c r="H85" s="92"/>
      <c r="I85" s="93"/>
      <c r="J85" s="94"/>
      <c r="K85" s="305">
        <v>0.05</v>
      </c>
      <c r="L85" s="861">
        <f>N78*K85</f>
        <v>96.740346115336052</v>
      </c>
      <c r="M85" s="862"/>
      <c r="N85" s="51"/>
    </row>
    <row r="86" spans="1:14" ht="15.75" thickBot="1">
      <c r="B86" s="825" t="s">
        <v>953</v>
      </c>
      <c r="C86" s="826"/>
      <c r="D86" s="826"/>
      <c r="E86" s="826"/>
      <c r="F86" s="826"/>
      <c r="G86" s="826"/>
      <c r="H86" s="826"/>
      <c r="I86" s="826"/>
      <c r="J86" s="826"/>
      <c r="K86" s="826"/>
      <c r="L86" s="826"/>
      <c r="M86" s="827"/>
      <c r="N86" s="52">
        <f>L83+L84+L85</f>
        <v>580.44207669201626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2515.2489989987371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1840.5054084463934</v>
      </c>
      <c r="N48" s="272">
        <f>K48*M48</f>
        <v>1840.5054084463934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1840.5054084463934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1840.5054084463934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368.10108168927871</v>
      </c>
      <c r="M83" s="860"/>
      <c r="N83" s="51"/>
    </row>
    <row r="84" spans="1:14">
      <c r="B84" s="89" t="s">
        <v>973</v>
      </c>
      <c r="C84" s="90"/>
      <c r="D84" s="90"/>
      <c r="E84" s="90"/>
      <c r="F84" s="90"/>
      <c r="G84" s="90"/>
      <c r="H84" s="90"/>
      <c r="I84" s="87"/>
      <c r="J84" s="88"/>
      <c r="K84" s="304">
        <v>0.05</v>
      </c>
      <c r="L84" s="859">
        <f>N78*K84</f>
        <v>92.025270422319679</v>
      </c>
      <c r="M84" s="860"/>
      <c r="N84" s="51"/>
    </row>
    <row r="85" spans="1:14" ht="15.75" thickBot="1">
      <c r="B85" s="91" t="s">
        <v>974</v>
      </c>
      <c r="C85" s="92"/>
      <c r="D85" s="92"/>
      <c r="E85" s="92"/>
      <c r="F85" s="92"/>
      <c r="G85" s="92"/>
      <c r="H85" s="92"/>
      <c r="I85" s="93"/>
      <c r="J85" s="94"/>
      <c r="K85" s="305">
        <v>0.05</v>
      </c>
      <c r="L85" s="861">
        <f>N78*K85</f>
        <v>92.025270422319679</v>
      </c>
      <c r="M85" s="862"/>
      <c r="N85" s="51"/>
    </row>
    <row r="86" spans="1:14" ht="15.75" thickBot="1">
      <c r="B86" s="825" t="s">
        <v>953</v>
      </c>
      <c r="C86" s="826"/>
      <c r="D86" s="826"/>
      <c r="E86" s="826"/>
      <c r="F86" s="826"/>
      <c r="G86" s="826"/>
      <c r="H86" s="826"/>
      <c r="I86" s="826"/>
      <c r="J86" s="826"/>
      <c r="K86" s="826"/>
      <c r="L86" s="826"/>
      <c r="M86" s="827"/>
      <c r="N86" s="52">
        <f>L83+L84+L85</f>
        <v>552.15162253391804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2392.6570309803114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1867.6035446131541</v>
      </c>
      <c r="N48" s="272">
        <f>K48*M48</f>
        <v>1867.6035446131541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1867.6035446131541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1867.6035446131541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373.52070892263083</v>
      </c>
      <c r="M83" s="860"/>
      <c r="N83" s="51"/>
    </row>
    <row r="84" spans="1:14">
      <c r="B84" s="89" t="s">
        <v>973</v>
      </c>
      <c r="C84" s="90"/>
      <c r="D84" s="90"/>
      <c r="E84" s="90"/>
      <c r="F84" s="90"/>
      <c r="G84" s="90"/>
      <c r="H84" s="90"/>
      <c r="I84" s="87"/>
      <c r="J84" s="88"/>
      <c r="K84" s="304">
        <v>0.05</v>
      </c>
      <c r="L84" s="859">
        <f>N78*K84</f>
        <v>93.380177230657708</v>
      </c>
      <c r="M84" s="860"/>
      <c r="N84" s="51"/>
    </row>
    <row r="85" spans="1:14" ht="15.75" thickBot="1">
      <c r="B85" s="91" t="s">
        <v>974</v>
      </c>
      <c r="C85" s="92"/>
      <c r="D85" s="92"/>
      <c r="E85" s="92"/>
      <c r="F85" s="92"/>
      <c r="G85" s="92"/>
      <c r="H85" s="92"/>
      <c r="I85" s="93"/>
      <c r="J85" s="94"/>
      <c r="K85" s="305">
        <v>0.05</v>
      </c>
      <c r="L85" s="861">
        <f>N78*K85</f>
        <v>93.380177230657708</v>
      </c>
      <c r="M85" s="862"/>
      <c r="N85" s="51"/>
    </row>
    <row r="86" spans="1:14" ht="15.75" thickBot="1">
      <c r="B86" s="825" t="s">
        <v>953</v>
      </c>
      <c r="C86" s="826"/>
      <c r="D86" s="826"/>
      <c r="E86" s="826"/>
      <c r="F86" s="826"/>
      <c r="G86" s="826"/>
      <c r="H86" s="826"/>
      <c r="I86" s="826"/>
      <c r="J86" s="826"/>
      <c r="K86" s="826"/>
      <c r="L86" s="826"/>
      <c r="M86" s="827"/>
      <c r="N86" s="52">
        <f>L83+L84+L85</f>
        <v>560.28106338394628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2427.8846079971004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2666.4565988092622</v>
      </c>
      <c r="N48" s="272">
        <f>K48*M48</f>
        <v>2666.4565988092622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2666.4565988092622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2666.4565988092622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533.29131976185249</v>
      </c>
      <c r="M83" s="860"/>
      <c r="N83" s="51"/>
    </row>
    <row r="84" spans="1:14">
      <c r="B84" s="89" t="s">
        <v>973</v>
      </c>
      <c r="C84" s="90"/>
      <c r="D84" s="90"/>
      <c r="E84" s="90"/>
      <c r="F84" s="90"/>
      <c r="G84" s="90"/>
      <c r="H84" s="90"/>
      <c r="I84" s="87"/>
      <c r="J84" s="88"/>
      <c r="K84" s="304">
        <v>0.05</v>
      </c>
      <c r="L84" s="859">
        <f>N78*K84</f>
        <v>133.32282994046312</v>
      </c>
      <c r="M84" s="860"/>
      <c r="N84" s="51"/>
    </row>
    <row r="85" spans="1:14" ht="15.75" thickBot="1">
      <c r="B85" s="91" t="s">
        <v>974</v>
      </c>
      <c r="C85" s="92"/>
      <c r="D85" s="92"/>
      <c r="E85" s="92"/>
      <c r="F85" s="92"/>
      <c r="G85" s="92"/>
      <c r="H85" s="92"/>
      <c r="I85" s="93"/>
      <c r="J85" s="94"/>
      <c r="K85" s="305">
        <v>0.05</v>
      </c>
      <c r="L85" s="861">
        <f>N78*K85</f>
        <v>133.32282994046312</v>
      </c>
      <c r="M85" s="862"/>
      <c r="N85" s="51"/>
    </row>
    <row r="86" spans="1:14" ht="15.75" thickBot="1">
      <c r="B86" s="825" t="s">
        <v>953</v>
      </c>
      <c r="C86" s="826"/>
      <c r="D86" s="826"/>
      <c r="E86" s="826"/>
      <c r="F86" s="826"/>
      <c r="G86" s="826"/>
      <c r="H86" s="826"/>
      <c r="I86" s="826"/>
      <c r="J86" s="826"/>
      <c r="K86" s="826"/>
      <c r="L86" s="826"/>
      <c r="M86" s="827"/>
      <c r="N86" s="52">
        <f>L83+L84+L85</f>
        <v>799.93697964277885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3466.3935784520409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2926.5987060101661</v>
      </c>
      <c r="N48" s="272">
        <f>K48*M48</f>
        <v>2926.5987060101661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2926.5987060101661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2926.5987060101661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585.31974120203324</v>
      </c>
      <c r="M83" s="860"/>
      <c r="N83" s="51"/>
    </row>
    <row r="84" spans="1:14">
      <c r="B84" s="89" t="s">
        <v>973</v>
      </c>
      <c r="C84" s="90"/>
      <c r="D84" s="90"/>
      <c r="E84" s="90"/>
      <c r="F84" s="90"/>
      <c r="G84" s="90"/>
      <c r="H84" s="90"/>
      <c r="I84" s="87"/>
      <c r="J84" s="88"/>
      <c r="K84" s="304">
        <v>0.05</v>
      </c>
      <c r="L84" s="859">
        <f>N78*K84</f>
        <v>146.32993530050831</v>
      </c>
      <c r="M84" s="860"/>
      <c r="N84" s="51"/>
    </row>
    <row r="85" spans="1:14" ht="15.75" thickBot="1">
      <c r="B85" s="91" t="s">
        <v>974</v>
      </c>
      <c r="C85" s="92"/>
      <c r="D85" s="92"/>
      <c r="E85" s="92"/>
      <c r="F85" s="92"/>
      <c r="G85" s="92"/>
      <c r="H85" s="92"/>
      <c r="I85" s="93"/>
      <c r="J85" s="94"/>
      <c r="K85" s="305">
        <v>0.05</v>
      </c>
      <c r="L85" s="861">
        <f>N78*K85</f>
        <v>146.32993530050831</v>
      </c>
      <c r="M85" s="862"/>
      <c r="N85" s="51"/>
    </row>
    <row r="86" spans="1:14" ht="15.75" thickBot="1">
      <c r="B86" s="825" t="s">
        <v>953</v>
      </c>
      <c r="C86" s="826"/>
      <c r="D86" s="826"/>
      <c r="E86" s="826"/>
      <c r="F86" s="826"/>
      <c r="G86" s="826"/>
      <c r="H86" s="826"/>
      <c r="I86" s="826"/>
      <c r="J86" s="826"/>
      <c r="K86" s="826"/>
      <c r="L86" s="826"/>
      <c r="M86" s="827"/>
      <c r="N86" s="52">
        <f>L83+L84+L85</f>
        <v>877.97961180304981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3804.578317813216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2926.5987060101661</v>
      </c>
      <c r="N48" s="272">
        <f>K48*M48</f>
        <v>2926.5987060101661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2926.5987060101661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2926.5987060101661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585.31974120203324</v>
      </c>
      <c r="M83" s="860"/>
      <c r="N83" s="51"/>
    </row>
    <row r="84" spans="1:14">
      <c r="B84" s="89" t="s">
        <v>973</v>
      </c>
      <c r="C84" s="90"/>
      <c r="D84" s="90"/>
      <c r="E84" s="90"/>
      <c r="F84" s="90"/>
      <c r="G84" s="90"/>
      <c r="H84" s="90"/>
      <c r="I84" s="87"/>
      <c r="J84" s="88"/>
      <c r="K84" s="304">
        <v>0.05</v>
      </c>
      <c r="L84" s="859">
        <f>N78*K84</f>
        <v>146.32993530050831</v>
      </c>
      <c r="M84" s="860"/>
      <c r="N84" s="51"/>
    </row>
    <row r="85" spans="1:14" ht="15.75" thickBot="1">
      <c r="B85" s="91" t="s">
        <v>974</v>
      </c>
      <c r="C85" s="92"/>
      <c r="D85" s="92"/>
      <c r="E85" s="92"/>
      <c r="F85" s="92"/>
      <c r="G85" s="92"/>
      <c r="H85" s="92"/>
      <c r="I85" s="93"/>
      <c r="J85" s="94"/>
      <c r="K85" s="305">
        <v>0.05</v>
      </c>
      <c r="L85" s="861">
        <f>N78*K85</f>
        <v>146.32993530050831</v>
      </c>
      <c r="M85" s="862"/>
      <c r="N85" s="51"/>
    </row>
    <row r="86" spans="1:14" ht="15.75" thickBot="1">
      <c r="B86" s="825" t="s">
        <v>953</v>
      </c>
      <c r="C86" s="826"/>
      <c r="D86" s="826"/>
      <c r="E86" s="826"/>
      <c r="F86" s="826"/>
      <c r="G86" s="826"/>
      <c r="H86" s="826"/>
      <c r="I86" s="826"/>
      <c r="J86" s="826"/>
      <c r="K86" s="826"/>
      <c r="L86" s="826"/>
      <c r="M86" s="827"/>
      <c r="N86" s="52">
        <f>L83+L84+L85</f>
        <v>877.97961180304981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3804.578317813216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2312.0129777480315</v>
      </c>
      <c r="N48" s="272">
        <f>K48*M48</f>
        <v>2312.0129777480315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2312.0129777480315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2312.0129777480315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462.4025955496063</v>
      </c>
      <c r="M83" s="860"/>
      <c r="N83" s="51"/>
    </row>
    <row r="84" spans="1:14">
      <c r="B84" s="89" t="s">
        <v>973</v>
      </c>
      <c r="C84" s="90"/>
      <c r="D84" s="90"/>
      <c r="E84" s="90"/>
      <c r="F84" s="90"/>
      <c r="G84" s="90"/>
      <c r="H84" s="90"/>
      <c r="I84" s="87"/>
      <c r="J84" s="88"/>
      <c r="K84" s="304">
        <v>0.05</v>
      </c>
      <c r="L84" s="859">
        <f>N78*K84</f>
        <v>115.60064888740158</v>
      </c>
      <c r="M84" s="860"/>
      <c r="N84" s="51"/>
    </row>
    <row r="85" spans="1:14" ht="15.75" thickBot="1">
      <c r="B85" s="91" t="s">
        <v>974</v>
      </c>
      <c r="C85" s="92"/>
      <c r="D85" s="92"/>
      <c r="E85" s="92"/>
      <c r="F85" s="92"/>
      <c r="G85" s="92"/>
      <c r="H85" s="92"/>
      <c r="I85" s="93"/>
      <c r="J85" s="94"/>
      <c r="K85" s="305">
        <v>0.05</v>
      </c>
      <c r="L85" s="861">
        <f>N78*K85</f>
        <v>115.60064888740158</v>
      </c>
      <c r="M85" s="862"/>
      <c r="N85" s="51"/>
    </row>
    <row r="86" spans="1:14" ht="15.75" thickBot="1">
      <c r="B86" s="825" t="s">
        <v>953</v>
      </c>
      <c r="C86" s="826"/>
      <c r="D86" s="826"/>
      <c r="E86" s="826"/>
      <c r="F86" s="826"/>
      <c r="G86" s="826"/>
      <c r="H86" s="826"/>
      <c r="I86" s="826"/>
      <c r="J86" s="826"/>
      <c r="K86" s="826"/>
      <c r="L86" s="826"/>
      <c r="M86" s="827"/>
      <c r="N86" s="52">
        <f>L83+L84+L85</f>
        <v>693.60389332440946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3005.616871072441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2398.7270134816654</v>
      </c>
      <c r="N48" s="272">
        <f>K48*M48</f>
        <v>2398.7270134816654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2398.7270134816654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2398.7270134816654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479.74540269633309</v>
      </c>
      <c r="M83" s="860"/>
      <c r="N83" s="51"/>
    </row>
    <row r="84" spans="1:14">
      <c r="B84" s="89" t="s">
        <v>973</v>
      </c>
      <c r="C84" s="90"/>
      <c r="D84" s="90"/>
      <c r="E84" s="90"/>
      <c r="F84" s="90"/>
      <c r="G84" s="90"/>
      <c r="H84" s="90"/>
      <c r="I84" s="87"/>
      <c r="J84" s="88"/>
      <c r="K84" s="304">
        <v>0.05</v>
      </c>
      <c r="L84" s="859">
        <f>N78*K84</f>
        <v>119.93635067408327</v>
      </c>
      <c r="M84" s="860"/>
      <c r="N84" s="51"/>
    </row>
    <row r="85" spans="1:14" ht="15.75" thickBot="1">
      <c r="B85" s="91" t="s">
        <v>974</v>
      </c>
      <c r="C85" s="92"/>
      <c r="D85" s="92"/>
      <c r="E85" s="92"/>
      <c r="F85" s="92"/>
      <c r="G85" s="92"/>
      <c r="H85" s="92"/>
      <c r="I85" s="93"/>
      <c r="J85" s="94"/>
      <c r="K85" s="305">
        <v>0.05</v>
      </c>
      <c r="L85" s="861">
        <f>N78*K85</f>
        <v>119.93635067408327</v>
      </c>
      <c r="M85" s="862"/>
      <c r="N85" s="51"/>
    </row>
    <row r="86" spans="1:14" ht="15.75" thickBot="1">
      <c r="B86" s="825" t="s">
        <v>953</v>
      </c>
      <c r="C86" s="826"/>
      <c r="D86" s="826"/>
      <c r="E86" s="826"/>
      <c r="F86" s="826"/>
      <c r="G86" s="826"/>
      <c r="H86" s="826"/>
      <c r="I86" s="826"/>
      <c r="J86" s="826"/>
      <c r="K86" s="826"/>
      <c r="L86" s="826"/>
      <c r="M86" s="827"/>
      <c r="N86" s="52">
        <f>L83+L84+L85</f>
        <v>719.61810404449966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3118.3451175261653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2186.2776259342609</v>
      </c>
      <c r="N48" s="272">
        <f>K48*M48</f>
        <v>2186.2776259342609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2186.2776259342609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2186.2776259342609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437.2555251868522</v>
      </c>
      <c r="M83" s="860"/>
      <c r="N83" s="51"/>
    </row>
    <row r="84" spans="1:14">
      <c r="B84" s="89" t="s">
        <v>973</v>
      </c>
      <c r="C84" s="90"/>
      <c r="D84" s="90"/>
      <c r="E84" s="90"/>
      <c r="F84" s="90"/>
      <c r="G84" s="90"/>
      <c r="H84" s="90"/>
      <c r="I84" s="87"/>
      <c r="J84" s="88"/>
      <c r="K84" s="304">
        <v>0.05</v>
      </c>
      <c r="L84" s="859">
        <f>N78*K84</f>
        <v>109.31388129671305</v>
      </c>
      <c r="M84" s="860"/>
      <c r="N84" s="51"/>
    </row>
    <row r="85" spans="1:14" ht="15.75" thickBot="1">
      <c r="B85" s="91" t="s">
        <v>974</v>
      </c>
      <c r="C85" s="92"/>
      <c r="D85" s="92"/>
      <c r="E85" s="92"/>
      <c r="F85" s="92"/>
      <c r="G85" s="92"/>
      <c r="H85" s="92"/>
      <c r="I85" s="93"/>
      <c r="J85" s="94"/>
      <c r="K85" s="305">
        <v>0.05</v>
      </c>
      <c r="L85" s="861">
        <f>N78*K85</f>
        <v>109.31388129671305</v>
      </c>
      <c r="M85" s="862"/>
      <c r="N85" s="51"/>
    </row>
    <row r="86" spans="1:14" ht="15.75" thickBot="1">
      <c r="B86" s="825" t="s">
        <v>953</v>
      </c>
      <c r="C86" s="826"/>
      <c r="D86" s="826"/>
      <c r="E86" s="826"/>
      <c r="F86" s="826"/>
      <c r="G86" s="826"/>
      <c r="H86" s="826"/>
      <c r="I86" s="826"/>
      <c r="J86" s="826"/>
      <c r="K86" s="826"/>
      <c r="L86" s="826"/>
      <c r="M86" s="827"/>
      <c r="N86" s="52">
        <f>L83+L84+L85</f>
        <v>655.88328778027824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2842.1609137145392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2485.4410492153002</v>
      </c>
      <c r="N48" s="272">
        <f>K48*M48</f>
        <v>2485.4410492153002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2485.4410492153002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2485.4410492153002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497.08820984306004</v>
      </c>
      <c r="M83" s="860"/>
      <c r="N83" s="51"/>
    </row>
    <row r="84" spans="1:14">
      <c r="B84" s="89" t="s">
        <v>973</v>
      </c>
      <c r="C84" s="90"/>
      <c r="D84" s="90"/>
      <c r="E84" s="90"/>
      <c r="F84" s="90"/>
      <c r="G84" s="90"/>
      <c r="H84" s="90"/>
      <c r="I84" s="87"/>
      <c r="J84" s="88"/>
      <c r="K84" s="304">
        <v>0.05</v>
      </c>
      <c r="L84" s="859">
        <f>N78*K84</f>
        <v>124.27205246076501</v>
      </c>
      <c r="M84" s="860"/>
      <c r="N84" s="51"/>
    </row>
    <row r="85" spans="1:14" ht="15.75" thickBot="1">
      <c r="B85" s="91" t="s">
        <v>974</v>
      </c>
      <c r="C85" s="92"/>
      <c r="D85" s="92"/>
      <c r="E85" s="92"/>
      <c r="F85" s="92"/>
      <c r="G85" s="92"/>
      <c r="H85" s="92"/>
      <c r="I85" s="93"/>
      <c r="J85" s="94"/>
      <c r="K85" s="305">
        <v>0.05</v>
      </c>
      <c r="L85" s="861">
        <f>N78*K85</f>
        <v>124.27205246076501</v>
      </c>
      <c r="M85" s="862"/>
      <c r="N85" s="51"/>
    </row>
    <row r="86" spans="1:14" ht="15.75" thickBot="1">
      <c r="B86" s="825" t="s">
        <v>953</v>
      </c>
      <c r="C86" s="826"/>
      <c r="D86" s="826"/>
      <c r="E86" s="826"/>
      <c r="F86" s="826"/>
      <c r="G86" s="826"/>
      <c r="H86" s="826"/>
      <c r="I86" s="826"/>
      <c r="J86" s="826"/>
      <c r="K86" s="826"/>
      <c r="L86" s="826"/>
      <c r="M86" s="827"/>
      <c r="N86" s="52">
        <f>L83+L84+L85</f>
        <v>745.63231476459009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3231.07336397989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500</v>
      </c>
      <c r="N36" s="272">
        <f>K36/M36</f>
        <v>180.57077024284956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500</v>
      </c>
      <c r="N37" s="272">
        <f>K37/M37</f>
        <v>96.402359313369203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277.51443955621875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1901.2052334599377</v>
      </c>
      <c r="N48" s="272">
        <f>K48*M48</f>
        <v>1901.2052334599377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1901.2052334599377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4" ht="15.75" thickBot="1">
      <c r="B65" s="831" t="s">
        <v>953</v>
      </c>
      <c r="C65" s="832"/>
      <c r="D65" s="832"/>
      <c r="E65" s="832"/>
      <c r="F65" s="832"/>
      <c r="G65" s="832"/>
      <c r="H65" s="832"/>
      <c r="I65" s="832"/>
      <c r="J65" s="832"/>
      <c r="K65" s="832"/>
      <c r="L65" s="832"/>
      <c r="M65" s="833"/>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1" t="s">
        <v>963</v>
      </c>
      <c r="C69" s="852"/>
      <c r="D69" s="852"/>
      <c r="E69" s="852"/>
      <c r="F69" s="852"/>
      <c r="G69" s="852"/>
      <c r="H69" s="852"/>
      <c r="I69" s="73" t="s">
        <v>964</v>
      </c>
      <c r="J69" s="75" t="s">
        <v>1410</v>
      </c>
      <c r="K69" s="74" t="s">
        <v>966</v>
      </c>
      <c r="L69" s="853" t="s">
        <v>950</v>
      </c>
      <c r="M69" s="85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2"/>
      <c r="C74" s="813"/>
      <c r="D74" s="813"/>
      <c r="E74" s="813"/>
      <c r="F74" s="813"/>
      <c r="G74" s="813"/>
      <c r="H74" s="813"/>
      <c r="I74" s="126"/>
      <c r="J74" s="126"/>
      <c r="K74" s="126"/>
      <c r="L74" s="913"/>
      <c r="M74" s="913"/>
      <c r="N74" s="45"/>
    </row>
    <row r="75" spans="1:14" ht="15.75" thickBot="1">
      <c r="B75" s="831" t="s">
        <v>953</v>
      </c>
      <c r="C75" s="832"/>
      <c r="D75" s="832"/>
      <c r="E75" s="832"/>
      <c r="F75" s="832"/>
      <c r="G75" s="832"/>
      <c r="H75" s="832"/>
      <c r="I75" s="832"/>
      <c r="J75" s="832"/>
      <c r="K75" s="832"/>
      <c r="L75" s="832"/>
      <c r="M75" s="833"/>
      <c r="N75" s="301">
        <f>SUM(N70:N74)</f>
        <v>54.131</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2232.8506730161562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446.57013460323128</v>
      </c>
      <c r="M82" s="860"/>
      <c r="N82" s="51"/>
    </row>
    <row r="83" spans="1:14">
      <c r="B83" s="89" t="s">
        <v>973</v>
      </c>
      <c r="C83" s="90"/>
      <c r="D83" s="90"/>
      <c r="E83" s="90"/>
      <c r="F83" s="90"/>
      <c r="G83" s="90"/>
      <c r="H83" s="90"/>
      <c r="I83" s="87"/>
      <c r="J83" s="88"/>
      <c r="K83" s="304">
        <v>0.05</v>
      </c>
      <c r="L83" s="859">
        <f>N77*K83</f>
        <v>111.64253365080782</v>
      </c>
      <c r="M83" s="860"/>
      <c r="N83" s="51"/>
    </row>
    <row r="84" spans="1:14" ht="15.75" thickBot="1">
      <c r="B84" s="91" t="s">
        <v>974</v>
      </c>
      <c r="C84" s="92"/>
      <c r="D84" s="92"/>
      <c r="E84" s="92"/>
      <c r="F84" s="92"/>
      <c r="G84" s="92"/>
      <c r="H84" s="92"/>
      <c r="I84" s="93"/>
      <c r="J84" s="94"/>
      <c r="K84" s="305">
        <v>0.05</v>
      </c>
      <c r="L84" s="861">
        <f>N77*K84</f>
        <v>111.64253365080782</v>
      </c>
      <c r="M84" s="862"/>
      <c r="N84" s="51"/>
    </row>
    <row r="85" spans="1:14" ht="15.75" thickBot="1">
      <c r="B85" s="825" t="s">
        <v>953</v>
      </c>
      <c r="C85" s="826"/>
      <c r="D85" s="826"/>
      <c r="E85" s="826"/>
      <c r="F85" s="826"/>
      <c r="G85" s="826"/>
      <c r="H85" s="826"/>
      <c r="I85" s="826"/>
      <c r="J85" s="826"/>
      <c r="K85" s="826"/>
      <c r="L85" s="826"/>
      <c r="M85" s="827"/>
      <c r="N85" s="52">
        <f>L82+L83+L84</f>
        <v>669.85520190484681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2902.7058749210028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500</v>
      </c>
      <c r="N36" s="272">
        <f>K36/M36</f>
        <v>180.57077024284956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500</v>
      </c>
      <c r="N37" s="272">
        <f>K37/M37</f>
        <v>96.402359313369203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277.51443955621875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1945.6461767734252</v>
      </c>
      <c r="N48" s="272">
        <f>K48*M48</f>
        <v>1945.6461767734252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1945.6461767734252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2277.2916163296436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455.45832326592875</v>
      </c>
      <c r="M83" s="860"/>
      <c r="N83" s="51"/>
    </row>
    <row r="84" spans="1:14">
      <c r="B84" s="89" t="s">
        <v>973</v>
      </c>
      <c r="C84" s="90"/>
      <c r="D84" s="90"/>
      <c r="E84" s="90"/>
      <c r="F84" s="90"/>
      <c r="G84" s="90"/>
      <c r="H84" s="90"/>
      <c r="I84" s="87"/>
      <c r="J84" s="88"/>
      <c r="K84" s="304">
        <v>0.05</v>
      </c>
      <c r="L84" s="859">
        <f>N78*K84</f>
        <v>113.86458081648219</v>
      </c>
      <c r="M84" s="860"/>
      <c r="N84" s="51"/>
    </row>
    <row r="85" spans="1:14" ht="15.75" thickBot="1">
      <c r="B85" s="91" t="s">
        <v>974</v>
      </c>
      <c r="C85" s="92"/>
      <c r="D85" s="92"/>
      <c r="E85" s="92"/>
      <c r="F85" s="92"/>
      <c r="G85" s="92"/>
      <c r="H85" s="92"/>
      <c r="I85" s="93"/>
      <c r="J85" s="94"/>
      <c r="K85" s="305">
        <v>0.05</v>
      </c>
      <c r="L85" s="861">
        <f>N78*K85</f>
        <v>113.86458081648219</v>
      </c>
      <c r="M85" s="862"/>
      <c r="N85" s="51"/>
    </row>
    <row r="86" spans="1:14" ht="15.75" thickBot="1">
      <c r="B86" s="825" t="s">
        <v>953</v>
      </c>
      <c r="C86" s="826"/>
      <c r="D86" s="826"/>
      <c r="E86" s="826"/>
      <c r="F86" s="826"/>
      <c r="G86" s="826"/>
      <c r="H86" s="826"/>
      <c r="I86" s="826"/>
      <c r="J86" s="826"/>
      <c r="K86" s="826"/>
      <c r="L86" s="826"/>
      <c r="M86" s="827"/>
      <c r="N86" s="52">
        <f>L83+L84+L85</f>
        <v>683.1874848988931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2960.4791012285368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500</v>
      </c>
      <c r="N36" s="272">
        <f>K36/M36</f>
        <v>180.57077024284956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500</v>
      </c>
      <c r="N37" s="272">
        <f>K37/M37</f>
        <v>96.402359313369203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277.51443955621875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4779.6776496379398</v>
      </c>
      <c r="N48" s="272">
        <f>K48*M48</f>
        <v>1433.9032948913818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1433.9032948913818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1765.5487344476007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353.10974688952018</v>
      </c>
      <c r="M83" s="860"/>
      <c r="N83" s="51"/>
    </row>
    <row r="84" spans="1:14">
      <c r="B84" s="89" t="s">
        <v>973</v>
      </c>
      <c r="C84" s="90"/>
      <c r="D84" s="90"/>
      <c r="E84" s="90"/>
      <c r="F84" s="90"/>
      <c r="G84" s="90"/>
      <c r="H84" s="90"/>
      <c r="I84" s="87"/>
      <c r="J84" s="88"/>
      <c r="K84" s="304">
        <v>0.05</v>
      </c>
      <c r="L84" s="859">
        <f>N78*K84</f>
        <v>88.277436722380045</v>
      </c>
      <c r="M84" s="860"/>
      <c r="N84" s="51"/>
    </row>
    <row r="85" spans="1:14" ht="15.75" thickBot="1">
      <c r="B85" s="91" t="s">
        <v>974</v>
      </c>
      <c r="C85" s="92"/>
      <c r="D85" s="92"/>
      <c r="E85" s="92"/>
      <c r="F85" s="92"/>
      <c r="G85" s="92"/>
      <c r="H85" s="92"/>
      <c r="I85" s="93"/>
      <c r="J85" s="94"/>
      <c r="K85" s="305">
        <v>0.05</v>
      </c>
      <c r="L85" s="861">
        <f>N78*K85</f>
        <v>88.277436722380045</v>
      </c>
      <c r="M85" s="862"/>
      <c r="N85" s="51"/>
    </row>
    <row r="86" spans="1:14" ht="15.75" thickBot="1">
      <c r="B86" s="825" t="s">
        <v>953</v>
      </c>
      <c r="C86" s="826"/>
      <c r="D86" s="826"/>
      <c r="E86" s="826"/>
      <c r="F86" s="826"/>
      <c r="G86" s="826"/>
      <c r="H86" s="826"/>
      <c r="I86" s="826"/>
      <c r="J86" s="826"/>
      <c r="K86" s="826"/>
      <c r="L86" s="826"/>
      <c r="M86" s="827"/>
      <c r="N86" s="52">
        <f>L83+L84+L85</f>
        <v>529.66462033428024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2295.2133547818812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90285.385121424784</v>
      </c>
      <c r="L36" s="270"/>
      <c r="M36" s="271">
        <v>500</v>
      </c>
      <c r="N36" s="272">
        <f>K36/M36</f>
        <v>180.57077024284956</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48201.179656684602</v>
      </c>
      <c r="L37" s="270"/>
      <c r="M37" s="271">
        <v>500</v>
      </c>
      <c r="N37" s="272">
        <f>K37/M37</f>
        <v>96.402359313369203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277.51443955621875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1951.0658040067774</v>
      </c>
      <c r="N48" s="272">
        <f>K48*M48</f>
        <v>877.97961180304981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877.97961180304981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1209.6250513592686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241.92501027185372</v>
      </c>
      <c r="M83" s="860"/>
      <c r="N83" s="51"/>
    </row>
    <row r="84" spans="1:14">
      <c r="B84" s="89" t="s">
        <v>973</v>
      </c>
      <c r="C84" s="90"/>
      <c r="D84" s="90"/>
      <c r="E84" s="90"/>
      <c r="F84" s="90"/>
      <c r="G84" s="90"/>
      <c r="H84" s="90"/>
      <c r="I84" s="87"/>
      <c r="J84" s="88"/>
      <c r="K84" s="304">
        <v>0.05</v>
      </c>
      <c r="L84" s="859">
        <f>N78*K84</f>
        <v>60.481252567963431</v>
      </c>
      <c r="M84" s="860"/>
      <c r="N84" s="51"/>
    </row>
    <row r="85" spans="1:14" ht="15.75" thickBot="1">
      <c r="B85" s="91" t="s">
        <v>974</v>
      </c>
      <c r="C85" s="92"/>
      <c r="D85" s="92"/>
      <c r="E85" s="92"/>
      <c r="F85" s="92"/>
      <c r="G85" s="92"/>
      <c r="H85" s="92"/>
      <c r="I85" s="93"/>
      <c r="J85" s="94"/>
      <c r="K85" s="305">
        <v>0.05</v>
      </c>
      <c r="L85" s="861">
        <f>N78*K85</f>
        <v>60.481252567963431</v>
      </c>
      <c r="M85" s="862"/>
      <c r="N85" s="51"/>
    </row>
    <row r="86" spans="1:14" ht="15.75" thickBot="1">
      <c r="B86" s="825" t="s">
        <v>953</v>
      </c>
      <c r="C86" s="826"/>
      <c r="D86" s="826"/>
      <c r="E86" s="826"/>
      <c r="F86" s="826"/>
      <c r="G86" s="826"/>
      <c r="H86" s="826"/>
      <c r="I86" s="826"/>
      <c r="J86" s="826"/>
      <c r="K86" s="826"/>
      <c r="L86" s="826"/>
      <c r="M86" s="827"/>
      <c r="N86" s="52">
        <f>L83+L84+L85</f>
        <v>362.8875154077806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1572.5125667670491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500</v>
      </c>
      <c r="N36" s="272">
        <f>K36/M36</f>
        <v>180.57077024284956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500</v>
      </c>
      <c r="N37" s="272">
        <f>K37/M37</f>
        <v>96.402359313369203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277.51443955621875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2174.3544460208864</v>
      </c>
      <c r="N48" s="272">
        <f>K48*M48</f>
        <v>978.45950070939887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978.45950070939887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1310.1049402656176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262.02098805312352</v>
      </c>
      <c r="M83" s="860"/>
      <c r="N83" s="51"/>
    </row>
    <row r="84" spans="1:14">
      <c r="B84" s="89" t="s">
        <v>973</v>
      </c>
      <c r="C84" s="90"/>
      <c r="D84" s="90"/>
      <c r="E84" s="90"/>
      <c r="F84" s="90"/>
      <c r="G84" s="90"/>
      <c r="H84" s="90"/>
      <c r="I84" s="87"/>
      <c r="J84" s="88"/>
      <c r="K84" s="304">
        <v>0.05</v>
      </c>
      <c r="L84" s="859">
        <f>N78*K84</f>
        <v>65.505247013280879</v>
      </c>
      <c r="M84" s="860"/>
      <c r="N84" s="51"/>
    </row>
    <row r="85" spans="1:14" ht="15.75" thickBot="1">
      <c r="B85" s="91" t="s">
        <v>974</v>
      </c>
      <c r="C85" s="92"/>
      <c r="D85" s="92"/>
      <c r="E85" s="92"/>
      <c r="F85" s="92"/>
      <c r="G85" s="92"/>
      <c r="H85" s="92"/>
      <c r="I85" s="93"/>
      <c r="J85" s="94"/>
      <c r="K85" s="305">
        <v>0.05</v>
      </c>
      <c r="L85" s="861">
        <f>N78*K85</f>
        <v>65.505247013280879</v>
      </c>
      <c r="M85" s="862"/>
      <c r="N85" s="51"/>
    </row>
    <row r="86" spans="1:14" ht="15.75" thickBot="1">
      <c r="B86" s="825" t="s">
        <v>953</v>
      </c>
      <c r="C86" s="826"/>
      <c r="D86" s="826"/>
      <c r="E86" s="826"/>
      <c r="F86" s="826"/>
      <c r="G86" s="826"/>
      <c r="H86" s="826"/>
      <c r="I86" s="826"/>
      <c r="J86" s="826"/>
      <c r="K86" s="826"/>
      <c r="L86" s="826"/>
      <c r="M86" s="827"/>
      <c r="N86" s="52">
        <f>L83+L84+L85</f>
        <v>393.0314820796853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1703.1364223453029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500</v>
      </c>
      <c r="N36" s="272">
        <f>K36/M36</f>
        <v>180.57077024284956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500</v>
      </c>
      <c r="N37" s="272">
        <f>K37/M37</f>
        <v>96.402359313369203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277.51443955621875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2914.6755260967916</v>
      </c>
      <c r="N48" s="272">
        <f>K48*M48</f>
        <v>1311.6039867435563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1311.6039867435563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1643.2494262997752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328.64988525995506</v>
      </c>
      <c r="M83" s="860"/>
      <c r="N83" s="51"/>
    </row>
    <row r="84" spans="1:14">
      <c r="B84" s="89" t="s">
        <v>973</v>
      </c>
      <c r="C84" s="90"/>
      <c r="D84" s="90"/>
      <c r="E84" s="90"/>
      <c r="F84" s="90"/>
      <c r="G84" s="90"/>
      <c r="H84" s="90"/>
      <c r="I84" s="87"/>
      <c r="J84" s="88"/>
      <c r="K84" s="304">
        <v>0.05</v>
      </c>
      <c r="L84" s="859">
        <f>N78*K84</f>
        <v>82.162471314988764</v>
      </c>
      <c r="M84" s="860"/>
      <c r="N84" s="51"/>
    </row>
    <row r="85" spans="1:14" ht="15.75" thickBot="1">
      <c r="B85" s="91" t="s">
        <v>974</v>
      </c>
      <c r="C85" s="92"/>
      <c r="D85" s="92"/>
      <c r="E85" s="92"/>
      <c r="F85" s="92"/>
      <c r="G85" s="92"/>
      <c r="H85" s="92"/>
      <c r="I85" s="93"/>
      <c r="J85" s="94"/>
      <c r="K85" s="305">
        <v>0.05</v>
      </c>
      <c r="L85" s="861">
        <f>N78*K85</f>
        <v>82.162471314988764</v>
      </c>
      <c r="M85" s="862"/>
      <c r="N85" s="51"/>
    </row>
    <row r="86" spans="1:14" ht="15.75" thickBot="1">
      <c r="B86" s="825" t="s">
        <v>953</v>
      </c>
      <c r="C86" s="826"/>
      <c r="D86" s="826"/>
      <c r="E86" s="826"/>
      <c r="F86" s="826"/>
      <c r="G86" s="826"/>
      <c r="H86" s="826"/>
      <c r="I86" s="826"/>
      <c r="J86" s="826"/>
      <c r="K86" s="826"/>
      <c r="L86" s="826"/>
      <c r="M86" s="827"/>
      <c r="N86" s="52">
        <f>L83+L84+L85</f>
        <v>492.97482788993256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2136.2242541897076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500</v>
      </c>
      <c r="N36" s="272">
        <f>K36/M36</f>
        <v>180.57077024284956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500</v>
      </c>
      <c r="N37" s="272">
        <f>K37/M37</f>
        <v>96.402359313369203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277.51443955621875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2914.6755260967916</v>
      </c>
      <c r="N48" s="272">
        <f>K48*M48</f>
        <v>1311.6039867435563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1311.6039867435563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1643.2494262997752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328.64988525995506</v>
      </c>
      <c r="M83" s="860"/>
      <c r="N83" s="51"/>
    </row>
    <row r="84" spans="1:14">
      <c r="B84" s="89" t="s">
        <v>973</v>
      </c>
      <c r="C84" s="90"/>
      <c r="D84" s="90"/>
      <c r="E84" s="90"/>
      <c r="F84" s="90"/>
      <c r="G84" s="90"/>
      <c r="H84" s="90"/>
      <c r="I84" s="87"/>
      <c r="J84" s="88"/>
      <c r="K84" s="304">
        <v>0.05</v>
      </c>
      <c r="L84" s="859">
        <f>N78*K84</f>
        <v>82.162471314988764</v>
      </c>
      <c r="M84" s="860"/>
      <c r="N84" s="51"/>
    </row>
    <row r="85" spans="1:14" ht="15.75" thickBot="1">
      <c r="B85" s="91" t="s">
        <v>974</v>
      </c>
      <c r="C85" s="92"/>
      <c r="D85" s="92"/>
      <c r="E85" s="92"/>
      <c r="F85" s="92"/>
      <c r="G85" s="92"/>
      <c r="H85" s="92"/>
      <c r="I85" s="93"/>
      <c r="J85" s="94"/>
      <c r="K85" s="305">
        <v>0.05</v>
      </c>
      <c r="L85" s="861">
        <f>N78*K85</f>
        <v>82.162471314988764</v>
      </c>
      <c r="M85" s="862"/>
      <c r="N85" s="51"/>
    </row>
    <row r="86" spans="1:14" ht="15.75" thickBot="1">
      <c r="B86" s="825" t="s">
        <v>953</v>
      </c>
      <c r="C86" s="826"/>
      <c r="D86" s="826"/>
      <c r="E86" s="826"/>
      <c r="F86" s="826"/>
      <c r="G86" s="826"/>
      <c r="H86" s="826"/>
      <c r="I86" s="826"/>
      <c r="J86" s="826"/>
      <c r="K86" s="826"/>
      <c r="L86" s="826"/>
      <c r="M86" s="827"/>
      <c r="N86" s="52">
        <f>L83+L84+L85</f>
        <v>492.97482788993256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2136.2242541897076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400</v>
      </c>
      <c r="N36" s="272">
        <f>K36/M36</f>
        <v>225.71346280356195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400</v>
      </c>
      <c r="N37" s="272">
        <f>K37/M37</f>
        <v>343.02243855887832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71">
        <v>400</v>
      </c>
      <c r="N38" s="272">
        <f>K38/M38</f>
        <v>120.50294914171151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79971.942025355427</v>
      </c>
      <c r="L39" s="842">
        <v>400</v>
      </c>
      <c r="M39" s="843"/>
      <c r="N39" s="272">
        <f>K39/L39</f>
        <v>199.92985506338857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890.17873757883535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2174.3544460208864</v>
      </c>
      <c r="N48" s="272">
        <f>K48*M48</f>
        <v>3979.0686362182223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96740.34611533604</v>
      </c>
      <c r="N49" s="272">
        <f>K49*M49</f>
        <v>1838.0665761913847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5817.1352124096065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1290.8463618130318</v>
      </c>
      <c r="M58" s="830"/>
      <c r="N58" s="287">
        <f>K58*L58</f>
        <v>24.526080874447604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24.526080874447604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6832.8432319923922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1366.5686463984784</v>
      </c>
      <c r="M82" s="860"/>
      <c r="N82" s="51"/>
    </row>
    <row r="83" spans="1:14">
      <c r="B83" s="89" t="s">
        <v>973</v>
      </c>
      <c r="C83" s="90"/>
      <c r="D83" s="90"/>
      <c r="E83" s="90"/>
      <c r="F83" s="90"/>
      <c r="G83" s="90"/>
      <c r="H83" s="90"/>
      <c r="I83" s="87"/>
      <c r="J83" s="88"/>
      <c r="K83" s="304">
        <v>0.05</v>
      </c>
      <c r="L83" s="859">
        <f>N77*K83</f>
        <v>341.64216159961961</v>
      </c>
      <c r="M83" s="860"/>
      <c r="N83" s="51"/>
    </row>
    <row r="84" spans="1:14" ht="15.75" thickBot="1">
      <c r="B84" s="91" t="s">
        <v>974</v>
      </c>
      <c r="C84" s="92"/>
      <c r="D84" s="92"/>
      <c r="E84" s="92"/>
      <c r="F84" s="92"/>
      <c r="G84" s="92"/>
      <c r="H84" s="92"/>
      <c r="I84" s="93"/>
      <c r="J84" s="94"/>
      <c r="K84" s="305">
        <v>0.05</v>
      </c>
      <c r="L84" s="861">
        <f>N77*K84</f>
        <v>341.64216159961961</v>
      </c>
      <c r="M84" s="862"/>
      <c r="N84" s="51"/>
    </row>
    <row r="85" spans="1:14" ht="15.75" thickBot="1">
      <c r="B85" s="825" t="s">
        <v>953</v>
      </c>
      <c r="C85" s="826"/>
      <c r="D85" s="826"/>
      <c r="E85" s="826"/>
      <c r="F85" s="826"/>
      <c r="G85" s="826"/>
      <c r="H85" s="826"/>
      <c r="I85" s="826"/>
      <c r="J85" s="826"/>
      <c r="K85" s="826"/>
      <c r="L85" s="826"/>
      <c r="M85" s="827"/>
      <c r="N85" s="52">
        <f>L82+L83+L84</f>
        <v>2049.8529695977177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8882.6962015901099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400</v>
      </c>
      <c r="N36" s="272">
        <f>K36/M36</f>
        <v>225.71346280356195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400</v>
      </c>
      <c r="N37" s="272">
        <f>K37/M37</f>
        <v>343.02243855887832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71">
        <v>400</v>
      </c>
      <c r="N38" s="272">
        <f>K38/M38</f>
        <v>120.50294914171151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79971.942025355427</v>
      </c>
      <c r="L39" s="842">
        <v>400</v>
      </c>
      <c r="M39" s="843"/>
      <c r="N39" s="272">
        <f>K39/L39</f>
        <v>199.92985506338857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890.17873757883535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2174.3544460208864</v>
      </c>
      <c r="N48" s="272">
        <f>K48*M48</f>
        <v>3261.5316690313293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96740.34611533604</v>
      </c>
      <c r="N49" s="272">
        <f>K49*M49</f>
        <v>1257.6244994993685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4519.1561685306979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1290.8463618130318</v>
      </c>
      <c r="M58" s="830"/>
      <c r="N58" s="287">
        <f>K58*L58</f>
        <v>16.781002703569413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16.781002703569413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5527.1191099426051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1105.423821988521</v>
      </c>
      <c r="M83" s="860"/>
      <c r="N83" s="51"/>
    </row>
    <row r="84" spans="1:14">
      <c r="B84" s="89" t="s">
        <v>973</v>
      </c>
      <c r="C84" s="90"/>
      <c r="D84" s="90"/>
      <c r="E84" s="90"/>
      <c r="F84" s="90"/>
      <c r="G84" s="90"/>
      <c r="H84" s="90"/>
      <c r="I84" s="87"/>
      <c r="J84" s="88"/>
      <c r="K84" s="304">
        <v>0.05</v>
      </c>
      <c r="L84" s="859">
        <f>N78*K84</f>
        <v>276.35595549713025</v>
      </c>
      <c r="M84" s="860"/>
      <c r="N84" s="51"/>
    </row>
    <row r="85" spans="1:14" ht="15.75" thickBot="1">
      <c r="B85" s="91" t="s">
        <v>974</v>
      </c>
      <c r="C85" s="92"/>
      <c r="D85" s="92"/>
      <c r="E85" s="92"/>
      <c r="F85" s="92"/>
      <c r="G85" s="92"/>
      <c r="H85" s="92"/>
      <c r="I85" s="93"/>
      <c r="J85" s="94"/>
      <c r="K85" s="305">
        <v>0.05</v>
      </c>
      <c r="L85" s="861">
        <f>N78*K85</f>
        <v>276.35595549713025</v>
      </c>
      <c r="M85" s="862"/>
      <c r="N85" s="51"/>
    </row>
    <row r="86" spans="1:14" ht="15.75" thickBot="1">
      <c r="B86" s="825" t="s">
        <v>953</v>
      </c>
      <c r="C86" s="826"/>
      <c r="D86" s="826"/>
      <c r="E86" s="826"/>
      <c r="F86" s="826"/>
      <c r="G86" s="826"/>
      <c r="H86" s="826"/>
      <c r="I86" s="826"/>
      <c r="J86" s="826"/>
      <c r="K86" s="826"/>
      <c r="L86" s="826"/>
      <c r="M86" s="827"/>
      <c r="N86" s="52">
        <f>L83+L84+L85</f>
        <v>1658.1357329827815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7185.2548429253866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400</v>
      </c>
      <c r="N36" s="272">
        <f>K36/M36</f>
        <v>225.71346280356195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400</v>
      </c>
      <c r="N37" s="272">
        <f>K37/M37</f>
        <v>343.02243855887832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71">
        <v>400</v>
      </c>
      <c r="N38" s="272">
        <f>K38/M38</f>
        <v>120.50294914171151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79971.942025355427</v>
      </c>
      <c r="L39" s="842">
        <v>400</v>
      </c>
      <c r="M39" s="843"/>
      <c r="N39" s="272">
        <f>K39/L39</f>
        <v>199.92985506338857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890.17873757883535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2174.3544460208864</v>
      </c>
      <c r="N48" s="272">
        <f>K48*M48</f>
        <v>3979.0686362182223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96740.34611533604</v>
      </c>
      <c r="N49" s="272">
        <f>K49*M49</f>
        <v>1838.0665761913847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5817.1352124096065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1290.8463618130318</v>
      </c>
      <c r="M58" s="830"/>
      <c r="N58" s="287">
        <f>K58*L58</f>
        <v>24.526080874447604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24.526080874447604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6832.8432319923922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1366.5686463984784</v>
      </c>
      <c r="M83" s="860"/>
      <c r="N83" s="51"/>
    </row>
    <row r="84" spans="1:14">
      <c r="B84" s="89" t="s">
        <v>973</v>
      </c>
      <c r="C84" s="90"/>
      <c r="D84" s="90"/>
      <c r="E84" s="90"/>
      <c r="F84" s="90"/>
      <c r="G84" s="90"/>
      <c r="H84" s="90"/>
      <c r="I84" s="87"/>
      <c r="J84" s="88"/>
      <c r="K84" s="304">
        <v>0.05</v>
      </c>
      <c r="L84" s="859">
        <f>N78*K84</f>
        <v>341.64216159961961</v>
      </c>
      <c r="M84" s="860"/>
      <c r="N84" s="51"/>
    </row>
    <row r="85" spans="1:14" ht="15.75" thickBot="1">
      <c r="B85" s="91" t="s">
        <v>974</v>
      </c>
      <c r="C85" s="92"/>
      <c r="D85" s="92"/>
      <c r="E85" s="92"/>
      <c r="F85" s="92"/>
      <c r="G85" s="92"/>
      <c r="H85" s="92"/>
      <c r="I85" s="93"/>
      <c r="J85" s="94"/>
      <c r="K85" s="305">
        <v>0.05</v>
      </c>
      <c r="L85" s="861">
        <f>N78*K85</f>
        <v>341.64216159961961</v>
      </c>
      <c r="M85" s="862"/>
      <c r="N85" s="51"/>
    </row>
    <row r="86" spans="1:14" ht="15.75" thickBot="1">
      <c r="B86" s="825" t="s">
        <v>953</v>
      </c>
      <c r="C86" s="826"/>
      <c r="D86" s="826"/>
      <c r="E86" s="826"/>
      <c r="F86" s="826"/>
      <c r="G86" s="826"/>
      <c r="H86" s="826"/>
      <c r="I86" s="826"/>
      <c r="J86" s="826"/>
      <c r="K86" s="826"/>
      <c r="L86" s="826"/>
      <c r="M86" s="827"/>
      <c r="N86" s="52">
        <f>L83+L84+L85</f>
        <v>2049.8529695977177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8882.6962015901099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400</v>
      </c>
      <c r="N36" s="272">
        <f>K36/M36</f>
        <v>225.71346280356195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400</v>
      </c>
      <c r="N37" s="272">
        <f>K37/M37</f>
        <v>343.02243855887832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71">
        <v>400</v>
      </c>
      <c r="N38" s="272">
        <f>K38/M38</f>
        <v>120.50294914171151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79971.942025355427</v>
      </c>
      <c r="L39" s="842">
        <v>400</v>
      </c>
      <c r="M39" s="843"/>
      <c r="N39" s="272">
        <f>K39/L39</f>
        <v>199.92985506338857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890.17873757883535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96740.34611533604</v>
      </c>
      <c r="N48" s="272">
        <f>K48*M48</f>
        <v>1257.6244994993685</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2174.3544460208864</v>
      </c>
      <c r="N49" s="272">
        <f>K49*M49</f>
        <v>3261.5316690313293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4519.1561685306979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1290.8463618130318</v>
      </c>
      <c r="M58" s="830"/>
      <c r="N58" s="287">
        <f>K58*L58</f>
        <v>16.781002703569413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16.781002703569413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5527.1191099426051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1105.423821988521</v>
      </c>
      <c r="M83" s="860"/>
      <c r="N83" s="51"/>
    </row>
    <row r="84" spans="1:14">
      <c r="B84" s="89" t="s">
        <v>973</v>
      </c>
      <c r="C84" s="90"/>
      <c r="D84" s="90"/>
      <c r="E84" s="90"/>
      <c r="F84" s="90"/>
      <c r="G84" s="90"/>
      <c r="H84" s="90"/>
      <c r="I84" s="87"/>
      <c r="J84" s="88"/>
      <c r="K84" s="304">
        <v>0.05</v>
      </c>
      <c r="L84" s="859">
        <f>N78*K84</f>
        <v>276.35595549713025</v>
      </c>
      <c r="M84" s="860"/>
      <c r="N84" s="51"/>
    </row>
    <row r="85" spans="1:14" ht="15.75" thickBot="1">
      <c r="B85" s="91" t="s">
        <v>974</v>
      </c>
      <c r="C85" s="92"/>
      <c r="D85" s="92"/>
      <c r="E85" s="92"/>
      <c r="F85" s="92"/>
      <c r="G85" s="92"/>
      <c r="H85" s="92"/>
      <c r="I85" s="93"/>
      <c r="J85" s="94"/>
      <c r="K85" s="305">
        <v>0.05</v>
      </c>
      <c r="L85" s="861">
        <f>N78*K85</f>
        <v>276.35595549713025</v>
      </c>
      <c r="M85" s="862"/>
      <c r="N85" s="51"/>
    </row>
    <row r="86" spans="1:14" ht="15.75" thickBot="1">
      <c r="B86" s="825" t="s">
        <v>953</v>
      </c>
      <c r="C86" s="826"/>
      <c r="D86" s="826"/>
      <c r="E86" s="826"/>
      <c r="F86" s="826"/>
      <c r="G86" s="826"/>
      <c r="H86" s="826"/>
      <c r="I86" s="826"/>
      <c r="J86" s="826"/>
      <c r="K86" s="826"/>
      <c r="L86" s="826"/>
      <c r="M86" s="827"/>
      <c r="N86" s="52">
        <f>L83+L84+L85</f>
        <v>1658.1357329827815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7185.2548429253866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83">
        <v>275</v>
      </c>
      <c r="N36" s="272">
        <f>K36/M36</f>
        <v>328.31049135063557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83">
        <f>M36</f>
        <v>275</v>
      </c>
      <c r="N37" s="272">
        <f>K37/M37</f>
        <v>498.94172881291394</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83">
        <v>275</v>
      </c>
      <c r="N38" s="272">
        <f>K38/M38</f>
        <v>175.27701693339856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79971.942025355427</v>
      </c>
      <c r="L39" s="953">
        <v>275</v>
      </c>
      <c r="M39" s="954"/>
      <c r="N39" s="272">
        <f>K39/L39</f>
        <v>290.80706191038337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1294.8054364783061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44775.876276508869</v>
      </c>
      <c r="N48" s="272">
        <f>K48*M48</f>
        <v>1119.3969069127218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45923.753324532852</v>
      </c>
      <c r="N49" s="272">
        <f>K49*M49</f>
        <v>597.00879321892705</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2174.3544460208864</v>
      </c>
      <c r="N50" s="272">
        <f>K50*M50</f>
        <v>9219.2628511285584</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10935.668551260207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1290.8463618130318</v>
      </c>
      <c r="M58" s="830"/>
      <c r="N58" s="287">
        <f>K58*L58</f>
        <v>49.052161748895209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49.052161748895209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12426.439896584867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2485.2879793169736</v>
      </c>
      <c r="M83" s="860"/>
      <c r="N83" s="51"/>
    </row>
    <row r="84" spans="1:14">
      <c r="B84" s="89" t="s">
        <v>973</v>
      </c>
      <c r="C84" s="90"/>
      <c r="D84" s="90"/>
      <c r="E84" s="90"/>
      <c r="F84" s="90"/>
      <c r="G84" s="90"/>
      <c r="H84" s="90"/>
      <c r="I84" s="87"/>
      <c r="J84" s="88"/>
      <c r="K84" s="304">
        <v>0.05</v>
      </c>
      <c r="L84" s="859">
        <f>N78*K84</f>
        <v>621.32199482924341</v>
      </c>
      <c r="M84" s="860"/>
      <c r="N84" s="51"/>
    </row>
    <row r="85" spans="1:14" ht="15.75" thickBot="1">
      <c r="B85" s="91" t="s">
        <v>974</v>
      </c>
      <c r="C85" s="92"/>
      <c r="D85" s="92"/>
      <c r="E85" s="92"/>
      <c r="F85" s="92"/>
      <c r="G85" s="92"/>
      <c r="H85" s="92"/>
      <c r="I85" s="93"/>
      <c r="J85" s="94"/>
      <c r="K85" s="305">
        <v>0.05</v>
      </c>
      <c r="L85" s="861">
        <f>N78*K85</f>
        <v>621.32199482924341</v>
      </c>
      <c r="M85" s="862"/>
      <c r="N85" s="51"/>
    </row>
    <row r="86" spans="1:14" ht="15.75" thickBot="1">
      <c r="B86" s="825" t="s">
        <v>953</v>
      </c>
      <c r="C86" s="826"/>
      <c r="D86" s="826"/>
      <c r="E86" s="826"/>
      <c r="F86" s="826"/>
      <c r="G86" s="826"/>
      <c r="H86" s="826"/>
      <c r="I86" s="826"/>
      <c r="J86" s="826"/>
      <c r="K86" s="826"/>
      <c r="L86" s="826"/>
      <c r="M86" s="827"/>
      <c r="N86" s="52">
        <f>L83+L84+L85</f>
        <v>3727.9319689754607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16154.371865560328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83">
        <v>275</v>
      </c>
      <c r="N36" s="272">
        <f>K36/M36</f>
        <v>328.31049135063557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83">
        <v>275</v>
      </c>
      <c r="N37" s="272">
        <f>K37/M37</f>
        <v>498.94172881291394</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83">
        <v>275</v>
      </c>
      <c r="N38" s="272">
        <f>K38/M38</f>
        <v>175.27701693339856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79971.942025355427</v>
      </c>
      <c r="L39" s="953">
        <v>275</v>
      </c>
      <c r="M39" s="954"/>
      <c r="N39" s="272">
        <f>K39/L39</f>
        <v>290.80706191038337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1294.8054364783061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44775.876276508869</v>
      </c>
      <c r="N48" s="272">
        <f>K48*M48</f>
        <v>850.74164925366847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45923.753324532852</v>
      </c>
      <c r="N49" s="272">
        <f>K49*M49</f>
        <v>459.23753324532851</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2174.3544460208864</v>
      </c>
      <c r="N50" s="272">
        <f>K50*M50</f>
        <v>7044.9084051076725</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8354.8875876066704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1290.8463618130318</v>
      </c>
      <c r="M58" s="830"/>
      <c r="N58" s="287">
        <f>K58*L58</f>
        <v>37.43454449257792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37.43454449257792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9834.0413156750128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1966.8082631350026</v>
      </c>
      <c r="M83" s="860"/>
      <c r="N83" s="51"/>
    </row>
    <row r="84" spans="1:14">
      <c r="B84" s="89" t="s">
        <v>973</v>
      </c>
      <c r="C84" s="90"/>
      <c r="D84" s="90"/>
      <c r="E84" s="90"/>
      <c r="F84" s="90"/>
      <c r="G84" s="90"/>
      <c r="H84" s="90"/>
      <c r="I84" s="87"/>
      <c r="J84" s="88"/>
      <c r="K84" s="304">
        <v>0.05</v>
      </c>
      <c r="L84" s="859">
        <f>N78*K84</f>
        <v>491.70206578375064</v>
      </c>
      <c r="M84" s="860"/>
      <c r="N84" s="51"/>
    </row>
    <row r="85" spans="1:14" ht="15.75" thickBot="1">
      <c r="B85" s="91" t="s">
        <v>974</v>
      </c>
      <c r="C85" s="92"/>
      <c r="D85" s="92"/>
      <c r="E85" s="92"/>
      <c r="F85" s="92"/>
      <c r="G85" s="92"/>
      <c r="H85" s="92"/>
      <c r="I85" s="93"/>
      <c r="J85" s="94"/>
      <c r="K85" s="305">
        <v>0.05</v>
      </c>
      <c r="L85" s="861">
        <f>N78*K85</f>
        <v>491.70206578375064</v>
      </c>
      <c r="M85" s="862"/>
      <c r="N85" s="51"/>
    </row>
    <row r="86" spans="1:14" ht="15.75" thickBot="1">
      <c r="B86" s="825" t="s">
        <v>953</v>
      </c>
      <c r="C86" s="826"/>
      <c r="D86" s="826"/>
      <c r="E86" s="826"/>
      <c r="F86" s="826"/>
      <c r="G86" s="826"/>
      <c r="H86" s="826"/>
      <c r="I86" s="826"/>
      <c r="J86" s="826"/>
      <c r="K86" s="826"/>
      <c r="L86" s="826"/>
      <c r="M86" s="827"/>
      <c r="N86" s="52">
        <f>L83+L84+L85</f>
        <v>2950.2123947025038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12784.253710377518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275</v>
      </c>
      <c r="N36" s="272">
        <f>K36/M36</f>
        <v>328.31049135063557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275</v>
      </c>
      <c r="N37" s="272">
        <f>K37/M37</f>
        <v>498.94172881291394</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71">
        <v>275</v>
      </c>
      <c r="N38" s="272">
        <f>K38/M38</f>
        <v>175.27701693339856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79971.942025355427</v>
      </c>
      <c r="L39" s="842">
        <v>275</v>
      </c>
      <c r="M39" s="843"/>
      <c r="N39" s="272">
        <f>K39/L39</f>
        <v>290.80706191038337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1294.8054364783061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44775.876276508869</v>
      </c>
      <c r="N48" s="272">
        <f>K48*M48</f>
        <v>1119.3969069127218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45923.753324532852</v>
      </c>
      <c r="N49" s="272">
        <f>K49*M49</f>
        <v>597.00879321892705</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2914.6755260967916</v>
      </c>
      <c r="N50" s="272">
        <f>K50*M50</f>
        <v>12358.224230650398</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14074.629930782046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1290.8463618130318</v>
      </c>
      <c r="M58" s="830"/>
      <c r="N58" s="287">
        <f>K58*L58</f>
        <v>49.052161748895209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49.052161748895209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15565.401276106706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3113.0802552213413</v>
      </c>
      <c r="M83" s="860"/>
      <c r="N83" s="51"/>
    </row>
    <row r="84" spans="1:14">
      <c r="B84" s="89" t="s">
        <v>973</v>
      </c>
      <c r="C84" s="90"/>
      <c r="D84" s="90"/>
      <c r="E84" s="90"/>
      <c r="F84" s="90"/>
      <c r="G84" s="90"/>
      <c r="H84" s="90"/>
      <c r="I84" s="87"/>
      <c r="J84" s="88"/>
      <c r="K84" s="304">
        <v>0.05</v>
      </c>
      <c r="L84" s="859">
        <f>N78*K84</f>
        <v>778.27006380533533</v>
      </c>
      <c r="M84" s="860"/>
      <c r="N84" s="51"/>
    </row>
    <row r="85" spans="1:14" ht="15.75" thickBot="1">
      <c r="B85" s="91" t="s">
        <v>974</v>
      </c>
      <c r="C85" s="92"/>
      <c r="D85" s="92"/>
      <c r="E85" s="92"/>
      <c r="F85" s="92"/>
      <c r="G85" s="92"/>
      <c r="H85" s="92"/>
      <c r="I85" s="93"/>
      <c r="J85" s="94"/>
      <c r="K85" s="305">
        <v>0.05</v>
      </c>
      <c r="L85" s="861">
        <f>N78*K85</f>
        <v>778.27006380533533</v>
      </c>
      <c r="M85" s="862"/>
      <c r="N85" s="51"/>
    </row>
    <row r="86" spans="1:14" ht="15.75" thickBot="1">
      <c r="B86" s="825" t="s">
        <v>953</v>
      </c>
      <c r="C86" s="826"/>
      <c r="D86" s="826"/>
      <c r="E86" s="826"/>
      <c r="F86" s="826"/>
      <c r="G86" s="826"/>
      <c r="H86" s="826"/>
      <c r="I86" s="826"/>
      <c r="J86" s="826"/>
      <c r="K86" s="826"/>
      <c r="L86" s="826"/>
      <c r="M86" s="827"/>
      <c r="N86" s="52">
        <f>L83+L84+L85</f>
        <v>4669.6203828320122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20235.02165893872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275</v>
      </c>
      <c r="N36" s="272">
        <f>K36/M36</f>
        <v>328.31049135063557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275</v>
      </c>
      <c r="N37" s="272">
        <f>K37/M37</f>
        <v>498.94172881291394</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71">
        <v>275</v>
      </c>
      <c r="N38" s="272">
        <f>K38/M38</f>
        <v>175.27701693339856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79971.942025355427</v>
      </c>
      <c r="L39" s="842">
        <v>275</v>
      </c>
      <c r="M39" s="843"/>
      <c r="N39" s="272">
        <f>K39/L39</f>
        <v>290.80706191038337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1294.8054364783061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44775.876276508869</v>
      </c>
      <c r="N48" s="272">
        <f>K48*M48</f>
        <v>850.74164925366847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45923.753324532852</v>
      </c>
      <c r="N49" s="272">
        <f>K49*M49</f>
        <v>459.23753324532851</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2914.6755260967916</v>
      </c>
      <c r="N50" s="272">
        <f>K50*M50</f>
        <v>9443.5487045536047</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10753.527887052602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1290.8463618130318</v>
      </c>
      <c r="M58" s="830"/>
      <c r="N58" s="287">
        <f>K58*L58</f>
        <v>37.43454449257792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37.43454449257792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12232.681615120944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2446.5363230241887</v>
      </c>
      <c r="M83" s="860"/>
      <c r="N83" s="51"/>
    </row>
    <row r="84" spans="1:14">
      <c r="B84" s="89" t="s">
        <v>973</v>
      </c>
      <c r="C84" s="90"/>
      <c r="D84" s="90"/>
      <c r="E84" s="90"/>
      <c r="F84" s="90"/>
      <c r="G84" s="90"/>
      <c r="H84" s="90"/>
      <c r="I84" s="87"/>
      <c r="J84" s="88"/>
      <c r="K84" s="304">
        <v>0.05</v>
      </c>
      <c r="L84" s="859">
        <f>N78*K84</f>
        <v>611.63408075604718</v>
      </c>
      <c r="M84" s="860"/>
      <c r="N84" s="51"/>
    </row>
    <row r="85" spans="1:14" ht="15.75" thickBot="1">
      <c r="B85" s="91" t="s">
        <v>974</v>
      </c>
      <c r="C85" s="92"/>
      <c r="D85" s="92"/>
      <c r="E85" s="92"/>
      <c r="F85" s="92"/>
      <c r="G85" s="92"/>
      <c r="H85" s="92"/>
      <c r="I85" s="93"/>
      <c r="J85" s="94"/>
      <c r="K85" s="305">
        <v>0.05</v>
      </c>
      <c r="L85" s="861">
        <f>N78*K85</f>
        <v>611.63408075604718</v>
      </c>
      <c r="M85" s="862"/>
      <c r="N85" s="51"/>
    </row>
    <row r="86" spans="1:14" ht="15.75" thickBot="1">
      <c r="B86" s="825" t="s">
        <v>953</v>
      </c>
      <c r="C86" s="826"/>
      <c r="D86" s="826"/>
      <c r="E86" s="826"/>
      <c r="F86" s="826"/>
      <c r="G86" s="826"/>
      <c r="H86" s="826"/>
      <c r="I86" s="826"/>
      <c r="J86" s="826"/>
      <c r="K86" s="826"/>
      <c r="L86" s="826"/>
      <c r="M86" s="827"/>
      <c r="N86" s="52">
        <f>L83+L84+L85</f>
        <v>3669.8044845362833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15902.486099657228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418</v>
      </c>
      <c r="N36" s="272">
        <f>K36/M36</f>
        <v>215.99374430962868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418</v>
      </c>
      <c r="N37" s="272">
        <f>K37/M37</f>
        <v>328.25113737691709</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79971.942025355427</v>
      </c>
      <c r="L38" s="270"/>
      <c r="M38" s="271">
        <v>418</v>
      </c>
      <c r="N38" s="272">
        <f>K38/M38</f>
        <v>191.32043546735747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0.96653780985169846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736.53185496375499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32053.843308938009</v>
      </c>
      <c r="N48" s="272">
        <f>K48*M48</f>
        <v>320.53843308938008</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2174.3544460208864</v>
      </c>
      <c r="N49" s="272">
        <f>K49*M49</f>
        <v>2717.9430575261081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3038.4814906154879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1290.8463618130318</v>
      </c>
      <c r="M58" s="830"/>
      <c r="N58" s="287">
        <f>K58*L58</f>
        <v>12.908463618130318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12.908463618130318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3884.5755901825428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776.9151180365086</v>
      </c>
      <c r="M83" s="860"/>
      <c r="N83" s="51"/>
    </row>
    <row r="84" spans="1:14">
      <c r="B84" s="89" t="s">
        <v>973</v>
      </c>
      <c r="C84" s="90"/>
      <c r="D84" s="90"/>
      <c r="E84" s="90"/>
      <c r="F84" s="90"/>
      <c r="G84" s="90"/>
      <c r="H84" s="90"/>
      <c r="I84" s="87"/>
      <c r="J84" s="88"/>
      <c r="K84" s="304">
        <v>0.05</v>
      </c>
      <c r="L84" s="859">
        <f>N78*K84</f>
        <v>194.22877950912715</v>
      </c>
      <c r="M84" s="860"/>
      <c r="N84" s="51"/>
    </row>
    <row r="85" spans="1:14" ht="15.75" thickBot="1">
      <c r="B85" s="91" t="s">
        <v>974</v>
      </c>
      <c r="C85" s="92"/>
      <c r="D85" s="92"/>
      <c r="E85" s="92"/>
      <c r="F85" s="92"/>
      <c r="G85" s="92"/>
      <c r="H85" s="92"/>
      <c r="I85" s="93"/>
      <c r="J85" s="94"/>
      <c r="K85" s="305">
        <v>0.05</v>
      </c>
      <c r="L85" s="861">
        <f>N78*K85</f>
        <v>194.22877950912715</v>
      </c>
      <c r="M85" s="862"/>
      <c r="N85" s="51"/>
    </row>
    <row r="86" spans="1:14" ht="15.75" thickBot="1">
      <c r="B86" s="825" t="s">
        <v>953</v>
      </c>
      <c r="C86" s="826"/>
      <c r="D86" s="826"/>
      <c r="E86" s="826"/>
      <c r="F86" s="826"/>
      <c r="G86" s="826"/>
      <c r="H86" s="826"/>
      <c r="I86" s="826"/>
      <c r="J86" s="826"/>
      <c r="K86" s="826"/>
      <c r="L86" s="826"/>
      <c r="M86" s="827"/>
      <c r="N86" s="52">
        <f>L83+L84+L85</f>
        <v>1165.372677054763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5049.948267237306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90285.385121424784</v>
      </c>
      <c r="L36" s="270"/>
      <c r="M36" s="271">
        <v>418</v>
      </c>
      <c r="N36" s="272">
        <f>K36/M36</f>
        <v>215.99374430962868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418</v>
      </c>
      <c r="N37" s="272">
        <f>K37/M37</f>
        <v>328.25113737691709</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79971.942025355427</v>
      </c>
      <c r="L38" s="270"/>
      <c r="M38" s="271">
        <v>418</v>
      </c>
      <c r="N38" s="272">
        <f>K38/M38</f>
        <v>191.32043546735747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0.96653780985169846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736.53185496375499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32053.843308938009</v>
      </c>
      <c r="N48" s="272">
        <f>K48*M48</f>
        <v>320.53843308938008</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1951.0658040067774</v>
      </c>
      <c r="N49" s="272">
        <f>K49*M49</f>
        <v>2438.8322550084717</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0"/>
      <c r="C52" s="821"/>
      <c r="D52" s="821"/>
      <c r="E52" s="821"/>
      <c r="F52" s="821"/>
      <c r="G52" s="821"/>
      <c r="H52" s="821"/>
      <c r="I52" s="822"/>
      <c r="J52" s="42"/>
      <c r="K52" s="44"/>
      <c r="L52" s="823"/>
      <c r="M52" s="824"/>
      <c r="N52" s="45"/>
    </row>
    <row r="53" spans="1:72" ht="15.75" thickBot="1">
      <c r="B53" s="825" t="s">
        <v>953</v>
      </c>
      <c r="C53" s="826"/>
      <c r="D53" s="826"/>
      <c r="E53" s="826"/>
      <c r="F53" s="826"/>
      <c r="G53" s="826"/>
      <c r="H53" s="826"/>
      <c r="I53" s="826"/>
      <c r="J53" s="826"/>
      <c r="K53" s="826"/>
      <c r="L53" s="826"/>
      <c r="M53" s="827"/>
      <c r="N53" s="394">
        <f>SUM(N48:N52)</f>
        <v>2759.3706880978516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8" t="s">
        <v>961</v>
      </c>
      <c r="M57" s="801"/>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1290.8463618130318</v>
      </c>
      <c r="M58" s="830"/>
      <c r="N58" s="287">
        <f>K58*L58</f>
        <v>12.908463618130318</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4"/>
      <c r="M63" s="815"/>
      <c r="N63" s="127"/>
    </row>
    <row r="64" spans="1:72" ht="15.75" thickBot="1">
      <c r="B64" s="831" t="s">
        <v>953</v>
      </c>
      <c r="C64" s="832"/>
      <c r="D64" s="832"/>
      <c r="E64" s="832"/>
      <c r="F64" s="832"/>
      <c r="G64" s="832"/>
      <c r="H64" s="832"/>
      <c r="I64" s="832"/>
      <c r="J64" s="832"/>
      <c r="K64" s="832"/>
      <c r="L64" s="832"/>
      <c r="M64" s="833"/>
      <c r="N64" s="104">
        <f>N58+N59+N60+N61+N62</f>
        <v>12.908463618130318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3605.4647876649065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721.09295753298136</v>
      </c>
      <c r="M83" s="860"/>
      <c r="N83" s="51"/>
    </row>
    <row r="84" spans="1:14">
      <c r="B84" s="89" t="s">
        <v>973</v>
      </c>
      <c r="C84" s="90"/>
      <c r="D84" s="90"/>
      <c r="E84" s="90"/>
      <c r="F84" s="90"/>
      <c r="G84" s="90"/>
      <c r="H84" s="90"/>
      <c r="I84" s="87"/>
      <c r="J84" s="88"/>
      <c r="K84" s="304">
        <v>0.05</v>
      </c>
      <c r="L84" s="859">
        <f>N78*K84</f>
        <v>180.27323938324534</v>
      </c>
      <c r="M84" s="860"/>
      <c r="N84" s="51"/>
    </row>
    <row r="85" spans="1:14" ht="15.75" thickBot="1">
      <c r="B85" s="91" t="s">
        <v>974</v>
      </c>
      <c r="C85" s="92"/>
      <c r="D85" s="92"/>
      <c r="E85" s="92"/>
      <c r="F85" s="92"/>
      <c r="G85" s="92"/>
      <c r="H85" s="92"/>
      <c r="I85" s="93"/>
      <c r="J85" s="94"/>
      <c r="K85" s="305">
        <v>0.05</v>
      </c>
      <c r="L85" s="861">
        <f>N78*K85</f>
        <v>180.27323938324534</v>
      </c>
      <c r="M85" s="862"/>
      <c r="N85" s="51"/>
    </row>
    <row r="86" spans="1:14" ht="15.75" thickBot="1">
      <c r="B86" s="825" t="s">
        <v>953</v>
      </c>
      <c r="C86" s="826"/>
      <c r="D86" s="826"/>
      <c r="E86" s="826"/>
      <c r="F86" s="826"/>
      <c r="G86" s="826"/>
      <c r="H86" s="826"/>
      <c r="I86" s="826"/>
      <c r="J86" s="826"/>
      <c r="K86" s="826"/>
      <c r="L86" s="826"/>
      <c r="M86" s="827"/>
      <c r="N86" s="52">
        <f>L83+L84+L85</f>
        <v>1081.639436299472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4687.1042239643784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91147.757935751462</v>
      </c>
      <c r="L36" s="270"/>
      <c r="M36" s="271">
        <v>600</v>
      </c>
      <c r="N36" s="272">
        <f>K36/M36</f>
        <v>151.9129298929191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600</v>
      </c>
      <c r="N37" s="272">
        <f>K37/M37</f>
        <v>80.335299427807669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232.92158399492342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52848.953003310249</v>
      </c>
      <c r="N48" s="272">
        <f>K48*M48</f>
        <v>660.61191254137816</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2293.5862451546336</v>
      </c>
      <c r="N49" s="272">
        <f>K49*M49</f>
        <v>3354.3698835386522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4014.9817960800301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1290.8463618130318</v>
      </c>
      <c r="M58" s="830"/>
      <c r="N58" s="287">
        <f>K58*L58</f>
        <v>16.135579522662898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16.135579522662898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4331.3744270172847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866.27488540345701</v>
      </c>
      <c r="M83" s="860"/>
      <c r="N83" s="51"/>
    </row>
    <row r="84" spans="1:14">
      <c r="B84" s="89" t="s">
        <v>973</v>
      </c>
      <c r="C84" s="90"/>
      <c r="D84" s="90"/>
      <c r="E84" s="90"/>
      <c r="F84" s="90"/>
      <c r="G84" s="90"/>
      <c r="H84" s="90"/>
      <c r="I84" s="87"/>
      <c r="J84" s="88"/>
      <c r="K84" s="304">
        <v>0.05</v>
      </c>
      <c r="L84" s="859">
        <f>N78*K84</f>
        <v>216.56872135086425</v>
      </c>
      <c r="M84" s="860"/>
      <c r="N84" s="51"/>
    </row>
    <row r="85" spans="1:14" ht="15.75" thickBot="1">
      <c r="B85" s="91" t="s">
        <v>974</v>
      </c>
      <c r="C85" s="92"/>
      <c r="D85" s="92"/>
      <c r="E85" s="92"/>
      <c r="F85" s="92"/>
      <c r="G85" s="92"/>
      <c r="H85" s="92"/>
      <c r="I85" s="93"/>
      <c r="J85" s="94"/>
      <c r="K85" s="305">
        <v>0.05</v>
      </c>
      <c r="L85" s="861">
        <f>N78*K85</f>
        <v>216.56872135086425</v>
      </c>
      <c r="M85" s="862"/>
      <c r="N85" s="51"/>
    </row>
    <row r="86" spans="1:14" ht="15.75" thickBot="1">
      <c r="B86" s="825" t="s">
        <v>953</v>
      </c>
      <c r="C86" s="826"/>
      <c r="D86" s="826"/>
      <c r="E86" s="826"/>
      <c r="F86" s="826"/>
      <c r="G86" s="826"/>
      <c r="H86" s="826"/>
      <c r="I86" s="826"/>
      <c r="J86" s="826"/>
      <c r="K86" s="826"/>
      <c r="L86" s="826"/>
      <c r="M86" s="827"/>
      <c r="N86" s="52">
        <f>L83+L84+L85</f>
        <v>1299.4123281051855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5630.7867551224699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91147.757935751462</v>
      </c>
      <c r="L36" s="270"/>
      <c r="M36" s="271">
        <v>600</v>
      </c>
      <c r="N36" s="272">
        <f>K36/M36</f>
        <v>151.9129298929191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600</v>
      </c>
      <c r="N37" s="272">
        <f>K37/M37</f>
        <v>80.335299427807669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232.92158399492342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44003.037433032849</v>
      </c>
      <c r="N48" s="272">
        <f>K48*M48</f>
        <v>418.02885561381203</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2293.5862451546336</v>
      </c>
      <c r="N49" s="272">
        <f>K49*M49</f>
        <v>3235.6767953518993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3653.7056509657114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1290.8463618130318</v>
      </c>
      <c r="M58" s="830"/>
      <c r="N58" s="287">
        <f>K58*L58</f>
        <v>12.263040437223802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12.263040437223802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3966.2257428175271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793.2451485635055</v>
      </c>
      <c r="M83" s="860"/>
      <c r="N83" s="51"/>
    </row>
    <row r="84" spans="1:14">
      <c r="B84" s="89" t="s">
        <v>973</v>
      </c>
      <c r="C84" s="90"/>
      <c r="D84" s="90"/>
      <c r="E84" s="90"/>
      <c r="F84" s="90"/>
      <c r="G84" s="90"/>
      <c r="H84" s="90"/>
      <c r="I84" s="87"/>
      <c r="J84" s="88"/>
      <c r="K84" s="304">
        <v>0.05</v>
      </c>
      <c r="L84" s="859">
        <f>N78*K84</f>
        <v>198.31128714087637</v>
      </c>
      <c r="M84" s="860"/>
      <c r="N84" s="51"/>
    </row>
    <row r="85" spans="1:14" ht="15.75" thickBot="1">
      <c r="B85" s="91" t="s">
        <v>974</v>
      </c>
      <c r="C85" s="92"/>
      <c r="D85" s="92"/>
      <c r="E85" s="92"/>
      <c r="F85" s="92"/>
      <c r="G85" s="92"/>
      <c r="H85" s="92"/>
      <c r="I85" s="93"/>
      <c r="J85" s="94"/>
      <c r="K85" s="305">
        <v>0.05</v>
      </c>
      <c r="L85" s="861">
        <f>N78*K85</f>
        <v>198.31128714087637</v>
      </c>
      <c r="M85" s="862"/>
      <c r="N85" s="51"/>
    </row>
    <row r="86" spans="1:14" ht="15.75" thickBot="1">
      <c r="B86" s="825" t="s">
        <v>953</v>
      </c>
      <c r="C86" s="826"/>
      <c r="D86" s="826"/>
      <c r="E86" s="826"/>
      <c r="F86" s="826"/>
      <c r="G86" s="826"/>
      <c r="H86" s="826"/>
      <c r="I86" s="826"/>
      <c r="J86" s="826"/>
      <c r="K86" s="826"/>
      <c r="L86" s="826"/>
      <c r="M86" s="827"/>
      <c r="N86" s="52">
        <f>L83+L84+L85</f>
        <v>1189.8677228452582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5156.0934656627851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91147.757935751462</v>
      </c>
      <c r="L36" s="270"/>
      <c r="M36" s="271">
        <v>600</v>
      </c>
      <c r="N36" s="272">
        <f>K36/M36</f>
        <v>151.9129298929191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600</v>
      </c>
      <c r="N37" s="272">
        <f>K37/M37</f>
        <v>80.335299427807669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232.92158399492342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57990.011396868096</v>
      </c>
      <c r="N48" s="272">
        <f>K48*M48</f>
        <v>550.90510827024696</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2293.5862451546336</v>
      </c>
      <c r="N49" s="272">
        <f>K49*M49</f>
        <v>3922.0324792144233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4472.9375874846701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9">
        <f>VLOOKUP(A59,TRANSPORTE!A5:D117,4,FALSE)</f>
        <v>1290.8463618130318</v>
      </c>
      <c r="M59" s="830"/>
      <c r="N59" s="287">
        <f>K59*L59</f>
        <v>12.263040437223802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12.263040437223802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4785.4576793364859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957.09153586729724</v>
      </c>
      <c r="M83" s="860"/>
      <c r="N83" s="51"/>
    </row>
    <row r="84" spans="1:14">
      <c r="B84" s="89" t="s">
        <v>973</v>
      </c>
      <c r="C84" s="90"/>
      <c r="D84" s="90"/>
      <c r="E84" s="90"/>
      <c r="F84" s="90"/>
      <c r="G84" s="90"/>
      <c r="H84" s="90"/>
      <c r="I84" s="87"/>
      <c r="J84" s="88"/>
      <c r="K84" s="304">
        <v>0.05</v>
      </c>
      <c r="L84" s="859">
        <f>N78*K84</f>
        <v>239.27288396682431</v>
      </c>
      <c r="M84" s="860"/>
      <c r="N84" s="51"/>
    </row>
    <row r="85" spans="1:14" ht="15.75" thickBot="1">
      <c r="B85" s="91" t="s">
        <v>974</v>
      </c>
      <c r="C85" s="92"/>
      <c r="D85" s="92"/>
      <c r="E85" s="92"/>
      <c r="F85" s="92"/>
      <c r="G85" s="92"/>
      <c r="H85" s="92"/>
      <c r="I85" s="93"/>
      <c r="J85" s="94"/>
      <c r="K85" s="305">
        <v>0.05</v>
      </c>
      <c r="L85" s="861">
        <f>N78*K85</f>
        <v>239.27288396682431</v>
      </c>
      <c r="M85" s="862"/>
      <c r="N85" s="51"/>
    </row>
    <row r="86" spans="1:14" ht="15.75" thickBot="1">
      <c r="B86" s="825" t="s">
        <v>953</v>
      </c>
      <c r="C86" s="826"/>
      <c r="D86" s="826"/>
      <c r="E86" s="826"/>
      <c r="F86" s="826"/>
      <c r="G86" s="826"/>
      <c r="H86" s="826"/>
      <c r="I86" s="826"/>
      <c r="J86" s="826"/>
      <c r="K86" s="826"/>
      <c r="L86" s="826"/>
      <c r="M86" s="827"/>
      <c r="N86" s="52">
        <f>L83+L84+L85</f>
        <v>1435.6373038009458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6221.0949831374319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91147.757935751462</v>
      </c>
      <c r="L36" s="270"/>
      <c r="M36" s="271">
        <v>600</v>
      </c>
      <c r="N36" s="272">
        <f>K36/M36</f>
        <v>151.9129298929191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600</v>
      </c>
      <c r="N37" s="272">
        <f>K37/M37</f>
        <v>80.335299427807669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232.92158399492342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54562.639134496196</v>
      </c>
      <c r="N48" s="272">
        <f>K48*M48</f>
        <v>259.17253588885694</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2293.5862451546336</v>
      </c>
      <c r="N49" s="272">
        <f>K49*M49</f>
        <v>2451.2702995090144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2710.4428353978715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1290.8463618130318</v>
      </c>
      <c r="M58" s="830"/>
      <c r="N58" s="287">
        <f>K58*L58</f>
        <v>6.1315202186119011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6.1315202186119011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3016.8314070310753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603.36628140621508</v>
      </c>
      <c r="M83" s="860"/>
      <c r="N83" s="51"/>
    </row>
    <row r="84" spans="1:14">
      <c r="B84" s="89" t="s">
        <v>973</v>
      </c>
      <c r="C84" s="90"/>
      <c r="D84" s="90"/>
      <c r="E84" s="90"/>
      <c r="F84" s="90"/>
      <c r="G84" s="90"/>
      <c r="H84" s="90"/>
      <c r="I84" s="87"/>
      <c r="J84" s="88"/>
      <c r="K84" s="304">
        <v>0.05</v>
      </c>
      <c r="L84" s="859">
        <f>N78*K84</f>
        <v>150.84157035155377</v>
      </c>
      <c r="M84" s="860"/>
      <c r="N84" s="51"/>
    </row>
    <row r="85" spans="1:14" ht="15.75" thickBot="1">
      <c r="B85" s="91" t="s">
        <v>974</v>
      </c>
      <c r="C85" s="92"/>
      <c r="D85" s="92"/>
      <c r="E85" s="92"/>
      <c r="F85" s="92"/>
      <c r="G85" s="92"/>
      <c r="H85" s="92"/>
      <c r="I85" s="93"/>
      <c r="J85" s="94"/>
      <c r="K85" s="305">
        <v>0.05</v>
      </c>
      <c r="L85" s="861">
        <f>N78*K85</f>
        <v>150.84157035155377</v>
      </c>
      <c r="M85" s="862"/>
      <c r="N85" s="51"/>
    </row>
    <row r="86" spans="1:14" ht="15.75" thickBot="1">
      <c r="B86" s="825" t="s">
        <v>953</v>
      </c>
      <c r="C86" s="826"/>
      <c r="D86" s="826"/>
      <c r="E86" s="826"/>
      <c r="F86" s="826"/>
      <c r="G86" s="826"/>
      <c r="H86" s="826"/>
      <c r="I86" s="826"/>
      <c r="J86" s="826"/>
      <c r="K86" s="826"/>
      <c r="L86" s="826"/>
      <c r="M86" s="827"/>
      <c r="N86" s="52">
        <f>L83+L84+L85</f>
        <v>905.04942210932256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3921.880829140398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91147.757935751462</v>
      </c>
      <c r="L36" s="270"/>
      <c r="M36" s="271">
        <v>600</v>
      </c>
      <c r="N36" s="272">
        <f>K36/M36</f>
        <v>151.9129298929191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600</v>
      </c>
      <c r="N37" s="272">
        <f>K37/M37</f>
        <v>80.335299427807669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232.92158399492342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52848.953003310249</v>
      </c>
      <c r="N48" s="272">
        <f>K48*M48</f>
        <v>660.61191254137816</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3041.4948033572318</v>
      </c>
      <c r="N49" s="272">
        <f>K49*M49</f>
        <v>4448.1861499099523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5108.7980624513302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1290.8463618130318</v>
      </c>
      <c r="M58" s="830"/>
      <c r="N58" s="287">
        <f>K58*L58</f>
        <v>16.135579522662898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16.135579522662898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5425.1906933885848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1085.0381386777169</v>
      </c>
      <c r="M83" s="860"/>
      <c r="N83" s="51"/>
    </row>
    <row r="84" spans="1:14">
      <c r="B84" s="89" t="s">
        <v>973</v>
      </c>
      <c r="C84" s="90"/>
      <c r="D84" s="90"/>
      <c r="E84" s="90"/>
      <c r="F84" s="90"/>
      <c r="G84" s="90"/>
      <c r="H84" s="90"/>
      <c r="I84" s="87"/>
      <c r="J84" s="88"/>
      <c r="K84" s="304">
        <v>0.05</v>
      </c>
      <c r="L84" s="859">
        <f>N78*K84</f>
        <v>271.25953466942923</v>
      </c>
      <c r="M84" s="860"/>
      <c r="N84" s="51"/>
    </row>
    <row r="85" spans="1:14" ht="15.75" thickBot="1">
      <c r="B85" s="91" t="s">
        <v>974</v>
      </c>
      <c r="C85" s="92"/>
      <c r="D85" s="92"/>
      <c r="E85" s="92"/>
      <c r="F85" s="92"/>
      <c r="G85" s="92"/>
      <c r="H85" s="92"/>
      <c r="I85" s="93"/>
      <c r="J85" s="94"/>
      <c r="K85" s="305">
        <v>0.05</v>
      </c>
      <c r="L85" s="861">
        <f>N78*K85</f>
        <v>271.25953466942923</v>
      </c>
      <c r="M85" s="862"/>
      <c r="N85" s="51"/>
    </row>
    <row r="86" spans="1:14" ht="15.75" thickBot="1">
      <c r="B86" s="825" t="s">
        <v>953</v>
      </c>
      <c r="C86" s="826"/>
      <c r="D86" s="826"/>
      <c r="E86" s="826"/>
      <c r="F86" s="826"/>
      <c r="G86" s="826"/>
      <c r="H86" s="826"/>
      <c r="I86" s="826"/>
      <c r="J86" s="826"/>
      <c r="K86" s="826"/>
      <c r="L86" s="826"/>
      <c r="M86" s="827"/>
      <c r="N86" s="52">
        <f>L83+L84+L85</f>
        <v>1627.5572080165755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7052.7479014051605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91147.757935751462</v>
      </c>
      <c r="L36" s="270"/>
      <c r="M36" s="271">
        <v>600</v>
      </c>
      <c r="N36" s="272">
        <f>K36/M36</f>
        <v>151.9129298929191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600</v>
      </c>
      <c r="N37" s="272">
        <f>K37/M37</f>
        <v>80.335299427807669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232.92158399492342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44003.037433032849</v>
      </c>
      <c r="N48" s="272">
        <f>K48*M48</f>
        <v>418.02885561381203</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3041.4948033572318</v>
      </c>
      <c r="N49" s="272">
        <f>K49*M49</f>
        <v>4290.7887938362146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4708.8176494500267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1290.8463618130318</v>
      </c>
      <c r="M58" s="830"/>
      <c r="N58" s="287">
        <f>K58*L58</f>
        <v>12.263040437223802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12.263040437223802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5021.3377413018425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1004.2675482603686</v>
      </c>
      <c r="M83" s="860"/>
      <c r="N83" s="51"/>
    </row>
    <row r="84" spans="1:14">
      <c r="B84" s="89" t="s">
        <v>973</v>
      </c>
      <c r="C84" s="90"/>
      <c r="D84" s="90"/>
      <c r="E84" s="90"/>
      <c r="F84" s="90"/>
      <c r="G84" s="90"/>
      <c r="H84" s="90"/>
      <c r="I84" s="87"/>
      <c r="J84" s="88"/>
      <c r="K84" s="304">
        <v>0.05</v>
      </c>
      <c r="L84" s="859">
        <f>N78*K84</f>
        <v>251.06688706509215</v>
      </c>
      <c r="M84" s="860"/>
      <c r="N84" s="51"/>
    </row>
    <row r="85" spans="1:14" ht="15.75" thickBot="1">
      <c r="B85" s="91" t="s">
        <v>974</v>
      </c>
      <c r="C85" s="92"/>
      <c r="D85" s="92"/>
      <c r="E85" s="92"/>
      <c r="F85" s="92"/>
      <c r="G85" s="92"/>
      <c r="H85" s="92"/>
      <c r="I85" s="93"/>
      <c r="J85" s="94"/>
      <c r="K85" s="305">
        <v>0.05</v>
      </c>
      <c r="L85" s="861">
        <f>N78*K85</f>
        <v>251.06688706509215</v>
      </c>
      <c r="M85" s="862"/>
      <c r="N85" s="51"/>
    </row>
    <row r="86" spans="1:14" ht="15.75" thickBot="1">
      <c r="B86" s="825" t="s">
        <v>953</v>
      </c>
      <c r="C86" s="826"/>
      <c r="D86" s="826"/>
      <c r="E86" s="826"/>
      <c r="F86" s="826"/>
      <c r="G86" s="826"/>
      <c r="H86" s="826"/>
      <c r="I86" s="826"/>
      <c r="J86" s="826"/>
      <c r="K86" s="826"/>
      <c r="L86" s="826"/>
      <c r="M86" s="827"/>
      <c r="N86" s="52">
        <f>L83+L84+L85</f>
        <v>1506.4013223905527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6527.7390636923956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91147.757935751462</v>
      </c>
      <c r="L36" s="270"/>
      <c r="M36" s="271">
        <v>600</v>
      </c>
      <c r="N36" s="272">
        <f>K36/M36</f>
        <v>151.9129298929191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600</v>
      </c>
      <c r="N37" s="272">
        <f>K37/M37</f>
        <v>80.335299427807669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232.92158399492342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57990.011396868096</v>
      </c>
      <c r="N48" s="272">
        <f>K48*M48</f>
        <v>550.90510827024696</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3041.4948033572318</v>
      </c>
      <c r="N49" s="272">
        <f>K49*M49</f>
        <v>5200.9561137408664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5751.8612220111136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9">
        <f>VLOOKUP(A58,TRANSPORTE!A5:D117,4,FALSE)</f>
        <v>1290.8463618130318</v>
      </c>
      <c r="M58" s="830"/>
      <c r="N58" s="287">
        <f>K58*L58</f>
        <v>12.263040437223802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12.263040437223802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6064.3813138629293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1212.876262772586</v>
      </c>
      <c r="M83" s="860"/>
      <c r="N83" s="51"/>
    </row>
    <row r="84" spans="1:14">
      <c r="B84" s="89" t="s">
        <v>973</v>
      </c>
      <c r="C84" s="90"/>
      <c r="D84" s="90"/>
      <c r="E84" s="90"/>
      <c r="F84" s="90"/>
      <c r="G84" s="90"/>
      <c r="H84" s="90"/>
      <c r="I84" s="87"/>
      <c r="J84" s="88"/>
      <c r="K84" s="304">
        <v>0.05</v>
      </c>
      <c r="L84" s="859">
        <f>N78*K84</f>
        <v>303.21906569314649</v>
      </c>
      <c r="M84" s="860"/>
      <c r="N84" s="51"/>
    </row>
    <row r="85" spans="1:14" ht="15.75" thickBot="1">
      <c r="B85" s="91" t="s">
        <v>974</v>
      </c>
      <c r="C85" s="92"/>
      <c r="D85" s="92"/>
      <c r="E85" s="92"/>
      <c r="F85" s="92"/>
      <c r="G85" s="92"/>
      <c r="H85" s="92"/>
      <c r="I85" s="93"/>
      <c r="J85" s="94"/>
      <c r="K85" s="305">
        <v>0.05</v>
      </c>
      <c r="L85" s="861">
        <f>N78*K85</f>
        <v>303.21906569314649</v>
      </c>
      <c r="M85" s="862"/>
      <c r="N85" s="51"/>
    </row>
    <row r="86" spans="1:14" ht="15.75" thickBot="1">
      <c r="B86" s="825" t="s">
        <v>953</v>
      </c>
      <c r="C86" s="826"/>
      <c r="D86" s="826"/>
      <c r="E86" s="826"/>
      <c r="F86" s="826"/>
      <c r="G86" s="826"/>
      <c r="H86" s="826"/>
      <c r="I86" s="826"/>
      <c r="J86" s="826"/>
      <c r="K86" s="826"/>
      <c r="L86" s="826"/>
      <c r="M86" s="827"/>
      <c r="N86" s="52">
        <f>L83+L84+L85</f>
        <v>1819.3143941588792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7883.695708021809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91147.757935751462</v>
      </c>
      <c r="L36" s="270"/>
      <c r="M36" s="271">
        <v>600</v>
      </c>
      <c r="N36" s="272">
        <f>K36/M36</f>
        <v>151.9129298929191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600</v>
      </c>
      <c r="N37" s="272">
        <f>K37/M37</f>
        <v>80.335299427807669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232.92158399492342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54562.639134496196</v>
      </c>
      <c r="N48" s="272">
        <f>K48*M48</f>
        <v>259.17253588885694</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3041.4948033572318</v>
      </c>
      <c r="N49" s="272">
        <f>K49*M49</f>
        <v>3250.5975710880411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3509.7701069768982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1290.8463618130318</v>
      </c>
      <c r="M58" s="830"/>
      <c r="N58" s="287">
        <f>K58*L58</f>
        <v>6.1315202186119011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6.1315202186119011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3816.158678610102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763.2317357220204</v>
      </c>
      <c r="M83" s="860"/>
      <c r="N83" s="51"/>
    </row>
    <row r="84" spans="1:14">
      <c r="B84" s="89" t="s">
        <v>973</v>
      </c>
      <c r="C84" s="90"/>
      <c r="D84" s="90"/>
      <c r="E84" s="90"/>
      <c r="F84" s="90"/>
      <c r="G84" s="90"/>
      <c r="H84" s="90"/>
      <c r="I84" s="87"/>
      <c r="J84" s="88"/>
      <c r="K84" s="304">
        <v>0.05</v>
      </c>
      <c r="L84" s="859">
        <f>N78*K84</f>
        <v>190.8079339305051</v>
      </c>
      <c r="M84" s="860"/>
      <c r="N84" s="51"/>
    </row>
    <row r="85" spans="1:14" ht="15.75" thickBot="1">
      <c r="B85" s="91" t="s">
        <v>974</v>
      </c>
      <c r="C85" s="92"/>
      <c r="D85" s="92"/>
      <c r="E85" s="92"/>
      <c r="F85" s="92"/>
      <c r="G85" s="92"/>
      <c r="H85" s="92"/>
      <c r="I85" s="93"/>
      <c r="J85" s="94"/>
      <c r="K85" s="305">
        <v>0.05</v>
      </c>
      <c r="L85" s="861">
        <f>N78*K85</f>
        <v>190.8079339305051</v>
      </c>
      <c r="M85" s="862"/>
      <c r="N85" s="51"/>
    </row>
    <row r="86" spans="1:14" ht="15.75" thickBot="1">
      <c r="B86" s="825" t="s">
        <v>953</v>
      </c>
      <c r="C86" s="826"/>
      <c r="D86" s="826"/>
      <c r="E86" s="826"/>
      <c r="F86" s="826"/>
      <c r="G86" s="826"/>
      <c r="H86" s="826"/>
      <c r="I86" s="826"/>
      <c r="J86" s="826"/>
      <c r="K86" s="826"/>
      <c r="L86" s="826"/>
      <c r="M86" s="827"/>
      <c r="N86" s="52">
        <f>L83+L84+L85</f>
        <v>1144.8476035830306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4961.0062821931324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290</v>
      </c>
      <c r="B37" s="838" t="str">
        <f>VLOOKUP(A37,EQUIPOS!A7:D154,3,FALSE)</f>
        <v>Planta trituradora</v>
      </c>
      <c r="C37" s="839"/>
      <c r="D37" s="839"/>
      <c r="E37" s="839"/>
      <c r="F37" s="839"/>
      <c r="G37" s="839"/>
      <c r="H37" s="840"/>
      <c r="I37" s="267"/>
      <c r="J37" s="268"/>
      <c r="K37" s="269">
        <f>VLOOKUP(A37,EQUIPOS!A7:D164,4,FALSE)</f>
        <v>478525.21400569734</v>
      </c>
      <c r="L37" s="270"/>
      <c r="M37" s="271">
        <v>30</v>
      </c>
      <c r="N37" s="272">
        <f t="shared" ref="N37:N43" si="0">K37/M37</f>
        <v>15950.840466856578</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109149.40406707252</v>
      </c>
      <c r="L38" s="270"/>
      <c r="M38" s="271">
        <v>9</v>
      </c>
      <c r="N38" s="272">
        <f t="shared" si="0"/>
        <v>12127.711563008059</v>
      </c>
    </row>
    <row r="39" spans="1:14">
      <c r="A39" t="s">
        <v>173</v>
      </c>
      <c r="B39" s="838" t="str">
        <f>VLOOKUP(A39,EQUIPOS!A9:D154,3,FALSE)</f>
        <v>Compactador neumático de Potencia 70 HP, peso de 13 ton</v>
      </c>
      <c r="C39" s="839"/>
      <c r="D39" s="839"/>
      <c r="E39" s="839"/>
      <c r="F39" s="839"/>
      <c r="G39" s="839"/>
      <c r="H39" s="840"/>
      <c r="I39" s="267"/>
      <c r="J39" s="268"/>
      <c r="K39" s="269">
        <f>VLOOKUP(A39,EQUIPOS!A9:D166,4,FALSE)</f>
        <v>137208.97542355134</v>
      </c>
      <c r="L39" s="270"/>
      <c r="M39" s="271">
        <v>9</v>
      </c>
      <c r="N39" s="272">
        <f t="shared" si="0"/>
        <v>15245.441713727927</v>
      </c>
    </row>
    <row r="40" spans="1:14">
      <c r="A40" t="s">
        <v>286</v>
      </c>
      <c r="B40" s="838" t="str">
        <f>VLOOKUP(A40,EQUIPOS!A10:D154,3,FALSE)</f>
        <v>Planta de asfalto en frio</v>
      </c>
      <c r="C40" s="839"/>
      <c r="D40" s="839"/>
      <c r="E40" s="839"/>
      <c r="F40" s="839"/>
      <c r="G40" s="839"/>
      <c r="H40" s="840"/>
      <c r="I40" s="267"/>
      <c r="J40" s="268"/>
      <c r="K40" s="269">
        <f>VLOOKUP(A40,EQUIPOS!A10:D167,4,FALSE)</f>
        <v>242540.03582288828</v>
      </c>
      <c r="L40" s="270"/>
      <c r="M40" s="271">
        <v>9</v>
      </c>
      <c r="N40" s="272">
        <f t="shared" si="0"/>
        <v>26948.892869209809</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9</v>
      </c>
      <c r="N42" s="272">
        <f t="shared" si="0"/>
        <v>18086.933234291111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9</v>
      </c>
      <c r="N43" s="272">
        <f t="shared" si="0"/>
        <v>6811.5203043193142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N77*M46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106701.23934767935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88.881886626975415</v>
      </c>
      <c r="N54" s="272">
        <f>K54*M54</f>
        <v>2222.0471656743853</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55334.394052525538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9">
        <f>VLOOKUP(A61,TRANSPORTE!A5:D117,4,FALSE)</f>
        <v>921.59230293583789</v>
      </c>
      <c r="M61" s="830"/>
      <c r="N61" s="287">
        <f>K61*L61</f>
        <v>1151.9903786697973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9">
        <f>VLOOKUP(A62,TRANSPORTE!A6:D117,4,FALSE)</f>
        <v>1290.8463618130318</v>
      </c>
      <c r="M62" s="830"/>
      <c r="N62" s="287">
        <f>K62*L62</f>
        <v>1807.1849065382444</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2959.1752852080417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SUM(N72:N76)</f>
        <v>9718.9390143891651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174713.7476998021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34942.749539960423</v>
      </c>
      <c r="M84" s="860"/>
      <c r="N84" s="51"/>
    </row>
    <row r="85" spans="1:14">
      <c r="B85" s="89" t="s">
        <v>973</v>
      </c>
      <c r="C85" s="90"/>
      <c r="D85" s="90"/>
      <c r="E85" s="90"/>
      <c r="F85" s="90"/>
      <c r="G85" s="90"/>
      <c r="H85" s="90"/>
      <c r="I85" s="87"/>
      <c r="J85" s="88"/>
      <c r="K85" s="304">
        <v>0.05</v>
      </c>
      <c r="L85" s="859">
        <f>N79*K85</f>
        <v>8735.6873849901058</v>
      </c>
      <c r="M85" s="860"/>
      <c r="N85" s="51"/>
    </row>
    <row r="86" spans="1:14" ht="15.75" thickBot="1">
      <c r="B86" s="91" t="s">
        <v>974</v>
      </c>
      <c r="C86" s="92"/>
      <c r="D86" s="92"/>
      <c r="E86" s="92"/>
      <c r="F86" s="92"/>
      <c r="G86" s="92"/>
      <c r="H86" s="92"/>
      <c r="I86" s="93"/>
      <c r="J86" s="94"/>
      <c r="K86" s="305">
        <v>0.05</v>
      </c>
      <c r="L86" s="861">
        <f>N79*K86</f>
        <v>8735.6873849901058</v>
      </c>
      <c r="M86" s="862"/>
      <c r="N86" s="51"/>
    </row>
    <row r="87" spans="1:14" ht="15.75" thickBot="1">
      <c r="B87" s="825" t="s">
        <v>953</v>
      </c>
      <c r="C87" s="826"/>
      <c r="D87" s="826"/>
      <c r="E87" s="826"/>
      <c r="F87" s="826"/>
      <c r="G87" s="826"/>
      <c r="H87" s="826"/>
      <c r="I87" s="826"/>
      <c r="J87" s="826"/>
      <c r="K87" s="826"/>
      <c r="L87" s="826"/>
      <c r="M87" s="827"/>
      <c r="N87" s="52">
        <f>L84+L85+L86</f>
        <v>52414.124309940627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227127.87200974271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109149.40406707252</v>
      </c>
      <c r="L37" s="270"/>
      <c r="M37" s="271">
        <v>9</v>
      </c>
      <c r="N37" s="272">
        <f t="shared" ref="N37:N43" si="0">K37/M37</f>
        <v>12127.711563008059</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137208.97542355134</v>
      </c>
      <c r="L38" s="270"/>
      <c r="M38" s="271">
        <v>9</v>
      </c>
      <c r="N38" s="272">
        <f t="shared" si="0"/>
        <v>15245.441713727927</v>
      </c>
    </row>
    <row r="39" spans="1:14">
      <c r="A39" t="s">
        <v>286</v>
      </c>
      <c r="B39" s="838" t="str">
        <f>VLOOKUP(A39,EQUIPOS!A9:D154,3,FALSE)</f>
        <v>Planta de asfalto en frio</v>
      </c>
      <c r="C39" s="839"/>
      <c r="D39" s="839"/>
      <c r="E39" s="839"/>
      <c r="F39" s="839"/>
      <c r="G39" s="839"/>
      <c r="H39" s="840"/>
      <c r="I39" s="267"/>
      <c r="J39" s="268"/>
      <c r="K39" s="269">
        <f>VLOOKUP(A39,EQUIPOS!A9:D166,4,FALSE)</f>
        <v>242540.03582288828</v>
      </c>
      <c r="L39" s="270"/>
      <c r="M39" s="271">
        <v>9</v>
      </c>
      <c r="N39" s="272">
        <f t="shared" si="0"/>
        <v>26948.892869209809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9</v>
      </c>
      <c r="N42" s="272">
        <f t="shared" si="0"/>
        <v>18086.933234291111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9</v>
      </c>
      <c r="N43" s="272">
        <f t="shared" si="0"/>
        <v>6811.5203043193142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971.8939014389166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106701.23934767935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174713.7476998021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34942.749539960423</v>
      </c>
      <c r="M88" s="860"/>
      <c r="N88" s="51"/>
    </row>
    <row r="89" spans="1:14">
      <c r="B89" s="89" t="s">
        <v>973</v>
      </c>
      <c r="C89" s="90"/>
      <c r="D89" s="90"/>
      <c r="E89" s="90"/>
      <c r="F89" s="90"/>
      <c r="G89" s="90"/>
      <c r="H89" s="90"/>
      <c r="I89" s="87"/>
      <c r="J89" s="88"/>
      <c r="K89" s="304">
        <v>0.05</v>
      </c>
      <c r="L89" s="859">
        <f>N83*K89</f>
        <v>8735.6873849901058</v>
      </c>
      <c r="M89" s="860"/>
      <c r="N89" s="51"/>
    </row>
    <row r="90" spans="1:14" ht="15.75" thickBot="1">
      <c r="B90" s="91" t="s">
        <v>974</v>
      </c>
      <c r="C90" s="92"/>
      <c r="D90" s="92"/>
      <c r="E90" s="92"/>
      <c r="F90" s="92"/>
      <c r="G90" s="92"/>
      <c r="H90" s="92"/>
      <c r="I90" s="93"/>
      <c r="J90" s="94"/>
      <c r="K90" s="305">
        <v>0.05</v>
      </c>
      <c r="L90" s="861">
        <f>N83*K90</f>
        <v>8735.6873849901058</v>
      </c>
      <c r="M90" s="862"/>
      <c r="N90" s="51"/>
    </row>
    <row r="91" spans="1:14" ht="15.75" thickBot="1">
      <c r="B91" s="825" t="s">
        <v>953</v>
      </c>
      <c r="C91" s="826"/>
      <c r="D91" s="826"/>
      <c r="E91" s="826"/>
      <c r="F91" s="826"/>
      <c r="G91" s="826"/>
      <c r="H91" s="826"/>
      <c r="I91" s="826"/>
      <c r="J91" s="826"/>
      <c r="K91" s="826"/>
      <c r="L91" s="826"/>
      <c r="M91" s="827"/>
      <c r="N91" s="52">
        <f>L88+L89+L90</f>
        <v>52414.124309940627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227127.87200974271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109149.40406707252</v>
      </c>
      <c r="L37" s="270"/>
      <c r="M37" s="271">
        <v>9</v>
      </c>
      <c r="N37" s="272">
        <f t="shared" ref="N37:N43" si="0">K37/M37</f>
        <v>12127.711563008059</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137208.97542355134</v>
      </c>
      <c r="L38" s="270"/>
      <c r="M38" s="271">
        <v>9</v>
      </c>
      <c r="N38" s="272">
        <f t="shared" si="0"/>
        <v>15245.441713727927</v>
      </c>
    </row>
    <row r="39" spans="1:14">
      <c r="A39" t="s">
        <v>286</v>
      </c>
      <c r="B39" s="838" t="str">
        <f>VLOOKUP(A39,EQUIPOS!A9:D154,3,FALSE)</f>
        <v>Planta de asfalto en frio</v>
      </c>
      <c r="C39" s="839"/>
      <c r="D39" s="839"/>
      <c r="E39" s="839"/>
      <c r="F39" s="839"/>
      <c r="G39" s="839"/>
      <c r="H39" s="840"/>
      <c r="I39" s="267"/>
      <c r="J39" s="268"/>
      <c r="K39" s="269">
        <f>VLOOKUP(A39,EQUIPOS!A9:D166,4,FALSE)</f>
        <v>242540.03582288828</v>
      </c>
      <c r="L39" s="270"/>
      <c r="M39" s="271">
        <v>9</v>
      </c>
      <c r="N39" s="272">
        <f t="shared" si="0"/>
        <v>26948.892869209809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9</v>
      </c>
      <c r="N42" s="272">
        <f t="shared" si="0"/>
        <v>18086.933234291111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9</v>
      </c>
      <c r="N43" s="272">
        <f t="shared" si="0"/>
        <v>6811.5203043193142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971.8939014389166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106701.23934767935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411">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9">
        <f>VLOOKUP(A64,TRANSPORTE!A5:D117,4,FALSE)</f>
        <v>1290.8463618130318</v>
      </c>
      <c r="M64" s="830"/>
      <c r="N64" s="287">
        <f>K64*L64</f>
        <v>1807.1849065382444</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174713.7476998021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34942.749539960423</v>
      </c>
      <c r="M88" s="860"/>
      <c r="N88" s="51"/>
    </row>
    <row r="89" spans="1:14">
      <c r="B89" s="89" t="s">
        <v>973</v>
      </c>
      <c r="C89" s="90"/>
      <c r="D89" s="90"/>
      <c r="E89" s="90"/>
      <c r="F89" s="90"/>
      <c r="G89" s="90"/>
      <c r="H89" s="90"/>
      <c r="I89" s="87"/>
      <c r="J89" s="88"/>
      <c r="K89" s="304">
        <v>0.05</v>
      </c>
      <c r="L89" s="859">
        <f>N83*K89</f>
        <v>8735.6873849901058</v>
      </c>
      <c r="M89" s="860"/>
      <c r="N89" s="51"/>
    </row>
    <row r="90" spans="1:14" ht="15.75" thickBot="1">
      <c r="B90" s="91" t="s">
        <v>974</v>
      </c>
      <c r="C90" s="92"/>
      <c r="D90" s="92"/>
      <c r="E90" s="92"/>
      <c r="F90" s="92"/>
      <c r="G90" s="92"/>
      <c r="H90" s="92"/>
      <c r="I90" s="93"/>
      <c r="J90" s="94"/>
      <c r="K90" s="305">
        <v>0.05</v>
      </c>
      <c r="L90" s="861">
        <f>N83*K90</f>
        <v>8735.6873849901058</v>
      </c>
      <c r="M90" s="862"/>
      <c r="N90" s="51"/>
    </row>
    <row r="91" spans="1:14" ht="15.75" thickBot="1">
      <c r="B91" s="825" t="s">
        <v>953</v>
      </c>
      <c r="C91" s="826"/>
      <c r="D91" s="826"/>
      <c r="E91" s="826"/>
      <c r="F91" s="826"/>
      <c r="G91" s="826"/>
      <c r="H91" s="826"/>
      <c r="I91" s="826"/>
      <c r="J91" s="826"/>
      <c r="K91" s="826"/>
      <c r="L91" s="826"/>
      <c r="M91" s="827"/>
      <c r="N91" s="52">
        <f>L88+L89+L90</f>
        <v>52414.124309940627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227127.87200974271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109149.40406707252</v>
      </c>
      <c r="L37" s="270"/>
      <c r="M37" s="271">
        <v>7</v>
      </c>
      <c r="N37" s="272">
        <f t="shared" ref="N37:N43" si="0">K37/M37</f>
        <v>15592.772009581789</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137208.97542355134</v>
      </c>
      <c r="L38" s="270"/>
      <c r="M38" s="271">
        <v>7</v>
      </c>
      <c r="N38" s="272">
        <f t="shared" si="0"/>
        <v>19601.282203364477</v>
      </c>
    </row>
    <row r="39" spans="1:14">
      <c r="A39" t="s">
        <v>286</v>
      </c>
      <c r="B39" s="838" t="str">
        <f>VLOOKUP(A39,EQUIPOS!A9:D154,3,FALSE)</f>
        <v>Planta de asfalto en frio</v>
      </c>
      <c r="C39" s="839"/>
      <c r="D39" s="839"/>
      <c r="E39" s="839"/>
      <c r="F39" s="839"/>
      <c r="G39" s="839"/>
      <c r="H39" s="840"/>
      <c r="I39" s="267"/>
      <c r="J39" s="268"/>
      <c r="K39" s="269">
        <f>VLOOKUP(A39,EQUIPOS!A9:D166,4,FALSE)</f>
        <v>242540.03582288828</v>
      </c>
      <c r="L39" s="270"/>
      <c r="M39" s="271">
        <v>9</v>
      </c>
      <c r="N39" s="272">
        <f t="shared" si="0"/>
        <v>26948.892869209809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7</v>
      </c>
      <c r="N42" s="272">
        <f t="shared" si="0"/>
        <v>23254.628444088572</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9</v>
      </c>
      <c r="N43" s="272">
        <f t="shared" si="0"/>
        <v>6811.5203043193142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1110.7358873587618</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119828.67747960694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1290.8463618130318</v>
      </c>
      <c r="N65" s="412">
        <f>K65*M65</f>
        <v>1613.5579522662897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3420.7428588045341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11107.358873587618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189691.17326452464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37938.234652904932</v>
      </c>
      <c r="M88" s="860"/>
      <c r="N88" s="51"/>
    </row>
    <row r="89" spans="1:14">
      <c r="B89" s="89" t="s">
        <v>973</v>
      </c>
      <c r="C89" s="90"/>
      <c r="D89" s="90"/>
      <c r="E89" s="90"/>
      <c r="F89" s="90"/>
      <c r="G89" s="90"/>
      <c r="H89" s="90"/>
      <c r="I89" s="87"/>
      <c r="J89" s="88"/>
      <c r="K89" s="304">
        <v>0.05</v>
      </c>
      <c r="L89" s="859">
        <f>N83*K89</f>
        <v>9484.558663226233</v>
      </c>
      <c r="M89" s="860"/>
      <c r="N89" s="51"/>
    </row>
    <row r="90" spans="1:14" ht="15.75" thickBot="1">
      <c r="B90" s="91" t="s">
        <v>974</v>
      </c>
      <c r="C90" s="92"/>
      <c r="D90" s="92"/>
      <c r="E90" s="92"/>
      <c r="F90" s="92"/>
      <c r="G90" s="92"/>
      <c r="H90" s="92"/>
      <c r="I90" s="93"/>
      <c r="J90" s="94"/>
      <c r="K90" s="305">
        <v>0.05</v>
      </c>
      <c r="L90" s="861">
        <f>N83*K90</f>
        <v>9484.558663226233</v>
      </c>
      <c r="M90" s="862"/>
      <c r="N90" s="51"/>
    </row>
    <row r="91" spans="1:14" ht="15.75" thickBot="1">
      <c r="B91" s="825" t="s">
        <v>953</v>
      </c>
      <c r="C91" s="826"/>
      <c r="D91" s="826"/>
      <c r="E91" s="826"/>
      <c r="F91" s="826"/>
      <c r="G91" s="826"/>
      <c r="H91" s="826"/>
      <c r="I91" s="826"/>
      <c r="J91" s="826"/>
      <c r="K91" s="826"/>
      <c r="L91" s="826"/>
      <c r="M91" s="827"/>
      <c r="N91" s="52">
        <f>L88+L89+L90</f>
        <v>56907.351979357401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246598.52524388203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9</v>
      </c>
      <c r="N37" s="272">
        <f t="shared" ref="N37:N43" si="0">K37/M37</f>
        <v>15245.441713727927</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109149.40406707252</v>
      </c>
      <c r="L38" s="270"/>
      <c r="M38" s="271">
        <v>9</v>
      </c>
      <c r="N38" s="272">
        <f t="shared" si="0"/>
        <v>12127.711563008059</v>
      </c>
    </row>
    <row r="39" spans="1:14">
      <c r="A39" t="s">
        <v>286</v>
      </c>
      <c r="B39" s="838" t="str">
        <f>VLOOKUP(A39,EQUIPOS!A9:D154,3,FALSE)</f>
        <v>Planta de asfalto en frio</v>
      </c>
      <c r="C39" s="839"/>
      <c r="D39" s="839"/>
      <c r="E39" s="839"/>
      <c r="F39" s="839"/>
      <c r="G39" s="839"/>
      <c r="H39" s="840"/>
      <c r="I39" s="267"/>
      <c r="J39" s="268"/>
      <c r="K39" s="269">
        <f>VLOOKUP(A39,EQUIPOS!A9:D166,4,FALSE)</f>
        <v>242540.03582288828</v>
      </c>
      <c r="L39" s="270"/>
      <c r="M39" s="271">
        <v>9</v>
      </c>
      <c r="N39" s="272">
        <f t="shared" si="0"/>
        <v>26948.892869209809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9</v>
      </c>
      <c r="N42" s="272">
        <f t="shared" si="0"/>
        <v>18086.933234291111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9</v>
      </c>
      <c r="N43" s="272">
        <f t="shared" si="0"/>
        <v>6811.5203043193142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106701.23934767935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174713.7476998021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34942.749539960423</v>
      </c>
      <c r="M88" s="860"/>
      <c r="N88" s="51"/>
    </row>
    <row r="89" spans="1:14">
      <c r="B89" s="89" t="s">
        <v>973</v>
      </c>
      <c r="C89" s="90"/>
      <c r="D89" s="90"/>
      <c r="E89" s="90"/>
      <c r="F89" s="90"/>
      <c r="G89" s="90"/>
      <c r="H89" s="90"/>
      <c r="I89" s="87"/>
      <c r="J89" s="88"/>
      <c r="K89" s="304">
        <v>0.05</v>
      </c>
      <c r="L89" s="859">
        <f>N83*K89</f>
        <v>8735.6873849901058</v>
      </c>
      <c r="M89" s="860"/>
      <c r="N89" s="51"/>
    </row>
    <row r="90" spans="1:14" ht="15.75" thickBot="1">
      <c r="B90" s="91" t="s">
        <v>974</v>
      </c>
      <c r="C90" s="92"/>
      <c r="D90" s="92"/>
      <c r="E90" s="92"/>
      <c r="F90" s="92"/>
      <c r="G90" s="92"/>
      <c r="H90" s="92"/>
      <c r="I90" s="93"/>
      <c r="J90" s="94"/>
      <c r="K90" s="305">
        <v>0.05</v>
      </c>
      <c r="L90" s="861">
        <f>N83*K90</f>
        <v>8735.6873849901058</v>
      </c>
      <c r="M90" s="862"/>
      <c r="N90" s="51"/>
    </row>
    <row r="91" spans="1:14" ht="15.75" thickBot="1">
      <c r="B91" s="825" t="s">
        <v>953</v>
      </c>
      <c r="C91" s="826"/>
      <c r="D91" s="826"/>
      <c r="E91" s="826"/>
      <c r="F91" s="826"/>
      <c r="G91" s="826"/>
      <c r="H91" s="826"/>
      <c r="I91" s="826"/>
      <c r="J91" s="826"/>
      <c r="K91" s="826"/>
      <c r="L91" s="826"/>
      <c r="M91" s="827"/>
      <c r="N91" s="52">
        <f>L88+L89+L90</f>
        <v>52414.124309940627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227127.87200974271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9</v>
      </c>
      <c r="N37" s="272">
        <f t="shared" ref="N37:N43" si="0">K37/M37</f>
        <v>15245.441713727927</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109149.40406707252</v>
      </c>
      <c r="L38" s="270"/>
      <c r="M38" s="271">
        <v>9</v>
      </c>
      <c r="N38" s="272">
        <f t="shared" si="0"/>
        <v>12127.711563008059</v>
      </c>
    </row>
    <row r="39" spans="1:14">
      <c r="A39" t="s">
        <v>286</v>
      </c>
      <c r="B39" s="838" t="str">
        <f>VLOOKUP(A39,EQUIPOS!A9:D154,3,FALSE)</f>
        <v>Planta de asfalto en frio</v>
      </c>
      <c r="C39" s="839"/>
      <c r="D39" s="839"/>
      <c r="E39" s="839"/>
      <c r="F39" s="839"/>
      <c r="G39" s="839"/>
      <c r="H39" s="840"/>
      <c r="I39" s="267"/>
      <c r="J39" s="268"/>
      <c r="K39" s="269">
        <f>VLOOKUP(A39,EQUIPOS!A9:D166,4,FALSE)</f>
        <v>242540.03582288828</v>
      </c>
      <c r="L39" s="270"/>
      <c r="M39" s="271">
        <v>9</v>
      </c>
      <c r="N39" s="272">
        <f t="shared" si="0"/>
        <v>26948.892869209809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9</v>
      </c>
      <c r="N42" s="272">
        <f t="shared" si="0"/>
        <v>18086.933234291111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9</v>
      </c>
      <c r="N43" s="272">
        <f t="shared" si="0"/>
        <v>6811.5203043193142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106701.23934767935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174713.7476998021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34942.749539960423</v>
      </c>
      <c r="M87" s="860"/>
      <c r="N87" s="51"/>
    </row>
    <row r="88" spans="1:14">
      <c r="B88" s="89" t="s">
        <v>973</v>
      </c>
      <c r="C88" s="90"/>
      <c r="D88" s="90"/>
      <c r="E88" s="90"/>
      <c r="F88" s="90"/>
      <c r="G88" s="90"/>
      <c r="H88" s="90"/>
      <c r="I88" s="87"/>
      <c r="J88" s="88"/>
      <c r="K88" s="304">
        <v>0.05</v>
      </c>
      <c r="L88" s="859">
        <f>N82*K88</f>
        <v>8735.6873849901058</v>
      </c>
      <c r="M88" s="860"/>
      <c r="N88" s="51"/>
    </row>
    <row r="89" spans="1:14" ht="15.75" thickBot="1">
      <c r="B89" s="91" t="s">
        <v>974</v>
      </c>
      <c r="C89" s="92"/>
      <c r="D89" s="92"/>
      <c r="E89" s="92"/>
      <c r="F89" s="92"/>
      <c r="G89" s="92"/>
      <c r="H89" s="92"/>
      <c r="I89" s="93"/>
      <c r="J89" s="94"/>
      <c r="K89" s="305">
        <v>0.05</v>
      </c>
      <c r="L89" s="861">
        <f>N82*K89</f>
        <v>8735.6873849901058</v>
      </c>
      <c r="M89" s="862"/>
      <c r="N89" s="51"/>
    </row>
    <row r="90" spans="1:14" ht="15.75" thickBot="1">
      <c r="B90" s="825" t="s">
        <v>953</v>
      </c>
      <c r="C90" s="826"/>
      <c r="D90" s="826"/>
      <c r="E90" s="826"/>
      <c r="F90" s="826"/>
      <c r="G90" s="826"/>
      <c r="H90" s="826"/>
      <c r="I90" s="826"/>
      <c r="J90" s="826"/>
      <c r="K90" s="826"/>
      <c r="L90" s="826"/>
      <c r="M90" s="827"/>
      <c r="N90" s="52">
        <f>L87+L88+L89</f>
        <v>52414.124309940627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227127.87200974271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9</v>
      </c>
      <c r="N37" s="272">
        <f t="shared" ref="N37:N43" si="0">K37/M37</f>
        <v>15245.441713727927</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109149.40406707252</v>
      </c>
      <c r="L38" s="270"/>
      <c r="M38" s="271">
        <v>9</v>
      </c>
      <c r="N38" s="272">
        <f t="shared" si="0"/>
        <v>12127.711563008059</v>
      </c>
    </row>
    <row r="39" spans="1:14">
      <c r="A39" t="s">
        <v>286</v>
      </c>
      <c r="B39" s="838" t="str">
        <f>VLOOKUP(A39,EQUIPOS!A9:D154,3,FALSE)</f>
        <v>Planta de asfalto en frio</v>
      </c>
      <c r="C39" s="839"/>
      <c r="D39" s="839"/>
      <c r="E39" s="839"/>
      <c r="F39" s="839"/>
      <c r="G39" s="839"/>
      <c r="H39" s="840"/>
      <c r="I39" s="267"/>
      <c r="J39" s="268"/>
      <c r="K39" s="269">
        <f>VLOOKUP(A39,EQUIPOS!A9:D166,4,FALSE)</f>
        <v>242540.03582288828</v>
      </c>
      <c r="L39" s="270"/>
      <c r="M39" s="271">
        <v>9</v>
      </c>
      <c r="N39" s="272">
        <f t="shared" si="0"/>
        <v>26948.892869209809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9</v>
      </c>
      <c r="N42" s="272">
        <f t="shared" si="0"/>
        <v>18086.933234291111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9</v>
      </c>
      <c r="N43" s="272">
        <f t="shared" si="0"/>
        <v>6811.5203043193142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106701.23934767935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174713.7476998021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34942.749539960423</v>
      </c>
      <c r="M88" s="860"/>
      <c r="N88" s="51"/>
    </row>
    <row r="89" spans="1:14">
      <c r="B89" s="89" t="s">
        <v>973</v>
      </c>
      <c r="C89" s="90"/>
      <c r="D89" s="90"/>
      <c r="E89" s="90"/>
      <c r="F89" s="90"/>
      <c r="G89" s="90"/>
      <c r="H89" s="90"/>
      <c r="I89" s="87"/>
      <c r="J89" s="88"/>
      <c r="K89" s="304">
        <v>0.05</v>
      </c>
      <c r="L89" s="859">
        <f>N83*K89</f>
        <v>8735.6873849901058</v>
      </c>
      <c r="M89" s="860"/>
      <c r="N89" s="51"/>
    </row>
    <row r="90" spans="1:14" ht="15.75" thickBot="1">
      <c r="B90" s="91" t="s">
        <v>974</v>
      </c>
      <c r="C90" s="92"/>
      <c r="D90" s="92"/>
      <c r="E90" s="92"/>
      <c r="F90" s="92"/>
      <c r="G90" s="92"/>
      <c r="H90" s="92"/>
      <c r="I90" s="93"/>
      <c r="J90" s="94"/>
      <c r="K90" s="305">
        <v>0.05</v>
      </c>
      <c r="L90" s="861">
        <f>N83*K90</f>
        <v>8735.6873849901058</v>
      </c>
      <c r="M90" s="862"/>
      <c r="N90" s="51"/>
    </row>
    <row r="91" spans="1:14" ht="15.75" thickBot="1">
      <c r="B91" s="825" t="s">
        <v>953</v>
      </c>
      <c r="C91" s="826"/>
      <c r="D91" s="826"/>
      <c r="E91" s="826"/>
      <c r="F91" s="826"/>
      <c r="G91" s="826"/>
      <c r="H91" s="826"/>
      <c r="I91" s="826"/>
      <c r="J91" s="826"/>
      <c r="K91" s="826"/>
      <c r="L91" s="826"/>
      <c r="M91" s="827"/>
      <c r="N91" s="52">
        <f>L88+L89+L90</f>
        <v>52414.124309940627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227127.87200974271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7</v>
      </c>
      <c r="N37" s="272">
        <f t="shared" ref="N37:N43" si="0">K37/M37</f>
        <v>19601.282203364477</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109149.40406707252</v>
      </c>
      <c r="L38" s="270"/>
      <c r="M38" s="271">
        <v>7</v>
      </c>
      <c r="N38" s="272">
        <f t="shared" si="0"/>
        <v>15592.772009581789</v>
      </c>
    </row>
    <row r="39" spans="1:14">
      <c r="A39" t="s">
        <v>286</v>
      </c>
      <c r="B39" s="838" t="str">
        <f>VLOOKUP(A39,EQUIPOS!A9:D154,3,FALSE)</f>
        <v>Planta de asfalto en frio</v>
      </c>
      <c r="C39" s="839"/>
      <c r="D39" s="839"/>
      <c r="E39" s="839"/>
      <c r="F39" s="839"/>
      <c r="G39" s="839"/>
      <c r="H39" s="840"/>
      <c r="I39" s="267"/>
      <c r="J39" s="268"/>
      <c r="K39" s="269">
        <f>VLOOKUP(A39,EQUIPOS!A9:D166,4,FALSE)</f>
        <v>242540.03582288828</v>
      </c>
      <c r="L39" s="270"/>
      <c r="M39" s="271">
        <v>9</v>
      </c>
      <c r="N39" s="272">
        <f t="shared" si="0"/>
        <v>26948.892869209809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7</v>
      </c>
      <c r="N42" s="272">
        <f t="shared" si="0"/>
        <v>23254.628444088572</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9</v>
      </c>
      <c r="N43" s="272">
        <f t="shared" si="0"/>
        <v>6811.5203043193142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1110.7358873587618</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119828.67747960694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11107.358873587618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189229.60569092815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37845.921138185629</v>
      </c>
      <c r="M87" s="860"/>
      <c r="N87" s="51"/>
    </row>
    <row r="88" spans="1:14">
      <c r="B88" s="89" t="s">
        <v>973</v>
      </c>
      <c r="C88" s="90"/>
      <c r="D88" s="90"/>
      <c r="E88" s="90"/>
      <c r="F88" s="90"/>
      <c r="G88" s="90"/>
      <c r="H88" s="90"/>
      <c r="I88" s="87"/>
      <c r="J88" s="88"/>
      <c r="K88" s="304">
        <v>0.05</v>
      </c>
      <c r="L88" s="859">
        <f>N82*K88</f>
        <v>9461.4802845464073</v>
      </c>
      <c r="M88" s="860"/>
      <c r="N88" s="51"/>
    </row>
    <row r="89" spans="1:14" ht="15.75" thickBot="1">
      <c r="B89" s="91" t="s">
        <v>974</v>
      </c>
      <c r="C89" s="92"/>
      <c r="D89" s="92"/>
      <c r="E89" s="92"/>
      <c r="F89" s="92"/>
      <c r="G89" s="92"/>
      <c r="H89" s="92"/>
      <c r="I89" s="93"/>
      <c r="J89" s="94"/>
      <c r="K89" s="305">
        <v>0.05</v>
      </c>
      <c r="L89" s="861">
        <f>N82*K89</f>
        <v>9461.4802845464073</v>
      </c>
      <c r="M89" s="862"/>
      <c r="N89" s="51"/>
    </row>
    <row r="90" spans="1:14" ht="15.75" thickBot="1">
      <c r="B90" s="825" t="s">
        <v>953</v>
      </c>
      <c r="C90" s="826"/>
      <c r="D90" s="826"/>
      <c r="E90" s="826"/>
      <c r="F90" s="826"/>
      <c r="G90" s="826"/>
      <c r="H90" s="826"/>
      <c r="I90" s="826"/>
      <c r="J90" s="826"/>
      <c r="K90" s="826"/>
      <c r="L90" s="826"/>
      <c r="M90" s="827"/>
      <c r="N90" s="52">
        <f>L87+L88+L89</f>
        <v>56768.881707278444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245998.48739820661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8"/>
      <c r="C47" s="839"/>
      <c r="D47" s="839"/>
      <c r="E47" s="839"/>
      <c r="F47" s="839"/>
      <c r="G47" s="839"/>
      <c r="H47" s="840"/>
      <c r="I47" s="841"/>
      <c r="J47" s="822"/>
      <c r="K47" s="269"/>
      <c r="L47" s="842"/>
      <c r="M47" s="843"/>
      <c r="N47" s="272"/>
    </row>
    <row r="48" spans="1:14">
      <c r="B48" s="838"/>
      <c r="C48" s="839"/>
      <c r="D48" s="839"/>
      <c r="E48" s="844"/>
      <c r="F48" s="839"/>
      <c r="G48" s="839"/>
      <c r="H48" s="840"/>
      <c r="I48" s="36"/>
      <c r="J48" s="37"/>
      <c r="K48" s="274"/>
      <c r="L48" s="276"/>
      <c r="M48" s="277"/>
      <c r="N48" s="278"/>
    </row>
    <row r="49" spans="1:14">
      <c r="B49" s="845" t="s">
        <v>952</v>
      </c>
      <c r="C49" s="846"/>
      <c r="D49" s="846"/>
      <c r="E49" s="38"/>
      <c r="F49" s="39"/>
      <c r="G49" s="39"/>
      <c r="H49" s="40"/>
      <c r="I49" s="36"/>
      <c r="J49" s="37"/>
      <c r="K49" s="279"/>
      <c r="L49" s="276"/>
      <c r="M49" s="401">
        <v>0.1</v>
      </c>
      <c r="N49" s="344">
        <f>N83*M49</f>
        <v>874.7045112950251</v>
      </c>
    </row>
    <row r="50" spans="1:14" ht="15.75" thickBot="1">
      <c r="B50" s="838"/>
      <c r="C50" s="839"/>
      <c r="D50" s="839"/>
      <c r="E50" s="839"/>
      <c r="F50" s="839"/>
      <c r="G50" s="839"/>
      <c r="H50" s="840"/>
      <c r="I50" s="847"/>
      <c r="J50" s="848"/>
      <c r="K50" s="41"/>
      <c r="L50" s="849"/>
      <c r="M50" s="850"/>
      <c r="N50" s="105"/>
    </row>
    <row r="51" spans="1:14" ht="15.75" thickBot="1">
      <c r="B51" s="825" t="s">
        <v>953</v>
      </c>
      <c r="C51" s="826"/>
      <c r="D51" s="826"/>
      <c r="E51" s="826"/>
      <c r="F51" s="826"/>
      <c r="G51" s="826"/>
      <c r="H51" s="826"/>
      <c r="I51" s="826"/>
      <c r="J51" s="826"/>
      <c r="K51" s="826"/>
      <c r="L51" s="826"/>
      <c r="M51" s="827"/>
      <c r="N51" s="394">
        <f>SUM(N36:N50)</f>
        <v>130934.22808789981</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6" t="s">
        <v>944</v>
      </c>
      <c r="C55" s="817"/>
      <c r="D55" s="817"/>
      <c r="E55" s="817"/>
      <c r="F55" s="817"/>
      <c r="G55" s="817"/>
      <c r="H55" s="817"/>
      <c r="I55" s="818"/>
      <c r="J55" s="315" t="s">
        <v>945</v>
      </c>
      <c r="K55" s="85" t="s">
        <v>946</v>
      </c>
      <c r="L55" s="819" t="s">
        <v>955</v>
      </c>
      <c r="M55" s="818"/>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37937.390633465111</v>
      </c>
      <c r="N56" s="272">
        <f>K56*M56</f>
        <v>53112.346886851155</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88.881886626975415</v>
      </c>
      <c r="N57" s="272">
        <f>K57*M57</f>
        <v>2222.0471656743853</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0"/>
      <c r="C60" s="821"/>
      <c r="D60" s="821"/>
      <c r="E60" s="821"/>
      <c r="F60" s="821"/>
      <c r="G60" s="821"/>
      <c r="H60" s="821"/>
      <c r="I60" s="822"/>
      <c r="J60" s="42"/>
      <c r="K60" s="44"/>
      <c r="L60" s="823"/>
      <c r="M60" s="824"/>
      <c r="N60" s="45"/>
    </row>
    <row r="61" spans="1:14" ht="15.75" thickBot="1">
      <c r="B61" s="825" t="s">
        <v>953</v>
      </c>
      <c r="C61" s="826"/>
      <c r="D61" s="826"/>
      <c r="E61" s="826"/>
      <c r="F61" s="826"/>
      <c r="G61" s="826"/>
      <c r="H61" s="826"/>
      <c r="I61" s="826"/>
      <c r="J61" s="826"/>
      <c r="K61" s="826"/>
      <c r="L61" s="826"/>
      <c r="M61" s="827"/>
      <c r="N61" s="394">
        <f>SUM(N56:N60)</f>
        <v>55334.394052525538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9">
        <f>VLOOKUP(A66,TRANSPORTE!A5:D117,4,FALSE)</f>
        <v>1290.8463618130318</v>
      </c>
      <c r="M66" s="830"/>
      <c r="N66" s="287">
        <f>K66*L66</f>
        <v>1807.1849065382444</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9">
        <f>VLOOKUP(A67,TRANSPORTE!A6:D117,4,FALSE)</f>
        <v>921.59230293583789</v>
      </c>
      <c r="M67" s="830"/>
      <c r="N67" s="287">
        <f>K67*L67</f>
        <v>1151.9903786697973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2959.1752852080417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8747.0451129502508</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197974.84253858365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39594.968507716731</v>
      </c>
      <c r="M90" s="860"/>
      <c r="N90" s="51"/>
    </row>
    <row r="91" spans="1:14">
      <c r="B91" s="89" t="s">
        <v>973</v>
      </c>
      <c r="C91" s="90"/>
      <c r="D91" s="90"/>
      <c r="E91" s="90"/>
      <c r="F91" s="90"/>
      <c r="G91" s="90"/>
      <c r="H91" s="90"/>
      <c r="I91" s="87"/>
      <c r="J91" s="88"/>
      <c r="K91" s="304">
        <v>0.05</v>
      </c>
      <c r="L91" s="859">
        <f>N85*K91</f>
        <v>9898.7421269291826</v>
      </c>
      <c r="M91" s="860"/>
      <c r="N91" s="51"/>
    </row>
    <row r="92" spans="1:14" ht="15.75" thickBot="1">
      <c r="B92" s="91" t="s">
        <v>974</v>
      </c>
      <c r="C92" s="92"/>
      <c r="D92" s="92"/>
      <c r="E92" s="92"/>
      <c r="F92" s="92"/>
      <c r="G92" s="92"/>
      <c r="H92" s="92"/>
      <c r="I92" s="93"/>
      <c r="J92" s="94"/>
      <c r="K92" s="305">
        <v>0.05</v>
      </c>
      <c r="L92" s="861">
        <f>N85*K92</f>
        <v>9898.7421269291826</v>
      </c>
      <c r="M92" s="862"/>
      <c r="N92" s="51"/>
    </row>
    <row r="93" spans="1:14" ht="15.75" thickBot="1">
      <c r="B93" s="825" t="s">
        <v>953</v>
      </c>
      <c r="C93" s="826"/>
      <c r="D93" s="826"/>
      <c r="E93" s="826"/>
      <c r="F93" s="826"/>
      <c r="G93" s="826"/>
      <c r="H93" s="826"/>
      <c r="I93" s="826"/>
      <c r="J93" s="826"/>
      <c r="K93" s="826"/>
      <c r="L93" s="826"/>
      <c r="M93" s="827"/>
      <c r="N93" s="52">
        <f>L90+L91+L92</f>
        <v>59392.452761575092</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257367.29530015873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2"/>
      <c r="K125" s="802"/>
      <c r="L125" s="802"/>
      <c r="M125" s="802"/>
      <c r="N125" s="803"/>
    </row>
    <row r="126" spans="2:14" ht="15.75" thickBot="1">
      <c r="B126" s="261" t="s">
        <v>2221</v>
      </c>
      <c r="C126" s="393"/>
      <c r="D126" s="393"/>
      <c r="E126" s="57"/>
      <c r="F126" s="57"/>
      <c r="G126" s="57"/>
      <c r="H126" s="57"/>
      <c r="I126" s="57"/>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829"/>
      <c r="M66" s="83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ht="15" customHeight="1">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130934.22808789981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197974.84253858365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39594.968507716731</v>
      </c>
      <c r="M87" s="860"/>
      <c r="N87" s="51"/>
    </row>
    <row r="88" spans="1:14">
      <c r="B88" s="89" t="s">
        <v>973</v>
      </c>
      <c r="C88" s="90"/>
      <c r="D88" s="90"/>
      <c r="E88" s="90"/>
      <c r="F88" s="90"/>
      <c r="G88" s="90"/>
      <c r="H88" s="90"/>
      <c r="I88" s="87"/>
      <c r="J88" s="88"/>
      <c r="K88" s="304">
        <v>0.05</v>
      </c>
      <c r="L88" s="859">
        <f>N82*K88</f>
        <v>9898.7421269291826</v>
      </c>
      <c r="M88" s="860"/>
      <c r="N88" s="51"/>
    </row>
    <row r="89" spans="1:14" ht="15.75" thickBot="1">
      <c r="B89" s="91" t="s">
        <v>974</v>
      </c>
      <c r="C89" s="92"/>
      <c r="D89" s="92"/>
      <c r="E89" s="92"/>
      <c r="F89" s="92"/>
      <c r="G89" s="92"/>
      <c r="H89" s="92"/>
      <c r="I89" s="93"/>
      <c r="J89" s="94"/>
      <c r="K89" s="305">
        <v>0.05</v>
      </c>
      <c r="L89" s="861">
        <f>N82*K89</f>
        <v>9898.7421269291826</v>
      </c>
      <c r="M89" s="862"/>
      <c r="N89" s="51"/>
    </row>
    <row r="90" spans="1:14" ht="15.75" thickBot="1">
      <c r="B90" s="825" t="s">
        <v>953</v>
      </c>
      <c r="C90" s="826"/>
      <c r="D90" s="826"/>
      <c r="E90" s="826"/>
      <c r="F90" s="826"/>
      <c r="G90" s="826"/>
      <c r="H90" s="826"/>
      <c r="I90" s="826"/>
      <c r="J90" s="826"/>
      <c r="K90" s="826"/>
      <c r="L90" s="826"/>
      <c r="M90" s="827"/>
      <c r="N90" s="52">
        <f>L87+L88+L89</f>
        <v>59392.452761575092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257367.29530015873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130934.22808789981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197974.84253858365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39594.968507716731</v>
      </c>
      <c r="M87" s="860"/>
      <c r="N87" s="51"/>
    </row>
    <row r="88" spans="1:14">
      <c r="B88" s="89" t="s">
        <v>973</v>
      </c>
      <c r="C88" s="90"/>
      <c r="D88" s="90"/>
      <c r="E88" s="90"/>
      <c r="F88" s="90"/>
      <c r="G88" s="90"/>
      <c r="H88" s="90"/>
      <c r="I88" s="87"/>
      <c r="J88" s="88"/>
      <c r="K88" s="304">
        <v>0.05</v>
      </c>
      <c r="L88" s="859">
        <f>N82*K88</f>
        <v>9898.7421269291826</v>
      </c>
      <c r="M88" s="860"/>
      <c r="N88" s="51"/>
    </row>
    <row r="89" spans="1:14" ht="15.75" thickBot="1">
      <c r="B89" s="91" t="s">
        <v>974</v>
      </c>
      <c r="C89" s="92"/>
      <c r="D89" s="92"/>
      <c r="E89" s="92"/>
      <c r="F89" s="92"/>
      <c r="G89" s="92"/>
      <c r="H89" s="92"/>
      <c r="I89" s="93"/>
      <c r="J89" s="94"/>
      <c r="K89" s="305">
        <v>0.05</v>
      </c>
      <c r="L89" s="861">
        <f>N82*K89</f>
        <v>9898.7421269291826</v>
      </c>
      <c r="M89" s="862"/>
      <c r="N89" s="51"/>
    </row>
    <row r="90" spans="1:14" ht="15.75" thickBot="1">
      <c r="B90" s="825" t="s">
        <v>953</v>
      </c>
      <c r="C90" s="826"/>
      <c r="D90" s="826"/>
      <c r="E90" s="826"/>
      <c r="F90" s="826"/>
      <c r="G90" s="826"/>
      <c r="H90" s="826"/>
      <c r="I90" s="826"/>
      <c r="J90" s="826"/>
      <c r="K90" s="826"/>
      <c r="L90" s="826"/>
      <c r="M90" s="827"/>
      <c r="N90" s="52">
        <f>L87+L88+L89</f>
        <v>59392.452761575092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257367.29530015873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1293</v>
      </c>
      <c r="B65" s="46" t="str">
        <f>VLOOKUP(A65,TRANSPORTE!A6:D117,3,FALSE)</f>
        <v>Transporte de mezcla</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8</v>
      </c>
      <c r="N37" s="272">
        <f t="shared" ref="N37:N43" si="0">K37/M37</f>
        <v>17151.121927943917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8</v>
      </c>
      <c r="N38" s="272">
        <f t="shared" si="0"/>
        <v>14628.140531190687</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8</v>
      </c>
      <c r="N39" s="272">
        <f t="shared" si="0"/>
        <v>69648.324578579399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8</v>
      </c>
      <c r="N42" s="272">
        <f t="shared" si="0"/>
        <v>20347.799888577501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8</v>
      </c>
      <c r="N43" s="272">
        <f t="shared" si="0"/>
        <v>7662.9603423592289</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156919.08693177387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224931.5952838966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44986.319056779321</v>
      </c>
      <c r="M87" s="860"/>
      <c r="N87" s="51"/>
    </row>
    <row r="88" spans="1:14">
      <c r="B88" s="89" t="s">
        <v>973</v>
      </c>
      <c r="C88" s="90"/>
      <c r="D88" s="90"/>
      <c r="E88" s="90"/>
      <c r="F88" s="90"/>
      <c r="G88" s="90"/>
      <c r="H88" s="90"/>
      <c r="I88" s="87"/>
      <c r="J88" s="88"/>
      <c r="K88" s="304">
        <v>0.05</v>
      </c>
      <c r="L88" s="859">
        <f>N82*K88</f>
        <v>11246.57976419483</v>
      </c>
      <c r="M88" s="860"/>
      <c r="N88" s="51"/>
    </row>
    <row r="89" spans="1:14" ht="15.75" thickBot="1">
      <c r="B89" s="91" t="s">
        <v>974</v>
      </c>
      <c r="C89" s="92"/>
      <c r="D89" s="92"/>
      <c r="E89" s="92"/>
      <c r="F89" s="92"/>
      <c r="G89" s="92"/>
      <c r="H89" s="92"/>
      <c r="I89" s="93"/>
      <c r="J89" s="94"/>
      <c r="K89" s="305">
        <v>0.05</v>
      </c>
      <c r="L89" s="861">
        <f>N82*K89</f>
        <v>11246.57976419483</v>
      </c>
      <c r="M89" s="862"/>
      <c r="N89" s="51"/>
    </row>
    <row r="90" spans="1:14" ht="15.75" thickBot="1">
      <c r="B90" s="825" t="s">
        <v>953</v>
      </c>
      <c r="C90" s="826"/>
      <c r="D90" s="826"/>
      <c r="E90" s="826"/>
      <c r="F90" s="826"/>
      <c r="G90" s="826"/>
      <c r="H90" s="826"/>
      <c r="I90" s="826"/>
      <c r="J90" s="826"/>
      <c r="K90" s="826"/>
      <c r="L90" s="826"/>
      <c r="M90" s="827"/>
      <c r="N90" s="52">
        <f>L87+L88+L89</f>
        <v>67479.478585168981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292411.07386906561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8</v>
      </c>
      <c r="N37" s="272">
        <f t="shared" ref="N37:N43" si="0">K37/M37</f>
        <v>17151.121927943917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8</v>
      </c>
      <c r="N38" s="272">
        <f t="shared" si="0"/>
        <v>14628.140531190687</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8</v>
      </c>
      <c r="N39" s="272">
        <f t="shared" si="0"/>
        <v>69648.324578579399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8</v>
      </c>
      <c r="N42" s="272">
        <f t="shared" si="0"/>
        <v>20347.799888577501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8</v>
      </c>
      <c r="N43" s="272">
        <f t="shared" si="0"/>
        <v>7662.9603423592289</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156919.08693177387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224931.5952838966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44986.319056779321</v>
      </c>
      <c r="M87" s="860"/>
      <c r="N87" s="51"/>
    </row>
    <row r="88" spans="1:14">
      <c r="B88" s="89" t="s">
        <v>973</v>
      </c>
      <c r="C88" s="90"/>
      <c r="D88" s="90"/>
      <c r="E88" s="90"/>
      <c r="F88" s="90"/>
      <c r="G88" s="90"/>
      <c r="H88" s="90"/>
      <c r="I88" s="87"/>
      <c r="J88" s="88"/>
      <c r="K88" s="304">
        <v>0.05</v>
      </c>
      <c r="L88" s="859">
        <f>N82*K88</f>
        <v>11246.57976419483</v>
      </c>
      <c r="M88" s="860"/>
      <c r="N88" s="51"/>
    </row>
    <row r="89" spans="1:14" ht="15.75" thickBot="1">
      <c r="B89" s="91" t="s">
        <v>974</v>
      </c>
      <c r="C89" s="92"/>
      <c r="D89" s="92"/>
      <c r="E89" s="92"/>
      <c r="F89" s="92"/>
      <c r="G89" s="92"/>
      <c r="H89" s="92"/>
      <c r="I89" s="93"/>
      <c r="J89" s="94"/>
      <c r="K89" s="305">
        <v>0.05</v>
      </c>
      <c r="L89" s="861">
        <f>N82*K89</f>
        <v>11246.57976419483</v>
      </c>
      <c r="M89" s="862"/>
      <c r="N89" s="51"/>
    </row>
    <row r="90" spans="1:14" ht="15.75" thickBot="1">
      <c r="B90" s="825" t="s">
        <v>953</v>
      </c>
      <c r="C90" s="826"/>
      <c r="D90" s="826"/>
      <c r="E90" s="826"/>
      <c r="F90" s="826"/>
      <c r="G90" s="826"/>
      <c r="H90" s="826"/>
      <c r="I90" s="826"/>
      <c r="J90" s="826"/>
      <c r="K90" s="826"/>
      <c r="L90" s="826"/>
      <c r="M90" s="827"/>
      <c r="N90" s="52">
        <f>L87+L88+L89</f>
        <v>67479.478585168981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292411.07386906561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8</v>
      </c>
      <c r="N37" s="272">
        <f t="shared" ref="N37:N43" si="0">K37/M37</f>
        <v>17151.121927943917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8</v>
      </c>
      <c r="N38" s="272">
        <f t="shared" si="0"/>
        <v>14628.140531190687</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8</v>
      </c>
      <c r="N39" s="272">
        <f t="shared" si="0"/>
        <v>69648.324578579399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8</v>
      </c>
      <c r="N42" s="272">
        <f t="shared" si="0"/>
        <v>20347.799888577501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8</v>
      </c>
      <c r="N43" s="272">
        <f t="shared" si="0"/>
        <v>7662.9603423592289</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156919.08693177387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224931.5952838966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44986.319056779321</v>
      </c>
      <c r="M87" s="860"/>
      <c r="N87" s="51"/>
    </row>
    <row r="88" spans="1:14">
      <c r="B88" s="89" t="s">
        <v>973</v>
      </c>
      <c r="C88" s="90"/>
      <c r="D88" s="90"/>
      <c r="E88" s="90"/>
      <c r="F88" s="90"/>
      <c r="G88" s="90"/>
      <c r="H88" s="90"/>
      <c r="I88" s="87"/>
      <c r="J88" s="88"/>
      <c r="K88" s="304">
        <v>0.05</v>
      </c>
      <c r="L88" s="859">
        <f>N82*K88</f>
        <v>11246.57976419483</v>
      </c>
      <c r="M88" s="860"/>
      <c r="N88" s="51"/>
    </row>
    <row r="89" spans="1:14" ht="15.75" thickBot="1">
      <c r="B89" s="91" t="s">
        <v>974</v>
      </c>
      <c r="C89" s="92"/>
      <c r="D89" s="92"/>
      <c r="E89" s="92"/>
      <c r="F89" s="92"/>
      <c r="G89" s="92"/>
      <c r="H89" s="92"/>
      <c r="I89" s="93"/>
      <c r="J89" s="94"/>
      <c r="K89" s="305">
        <v>0.05</v>
      </c>
      <c r="L89" s="861">
        <f>N82*K89</f>
        <v>11246.57976419483</v>
      </c>
      <c r="M89" s="862"/>
      <c r="N89" s="51"/>
    </row>
    <row r="90" spans="1:14" ht="15.75" thickBot="1">
      <c r="B90" s="825" t="s">
        <v>953</v>
      </c>
      <c r="C90" s="826"/>
      <c r="D90" s="826"/>
      <c r="E90" s="826"/>
      <c r="F90" s="826"/>
      <c r="G90" s="826"/>
      <c r="H90" s="826"/>
      <c r="I90" s="826"/>
      <c r="J90" s="826"/>
      <c r="K90" s="826"/>
      <c r="L90" s="826"/>
      <c r="M90" s="827"/>
      <c r="N90" s="52">
        <f>L87+L88+L89</f>
        <v>67479.478585168981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292411.07386906561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130934.22808789981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197974.84253858365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39594.968507716731</v>
      </c>
      <c r="M87" s="860"/>
      <c r="N87" s="51"/>
    </row>
    <row r="88" spans="1:14">
      <c r="B88" s="89" t="s">
        <v>973</v>
      </c>
      <c r="C88" s="90"/>
      <c r="D88" s="90"/>
      <c r="E88" s="90"/>
      <c r="F88" s="90"/>
      <c r="G88" s="90"/>
      <c r="H88" s="90"/>
      <c r="I88" s="87"/>
      <c r="J88" s="88"/>
      <c r="K88" s="304">
        <v>0.05</v>
      </c>
      <c r="L88" s="859">
        <f>N82*K88</f>
        <v>9898.7421269291826</v>
      </c>
      <c r="M88" s="860"/>
      <c r="N88" s="51"/>
    </row>
    <row r="89" spans="1:14" ht="15.75" thickBot="1">
      <c r="B89" s="91" t="s">
        <v>974</v>
      </c>
      <c r="C89" s="92"/>
      <c r="D89" s="92"/>
      <c r="E89" s="92"/>
      <c r="F89" s="92"/>
      <c r="G89" s="92"/>
      <c r="H89" s="92"/>
      <c r="I89" s="93"/>
      <c r="J89" s="94"/>
      <c r="K89" s="305">
        <v>0.05</v>
      </c>
      <c r="L89" s="861">
        <f>N82*K89</f>
        <v>9898.7421269291826</v>
      </c>
      <c r="M89" s="862"/>
      <c r="N89" s="51"/>
    </row>
    <row r="90" spans="1:14" ht="15.75" thickBot="1">
      <c r="B90" s="825" t="s">
        <v>953</v>
      </c>
      <c r="C90" s="826"/>
      <c r="D90" s="826"/>
      <c r="E90" s="826"/>
      <c r="F90" s="826"/>
      <c r="G90" s="826"/>
      <c r="H90" s="826"/>
      <c r="I90" s="826"/>
      <c r="J90" s="826"/>
      <c r="K90" s="826"/>
      <c r="L90" s="826"/>
      <c r="M90" s="827"/>
      <c r="N90" s="52">
        <f>L87+L88+L89</f>
        <v>59392.452761575092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257367.29530015873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127"/>
    </row>
    <row r="81" spans="1:14" ht="15.75" thickBot="1">
      <c r="B81" s="831" t="s">
        <v>953</v>
      </c>
      <c r="C81" s="832"/>
      <c r="D81" s="832"/>
      <c r="E81" s="832"/>
      <c r="F81" s="832"/>
      <c r="G81" s="832"/>
      <c r="H81" s="832"/>
      <c r="I81" s="832"/>
      <c r="J81" s="832"/>
      <c r="K81" s="832"/>
      <c r="L81" s="832"/>
      <c r="M81" s="833"/>
      <c r="N81" s="46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130934.22808789981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197974.84253858365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39594.968507716731</v>
      </c>
      <c r="M87" s="860"/>
      <c r="N87" s="51"/>
    </row>
    <row r="88" spans="1:14">
      <c r="B88" s="89" t="s">
        <v>973</v>
      </c>
      <c r="C88" s="90"/>
      <c r="D88" s="90"/>
      <c r="E88" s="90"/>
      <c r="F88" s="90"/>
      <c r="G88" s="90"/>
      <c r="H88" s="90"/>
      <c r="I88" s="87"/>
      <c r="J88" s="88"/>
      <c r="K88" s="304">
        <v>0.05</v>
      </c>
      <c r="L88" s="859">
        <f>N82*K88</f>
        <v>9898.7421269291826</v>
      </c>
      <c r="M88" s="860"/>
      <c r="N88" s="51"/>
    </row>
    <row r="89" spans="1:14" ht="15.75" thickBot="1">
      <c r="B89" s="91" t="s">
        <v>974</v>
      </c>
      <c r="C89" s="92"/>
      <c r="D89" s="92"/>
      <c r="E89" s="92"/>
      <c r="F89" s="92"/>
      <c r="G89" s="92"/>
      <c r="H89" s="92"/>
      <c r="I89" s="93"/>
      <c r="J89" s="94"/>
      <c r="K89" s="305">
        <v>0.05</v>
      </c>
      <c r="L89" s="861">
        <f>N82*K89</f>
        <v>9898.7421269291826</v>
      </c>
      <c r="M89" s="862"/>
      <c r="N89" s="51"/>
    </row>
    <row r="90" spans="1:14" ht="15.75" thickBot="1">
      <c r="B90" s="825" t="s">
        <v>953</v>
      </c>
      <c r="C90" s="826"/>
      <c r="D90" s="826"/>
      <c r="E90" s="826"/>
      <c r="F90" s="826"/>
      <c r="G90" s="826"/>
      <c r="H90" s="826"/>
      <c r="I90" s="826"/>
      <c r="J90" s="826"/>
      <c r="K90" s="826"/>
      <c r="L90" s="826"/>
      <c r="M90" s="827"/>
      <c r="N90" s="52">
        <f>L87+L88+L89</f>
        <v>59392.452761575092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257367.29530015873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8</v>
      </c>
      <c r="N37" s="272">
        <f t="shared" ref="N37:N43" si="0">K37/M37</f>
        <v>17151.121927943917</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8</v>
      </c>
      <c r="N38" s="272">
        <f t="shared" si="0"/>
        <v>14628.140531190687</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8</v>
      </c>
      <c r="N39" s="272">
        <f t="shared" si="0"/>
        <v>69648.324578579399</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8</v>
      </c>
      <c r="N42" s="272">
        <f t="shared" si="0"/>
        <v>20347.799888577501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8</v>
      </c>
      <c r="N43" s="272">
        <f t="shared" si="0"/>
        <v>7662.9603423592289</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156919.08693177387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224931.5952838966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44986.319056779321</v>
      </c>
      <c r="M87" s="860"/>
      <c r="N87" s="51"/>
    </row>
    <row r="88" spans="1:14">
      <c r="B88" s="89" t="s">
        <v>973</v>
      </c>
      <c r="C88" s="90"/>
      <c r="D88" s="90"/>
      <c r="E88" s="90"/>
      <c r="F88" s="90"/>
      <c r="G88" s="90"/>
      <c r="H88" s="90"/>
      <c r="I88" s="87"/>
      <c r="J88" s="88"/>
      <c r="K88" s="304">
        <v>0.05</v>
      </c>
      <c r="L88" s="859">
        <f>N82*K88</f>
        <v>11246.57976419483</v>
      </c>
      <c r="M88" s="860"/>
      <c r="N88" s="51"/>
    </row>
    <row r="89" spans="1:14" ht="15.75" thickBot="1">
      <c r="B89" s="91" t="s">
        <v>974</v>
      </c>
      <c r="C89" s="92"/>
      <c r="D89" s="92"/>
      <c r="E89" s="92"/>
      <c r="F89" s="92"/>
      <c r="G89" s="92"/>
      <c r="H89" s="92"/>
      <c r="I89" s="93"/>
      <c r="J89" s="94"/>
      <c r="K89" s="305">
        <v>0.05</v>
      </c>
      <c r="L89" s="861">
        <f>N82*K89</f>
        <v>11246.57976419483</v>
      </c>
      <c r="M89" s="862"/>
      <c r="N89" s="51"/>
    </row>
    <row r="90" spans="1:14" ht="15.75" thickBot="1">
      <c r="B90" s="825" t="s">
        <v>953</v>
      </c>
      <c r="C90" s="826"/>
      <c r="D90" s="826"/>
      <c r="E90" s="826"/>
      <c r="F90" s="826"/>
      <c r="G90" s="826"/>
      <c r="H90" s="826"/>
      <c r="I90" s="826"/>
      <c r="J90" s="826"/>
      <c r="K90" s="826"/>
      <c r="L90" s="826"/>
      <c r="M90" s="827"/>
      <c r="N90" s="52">
        <f>L87+L88+L89</f>
        <v>67479.478585168981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292411.07386906561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130934.22808789981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88.881886626975415</v>
      </c>
      <c r="N54" s="272">
        <f>K54*M54</f>
        <v>2222.0471656743853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55334.394052525538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197974.84253858365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39594.968507716731</v>
      </c>
      <c r="M87" s="860"/>
      <c r="N87" s="51"/>
    </row>
    <row r="88" spans="1:14">
      <c r="B88" s="89" t="s">
        <v>973</v>
      </c>
      <c r="C88" s="90"/>
      <c r="D88" s="90"/>
      <c r="E88" s="90"/>
      <c r="F88" s="90"/>
      <c r="G88" s="90"/>
      <c r="H88" s="90"/>
      <c r="I88" s="87"/>
      <c r="J88" s="88"/>
      <c r="K88" s="304">
        <v>0.05</v>
      </c>
      <c r="L88" s="859">
        <f>N82*K88</f>
        <v>9898.7421269291826</v>
      </c>
      <c r="M88" s="860"/>
      <c r="N88" s="51"/>
    </row>
    <row r="89" spans="1:14" ht="15.75" thickBot="1">
      <c r="B89" s="91" t="s">
        <v>974</v>
      </c>
      <c r="C89" s="92"/>
      <c r="D89" s="92"/>
      <c r="E89" s="92"/>
      <c r="F89" s="92"/>
      <c r="G89" s="92"/>
      <c r="H89" s="92"/>
      <c r="I89" s="93"/>
      <c r="J89" s="94"/>
      <c r="K89" s="305">
        <v>0.05</v>
      </c>
      <c r="L89" s="861">
        <f>N82*K89</f>
        <v>9898.7421269291826</v>
      </c>
      <c r="M89" s="862"/>
      <c r="N89" s="51"/>
    </row>
    <row r="90" spans="1:14" ht="15.75" thickBot="1">
      <c r="B90" s="825" t="s">
        <v>953</v>
      </c>
      <c r="C90" s="826"/>
      <c r="D90" s="826"/>
      <c r="E90" s="826"/>
      <c r="F90" s="826"/>
      <c r="G90" s="826"/>
      <c r="H90" s="826"/>
      <c r="I90" s="826"/>
      <c r="J90" s="826"/>
      <c r="K90" s="826"/>
      <c r="L90" s="826"/>
      <c r="M90" s="827"/>
      <c r="N90" s="52">
        <f>L87+L88+L89</f>
        <v>59392.452761575092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257367.29530015873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129854.59412287771</v>
      </c>
      <c r="L36" s="270"/>
      <c r="M36" s="271">
        <v>30</v>
      </c>
      <c r="N36" s="272">
        <f>K36/M36</f>
        <v>4328.4864707625902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117025.1242495255</v>
      </c>
      <c r="L38" s="270"/>
      <c r="M38" s="271">
        <v>10</v>
      </c>
      <c r="N38" s="272">
        <f t="shared" si="0"/>
        <v>11702.512424952551</v>
      </c>
    </row>
    <row r="39" spans="1:14">
      <c r="A39" t="s">
        <v>284</v>
      </c>
      <c r="B39" s="838" t="str">
        <f>VLOOKUP(A39,EQUIPOS!A9:D154,3,FALSE)</f>
        <v>Planta de asfalto en caliente</v>
      </c>
      <c r="C39" s="839"/>
      <c r="D39" s="839"/>
      <c r="E39" s="839"/>
      <c r="F39" s="839"/>
      <c r="G39" s="839"/>
      <c r="H39" s="840"/>
      <c r="I39" s="267"/>
      <c r="J39" s="268"/>
      <c r="K39" s="269">
        <f>VLOOKUP(A39,EQUIPOS!A9:D166,4,FALSE)</f>
        <v>557186.59662863519</v>
      </c>
      <c r="L39" s="270"/>
      <c r="M39" s="271">
        <v>10</v>
      </c>
      <c r="N39" s="272">
        <f t="shared" si="0"/>
        <v>55718.659662863516</v>
      </c>
    </row>
    <row r="40" spans="1:14">
      <c r="A40" t="s">
        <v>290</v>
      </c>
      <c r="B40" s="838" t="str">
        <f>VLOOKUP(A40,EQUIPOS!A10:D154,3,FALSE)</f>
        <v>Planta trituradora</v>
      </c>
      <c r="C40" s="839"/>
      <c r="D40" s="839"/>
      <c r="E40" s="839"/>
      <c r="F40" s="839"/>
      <c r="G40" s="839"/>
      <c r="H40" s="840"/>
      <c r="I40" s="267"/>
      <c r="J40" s="268"/>
      <c r="K40" s="269">
        <f>VLOOKUP(A40,EQUIPOS!A10:D167,4,FALSE)</f>
        <v>478525.21400569734</v>
      </c>
      <c r="L40" s="270"/>
      <c r="M40" s="271">
        <v>30</v>
      </c>
      <c r="N40" s="272">
        <f t="shared" si="0"/>
        <v>15950.840466856578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186885.56472195135</v>
      </c>
      <c r="L41" s="270"/>
      <c r="M41" s="271">
        <v>30</v>
      </c>
      <c r="N41" s="272">
        <f t="shared" si="0"/>
        <v>6229.518824065045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162782.39910862001</v>
      </c>
      <c r="L42" s="270"/>
      <c r="M42" s="271">
        <v>10</v>
      </c>
      <c r="N42" s="272">
        <f t="shared" si="0"/>
        <v>16278.239910862001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130934.22808789981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37937.390633465111</v>
      </c>
      <c r="N54" s="272">
        <f>K54*M54</f>
        <v>53112.346886851155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88.881886626975415</v>
      </c>
      <c r="N55" s="272">
        <f>K55*M55</f>
        <v>2222.0471656743853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55334.394052525538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1290.8463618130318</v>
      </c>
      <c r="M64" s="830"/>
      <c r="N64" s="287">
        <f>K64*L64</f>
        <v>1807.1849065382444</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9">
        <f>VLOOKUP(A65,TRANSPORTE!A6:D117,4,FALSE)</f>
        <v>921.59230293583789</v>
      </c>
      <c r="M65" s="830"/>
      <c r="N65" s="287">
        <f>K65*L65</f>
        <v>1151.9903786697973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2959.1752852080417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197974.84253858365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39594.968507716731</v>
      </c>
      <c r="M88" s="860"/>
      <c r="N88" s="51"/>
    </row>
    <row r="89" spans="1:14">
      <c r="B89" s="89" t="s">
        <v>973</v>
      </c>
      <c r="C89" s="90"/>
      <c r="D89" s="90"/>
      <c r="E89" s="90"/>
      <c r="F89" s="90"/>
      <c r="G89" s="90"/>
      <c r="H89" s="90"/>
      <c r="I89" s="87"/>
      <c r="J89" s="88"/>
      <c r="K89" s="304">
        <v>0.05</v>
      </c>
      <c r="L89" s="859">
        <f>N83*K89</f>
        <v>9898.7421269291826</v>
      </c>
      <c r="M89" s="860"/>
      <c r="N89" s="51"/>
    </row>
    <row r="90" spans="1:14" ht="15.75" thickBot="1">
      <c r="B90" s="91" t="s">
        <v>974</v>
      </c>
      <c r="C90" s="92"/>
      <c r="D90" s="92"/>
      <c r="E90" s="92"/>
      <c r="F90" s="92"/>
      <c r="G90" s="92"/>
      <c r="H90" s="92"/>
      <c r="I90" s="93"/>
      <c r="J90" s="94"/>
      <c r="K90" s="305">
        <v>0.05</v>
      </c>
      <c r="L90" s="861">
        <f>N83*K90</f>
        <v>9898.7421269291826</v>
      </c>
      <c r="M90" s="862"/>
      <c r="N90" s="51"/>
    </row>
    <row r="91" spans="1:14" ht="15.75" thickBot="1">
      <c r="B91" s="825" t="s">
        <v>953</v>
      </c>
      <c r="C91" s="826"/>
      <c r="D91" s="826"/>
      <c r="E91" s="826"/>
      <c r="F91" s="826"/>
      <c r="G91" s="826"/>
      <c r="H91" s="826"/>
      <c r="I91" s="826"/>
      <c r="J91" s="826"/>
      <c r="K91" s="826"/>
      <c r="L91" s="826"/>
      <c r="M91" s="827"/>
      <c r="N91" s="52">
        <f>L88+L89+L90</f>
        <v>59392.452761575092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257367.29530015873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121589.41525008366</v>
      </c>
      <c r="L36" s="270"/>
      <c r="M36" s="271">
        <v>30</v>
      </c>
      <c r="N36" s="272">
        <f>K36/M36</f>
        <v>4052.9805083361221</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137208.97542355134</v>
      </c>
      <c r="L37" s="270"/>
      <c r="M37" s="271">
        <v>10</v>
      </c>
      <c r="N37" s="272">
        <f t="shared" ref="N37:N43" si="0">K37/M37</f>
        <v>13720.897542355135</v>
      </c>
    </row>
    <row r="38" spans="1:14">
      <c r="A38" t="s">
        <v>284</v>
      </c>
      <c r="B38" s="838" t="str">
        <f>VLOOKUP(A38,EQUIPOS!A8:D154,3,FALSE)</f>
        <v>Planta de asfalto en caliente</v>
      </c>
      <c r="C38" s="839"/>
      <c r="D38" s="839"/>
      <c r="E38" s="839"/>
      <c r="F38" s="839"/>
      <c r="G38" s="839"/>
      <c r="H38" s="840"/>
      <c r="I38" s="267"/>
      <c r="J38" s="268"/>
      <c r="K38" s="269">
        <f>VLOOKUP(A38,EQUIPOS!A8:D165,4,FALSE)</f>
        <v>557186.59662863519</v>
      </c>
      <c r="L38" s="270"/>
      <c r="M38" s="271">
        <v>10</v>
      </c>
      <c r="N38" s="272">
        <f t="shared" si="0"/>
        <v>55718.659662863516</v>
      </c>
    </row>
    <row r="39" spans="1:14">
      <c r="A39" t="s">
        <v>290</v>
      </c>
      <c r="B39" s="838" t="str">
        <f>VLOOKUP(A39,EQUIPOS!A9:D154,3,FALSE)</f>
        <v>Planta trituradora</v>
      </c>
      <c r="C39" s="839"/>
      <c r="D39" s="839"/>
      <c r="E39" s="839"/>
      <c r="F39" s="839"/>
      <c r="G39" s="839"/>
      <c r="H39" s="840"/>
      <c r="I39" s="267"/>
      <c r="J39" s="268"/>
      <c r="K39" s="269">
        <f>VLOOKUP(A39,EQUIPOS!A9:D166,4,FALSE)</f>
        <v>478525.21400569734</v>
      </c>
      <c r="L39" s="270"/>
      <c r="M39" s="271">
        <v>30</v>
      </c>
      <c r="N39" s="272">
        <f t="shared" si="0"/>
        <v>15950.840466856578</v>
      </c>
    </row>
    <row r="40" spans="1:14">
      <c r="A40" t="s">
        <v>316</v>
      </c>
      <c r="B40" s="838" t="str">
        <f>VLOOKUP(A40,EQUIPOS!A10:D154,3,FALSE)</f>
        <v>Retroexcavadora Tipo E-200 o  Equivalente</v>
      </c>
      <c r="C40" s="839"/>
      <c r="D40" s="839"/>
      <c r="E40" s="839"/>
      <c r="F40" s="839"/>
      <c r="G40" s="839"/>
      <c r="H40" s="840"/>
      <c r="I40" s="267"/>
      <c r="J40" s="268"/>
      <c r="K40" s="269">
        <f>VLOOKUP(A40,EQUIPOS!A10:D167,4,FALSE)</f>
        <v>91772.128217091929</v>
      </c>
      <c r="L40" s="270"/>
      <c r="M40" s="271">
        <v>30</v>
      </c>
      <c r="N40" s="272">
        <f t="shared" si="0"/>
        <v>3059.0709405697312</v>
      </c>
    </row>
    <row r="41" spans="1:14">
      <c r="A41" t="s">
        <v>358</v>
      </c>
      <c r="B41" s="838" t="str">
        <f>VLOOKUP(A41,EQUIPOS!A11:D155,3,FALSE)</f>
        <v xml:space="preserve">Terminadora de asfalto (Finisher), potencia en el volante 174 HP, R=20M3/H, velocidad de desplazamiento 114 m/min
</v>
      </c>
      <c r="C41" s="839"/>
      <c r="D41" s="839"/>
      <c r="E41" s="839"/>
      <c r="F41" s="839"/>
      <c r="G41" s="839"/>
      <c r="H41" s="840"/>
      <c r="I41" s="267"/>
      <c r="J41" s="268"/>
      <c r="K41" s="269">
        <f>VLOOKUP(A41,EQUIPOS!A11:D168,4,FALSE)</f>
        <v>162782.39910862001</v>
      </c>
      <c r="L41" s="270"/>
      <c r="M41" s="271">
        <v>10</v>
      </c>
      <c r="N41" s="272">
        <f t="shared" si="0"/>
        <v>16278.239910862001</v>
      </c>
    </row>
    <row r="42" spans="1:14">
      <c r="A42" t="s">
        <v>166</v>
      </c>
      <c r="B42" s="838" t="str">
        <f>VLOOKUP(A42,EQUIPOS!A12:D156,3,FALSE)</f>
        <v>Compactador de Rodillo POTENCIA: 99HP, PESO: 8 ton</v>
      </c>
      <c r="C42" s="839"/>
      <c r="D42" s="839"/>
      <c r="E42" s="839"/>
      <c r="F42" s="839"/>
      <c r="G42" s="839"/>
      <c r="H42" s="840"/>
      <c r="I42" s="267"/>
      <c r="J42" s="268"/>
      <c r="K42" s="269">
        <f>VLOOKUP(A42,EQUIPOS!A12:D169,4,FALSE)</f>
        <v>117025.1242495255</v>
      </c>
      <c r="L42" s="270"/>
      <c r="M42" s="271">
        <v>10</v>
      </c>
      <c r="N42" s="272">
        <f t="shared" si="0"/>
        <v>11702.512424952551</v>
      </c>
    </row>
    <row r="43" spans="1:14">
      <c r="A43" t="s">
        <v>373</v>
      </c>
      <c r="B43" s="838" t="str">
        <f>VLOOKUP(A43,EQUIPOS!A13:D157,3,FALSE)</f>
        <v>Volqueta 6 m3</v>
      </c>
      <c r="C43" s="839"/>
      <c r="D43" s="839"/>
      <c r="E43" s="839"/>
      <c r="F43" s="839"/>
      <c r="G43" s="839"/>
      <c r="H43" s="840"/>
      <c r="I43" s="267"/>
      <c r="J43" s="268"/>
      <c r="K43" s="269">
        <f>VLOOKUP(A43,EQUIPOS!A13:D170,4,FALSE)</f>
        <v>61303.682738873831</v>
      </c>
      <c r="L43" s="270"/>
      <c r="M43" s="271">
        <v>10</v>
      </c>
      <c r="N43" s="272">
        <f t="shared" si="0"/>
        <v>6130.3682738873831</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1141.4201203310449</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127754.98985101408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37937.390633465111</v>
      </c>
      <c r="N53" s="272">
        <f>K53*M53</f>
        <v>53112.346886851155</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53112.346886851155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1290.8463618130318</v>
      </c>
      <c r="M63" s="830"/>
      <c r="N63" s="287">
        <f>K63*L63</f>
        <v>1807.1849065382444</v>
      </c>
    </row>
    <row r="64" spans="1:14">
      <c r="A64" t="s">
        <v>1293</v>
      </c>
      <c r="B64" s="46" t="str">
        <f>VLOOKUP(A64,TRANSPORTE!A6:D117,3,FALSE)</f>
        <v>Transporte de mezcla</v>
      </c>
      <c r="C64" s="47"/>
      <c r="D64" s="47"/>
      <c r="E64" s="47"/>
      <c r="F64" s="47"/>
      <c r="G64" s="47"/>
      <c r="H64" s="311" t="s">
        <v>1468</v>
      </c>
      <c r="I64" s="279">
        <v>1.25</v>
      </c>
      <c r="J64" s="286">
        <v>1</v>
      </c>
      <c r="K64" s="279">
        <f>I64*J64</f>
        <v>1.25</v>
      </c>
      <c r="L64" s="829">
        <f>VLOOKUP(A64,TRANSPORTE!A6:D117,4,FALSE)</f>
        <v>921.59230293583789</v>
      </c>
      <c r="M64" s="830"/>
      <c r="N64" s="287">
        <f>K64*L64</f>
        <v>1151.9903786697973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2959.1752852080417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11414.201203310449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195240.71322638373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39048.142645276748</v>
      </c>
      <c r="M87" s="860"/>
      <c r="N87" s="51"/>
    </row>
    <row r="88" spans="1:14">
      <c r="B88" s="89" t="s">
        <v>973</v>
      </c>
      <c r="C88" s="90"/>
      <c r="D88" s="90"/>
      <c r="E88" s="90"/>
      <c r="F88" s="90"/>
      <c r="G88" s="90"/>
      <c r="H88" s="90"/>
      <c r="I88" s="87"/>
      <c r="J88" s="88"/>
      <c r="K88" s="304">
        <v>0.05</v>
      </c>
      <c r="L88" s="859">
        <f>N82*K88</f>
        <v>9762.0356613191871</v>
      </c>
      <c r="M88" s="860"/>
      <c r="N88" s="51"/>
    </row>
    <row r="89" spans="1:14" ht="15.75" thickBot="1">
      <c r="B89" s="91" t="s">
        <v>974</v>
      </c>
      <c r="C89" s="92"/>
      <c r="D89" s="92"/>
      <c r="E89" s="92"/>
      <c r="F89" s="92"/>
      <c r="G89" s="92"/>
      <c r="H89" s="92"/>
      <c r="I89" s="93"/>
      <c r="J89" s="94"/>
      <c r="K89" s="305">
        <v>0.05</v>
      </c>
      <c r="L89" s="861">
        <f>N82*K89</f>
        <v>9762.0356613191871</v>
      </c>
      <c r="M89" s="862"/>
      <c r="N89" s="51"/>
    </row>
    <row r="90" spans="1:14" ht="15.75" thickBot="1">
      <c r="B90" s="825" t="s">
        <v>953</v>
      </c>
      <c r="C90" s="826"/>
      <c r="D90" s="826"/>
      <c r="E90" s="826"/>
      <c r="F90" s="826"/>
      <c r="G90" s="826"/>
      <c r="H90" s="826"/>
      <c r="I90" s="826"/>
      <c r="J90" s="826"/>
      <c r="K90" s="826"/>
      <c r="L90" s="826"/>
      <c r="M90" s="827"/>
      <c r="N90" s="52">
        <f>L87+L88+L89</f>
        <v>58572.213967915115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253812.92719429883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229888.81027077686</v>
      </c>
      <c r="L36" s="270"/>
      <c r="M36" s="271">
        <v>150</v>
      </c>
      <c r="N36" s="272">
        <f>K36/M36</f>
        <v>1532.5920684718458</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121589.41525008366</v>
      </c>
      <c r="L37" s="270"/>
      <c r="M37" s="271">
        <v>150</v>
      </c>
      <c r="N37" s="272">
        <f>K37/M37</f>
        <v>810.59610166722439</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547011.21560797771</v>
      </c>
      <c r="L38" s="270"/>
      <c r="M38" s="271">
        <v>150</v>
      </c>
      <c r="N38" s="272">
        <f>K38/M38</f>
        <v>3646.7414373865181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1.8043666666666667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5991.7339741922542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9">
        <f>VLOOKUP(A58,TRANSPORTE!A5:D117,4,FALSE)</f>
        <v>1290.8463618130318</v>
      </c>
      <c r="M58" s="830"/>
      <c r="N58" s="287">
        <f>K58*L58</f>
        <v>167.81002703569413</v>
      </c>
    </row>
    <row r="59" spans="1:14">
      <c r="B59" s="46"/>
      <c r="C59" s="47"/>
      <c r="D59" s="47"/>
      <c r="E59" s="47"/>
      <c r="F59" s="47"/>
      <c r="G59" s="47"/>
      <c r="H59" s="311"/>
      <c r="I59" s="279"/>
      <c r="J59" s="286"/>
      <c r="K59" s="279"/>
      <c r="L59" s="829"/>
      <c r="M59" s="83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167.81002703569413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180.43666666666667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6339.9806678946152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1267.996133578923</v>
      </c>
      <c r="M82" s="860"/>
      <c r="N82" s="51"/>
    </row>
    <row r="83" spans="1:14">
      <c r="B83" s="89" t="s">
        <v>973</v>
      </c>
      <c r="C83" s="90"/>
      <c r="D83" s="90"/>
      <c r="E83" s="90"/>
      <c r="F83" s="90"/>
      <c r="G83" s="90"/>
      <c r="H83" s="90"/>
      <c r="I83" s="87"/>
      <c r="J83" s="88"/>
      <c r="K83" s="304">
        <v>0.05</v>
      </c>
      <c r="L83" s="859">
        <f>N77*K83</f>
        <v>316.99903339473076</v>
      </c>
      <c r="M83" s="860"/>
      <c r="N83" s="51"/>
    </row>
    <row r="84" spans="1:14" ht="15.75" thickBot="1">
      <c r="B84" s="91" t="s">
        <v>974</v>
      </c>
      <c r="C84" s="92"/>
      <c r="D84" s="92"/>
      <c r="E84" s="92"/>
      <c r="F84" s="92"/>
      <c r="G84" s="92"/>
      <c r="H84" s="92"/>
      <c r="I84" s="93"/>
      <c r="J84" s="94"/>
      <c r="K84" s="305">
        <v>0.05</v>
      </c>
      <c r="L84" s="861">
        <f>N77*K84</f>
        <v>316.99903339473076</v>
      </c>
      <c r="M84" s="862"/>
      <c r="N84" s="51"/>
    </row>
    <row r="85" spans="1:14" ht="15.75" thickBot="1">
      <c r="B85" s="825" t="s">
        <v>953</v>
      </c>
      <c r="C85" s="826"/>
      <c r="D85" s="826"/>
      <c r="E85" s="826"/>
      <c r="F85" s="826"/>
      <c r="G85" s="826"/>
      <c r="H85" s="826"/>
      <c r="I85" s="826"/>
      <c r="J85" s="826"/>
      <c r="K85" s="826"/>
      <c r="L85" s="826"/>
      <c r="M85" s="827"/>
      <c r="N85" s="52">
        <f>L82+L83+L84</f>
        <v>1901.9942003683846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8241.9748682629997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229888.81027077686</v>
      </c>
      <c r="L36" s="270"/>
      <c r="M36" s="271">
        <v>300</v>
      </c>
      <c r="N36" s="272">
        <f>K36/M36</f>
        <v>766.29603423592289</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121589.41525008366</v>
      </c>
      <c r="L37" s="270"/>
      <c r="M37" s="271">
        <v>300</v>
      </c>
      <c r="N37" s="272">
        <f>K37/M37</f>
        <v>405.29805083361219</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547011.21560797771</v>
      </c>
      <c r="L38" s="270"/>
      <c r="M38" s="271">
        <v>300</v>
      </c>
      <c r="N38" s="272">
        <f>K38/M38</f>
        <v>1823.3707186932591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0.90218333333333334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2995.8669870961271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9">
        <f>VLOOKUP(A58,TRANSPORTE!A5:D117,4,FALSE)</f>
        <v>1290.8463618130318</v>
      </c>
      <c r="M58" s="830"/>
      <c r="N58" s="287">
        <f>K58*L58</f>
        <v>83.905013517847067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83.905013517847067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90.218333333333334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3169.9903339473076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633.99806678946152</v>
      </c>
      <c r="M82" s="860"/>
      <c r="N82" s="51"/>
    </row>
    <row r="83" spans="1:14">
      <c r="B83" s="89" t="s">
        <v>973</v>
      </c>
      <c r="C83" s="90"/>
      <c r="D83" s="90"/>
      <c r="E83" s="90"/>
      <c r="F83" s="90"/>
      <c r="G83" s="90"/>
      <c r="H83" s="90"/>
      <c r="I83" s="87"/>
      <c r="J83" s="88"/>
      <c r="K83" s="304">
        <v>0.05</v>
      </c>
      <c r="L83" s="859">
        <f>N77*K83</f>
        <v>158.49951669736538</v>
      </c>
      <c r="M83" s="860"/>
      <c r="N83" s="51"/>
    </row>
    <row r="84" spans="1:14" ht="15.75" thickBot="1">
      <c r="B84" s="91" t="s">
        <v>974</v>
      </c>
      <c r="C84" s="92"/>
      <c r="D84" s="92"/>
      <c r="E84" s="92"/>
      <c r="F84" s="92"/>
      <c r="G84" s="92"/>
      <c r="H84" s="92"/>
      <c r="I84" s="93"/>
      <c r="J84" s="94"/>
      <c r="K84" s="305">
        <v>0.05</v>
      </c>
      <c r="L84" s="861">
        <f>N77*K84</f>
        <v>158.49951669736538</v>
      </c>
      <c r="M84" s="862"/>
      <c r="N84" s="51"/>
    </row>
    <row r="85" spans="1:14" ht="15.75" thickBot="1">
      <c r="B85" s="825" t="s">
        <v>953</v>
      </c>
      <c r="C85" s="826"/>
      <c r="D85" s="826"/>
      <c r="E85" s="826"/>
      <c r="F85" s="826"/>
      <c r="G85" s="826"/>
      <c r="H85" s="826"/>
      <c r="I85" s="826"/>
      <c r="J85" s="826"/>
      <c r="K85" s="826"/>
      <c r="L85" s="826"/>
      <c r="M85" s="827"/>
      <c r="N85" s="52">
        <f>L82+L83+L84</f>
        <v>950.99710018419228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4120.9874341314999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18</v>
      </c>
      <c r="N36" s="272">
        <f>K36/M36</f>
        <v>3669.2343367040417</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90285.385121424784</v>
      </c>
      <c r="L37" s="270"/>
      <c r="M37" s="271">
        <v>18</v>
      </c>
      <c r="N37" s="272">
        <f>K37/M37</f>
        <v>5015.8547289680437</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180865.44004559435</v>
      </c>
      <c r="L38" s="270"/>
      <c r="M38" s="271">
        <v>18</v>
      </c>
      <c r="N38" s="272">
        <f>K38/M38</f>
        <v>10048.080002533019</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562181.55887935881</v>
      </c>
      <c r="L39" s="842">
        <v>18</v>
      </c>
      <c r="M39" s="843"/>
      <c r="N39" s="272">
        <f>K39/L39</f>
        <v>31232.308826631044</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108519.882215754</v>
      </c>
      <c r="L40" s="276"/>
      <c r="M40" s="277">
        <v>18</v>
      </c>
      <c r="N40" s="272">
        <f>K40/M40</f>
        <v>6028.8823453196665</v>
      </c>
    </row>
    <row r="41" spans="1:14">
      <c r="B41" s="845" t="s">
        <v>952</v>
      </c>
      <c r="C41" s="846"/>
      <c r="D41" s="846"/>
      <c r="E41" s="38"/>
      <c r="F41" s="39"/>
      <c r="G41" s="39"/>
      <c r="H41" s="40"/>
      <c r="I41" s="36"/>
      <c r="J41" s="37"/>
      <c r="K41" s="279"/>
      <c r="L41" s="276"/>
      <c r="M41" s="401">
        <v>0.01</v>
      </c>
      <c r="N41" s="344">
        <f>N75*M41</f>
        <v>29.963350251000556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56024.323590406821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59615.899566873755</v>
      </c>
      <c r="N48" s="272">
        <f>K48*M48</f>
        <v>2086.5564848405816</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96740.34611533604</v>
      </c>
      <c r="N49" s="272">
        <f>K49*M49</f>
        <v>24185.08652883401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26271.643013674591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9">
        <f>VLOOKUP(A58,TRANSPORTE!A5:D117,4,FALSE)</f>
        <v>1290.8463618130318</v>
      </c>
      <c r="M58" s="830"/>
      <c r="N58" s="287">
        <f>K58*L58</f>
        <v>367.89121311671408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367.89121311671408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2996.3350251000556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85660.192842298187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17132.038568459637</v>
      </c>
      <c r="M82" s="860"/>
      <c r="N82" s="51"/>
    </row>
    <row r="83" spans="1:14">
      <c r="B83" s="89" t="s">
        <v>973</v>
      </c>
      <c r="C83" s="90"/>
      <c r="D83" s="90"/>
      <c r="E83" s="90"/>
      <c r="F83" s="90"/>
      <c r="G83" s="90"/>
      <c r="H83" s="90"/>
      <c r="I83" s="87"/>
      <c r="J83" s="88"/>
      <c r="K83" s="304">
        <v>0.05</v>
      </c>
      <c r="L83" s="859">
        <f>N77*K83</f>
        <v>4283.0096421149092</v>
      </c>
      <c r="M83" s="860"/>
      <c r="N83" s="51"/>
    </row>
    <row r="84" spans="1:14" ht="15.75" thickBot="1">
      <c r="B84" s="91" t="s">
        <v>974</v>
      </c>
      <c r="C84" s="92"/>
      <c r="D84" s="92"/>
      <c r="E84" s="92"/>
      <c r="F84" s="92"/>
      <c r="G84" s="92"/>
      <c r="H84" s="92"/>
      <c r="I84" s="93"/>
      <c r="J84" s="94"/>
      <c r="K84" s="305">
        <v>0.05</v>
      </c>
      <c r="L84" s="861">
        <f>N77*K84</f>
        <v>4283.0096421149092</v>
      </c>
      <c r="M84" s="862"/>
      <c r="N84" s="51"/>
    </row>
    <row r="85" spans="1:14" ht="15.75" thickBot="1">
      <c r="B85" s="825" t="s">
        <v>953</v>
      </c>
      <c r="C85" s="826"/>
      <c r="D85" s="826"/>
      <c r="E85" s="826"/>
      <c r="F85" s="826"/>
      <c r="G85" s="826"/>
      <c r="H85" s="826"/>
      <c r="I85" s="826"/>
      <c r="J85" s="826"/>
      <c r="K85" s="826"/>
      <c r="L85" s="826"/>
      <c r="M85" s="827"/>
      <c r="N85" s="52">
        <f>L82+L83+L84</f>
        <v>25698.057852689457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111358.25069498764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12</v>
      </c>
      <c r="N36" s="272">
        <f>K36/M36</f>
        <v>5503.8515050560627</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90285.385121424784</v>
      </c>
      <c r="L37" s="270"/>
      <c r="M37" s="271">
        <v>12</v>
      </c>
      <c r="N37" s="272">
        <f>K37/M37</f>
        <v>7523.7820934520651</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180865.44004559435</v>
      </c>
      <c r="L38" s="270"/>
      <c r="M38" s="271">
        <v>12</v>
      </c>
      <c r="N38" s="272">
        <f>K38/M38</f>
        <v>15072.12000379953</v>
      </c>
    </row>
    <row r="39" spans="1:14">
      <c r="A39" s="113" t="s">
        <v>299</v>
      </c>
      <c r="B39" s="838" t="str">
        <f>VLOOKUP(A39,EQUIPOS!A7:D154,3,FALSE)</f>
        <v xml:space="preserve">Recicladora, potencia 430HP </v>
      </c>
      <c r="C39" s="839"/>
      <c r="D39" s="839"/>
      <c r="E39" s="839"/>
      <c r="F39" s="839"/>
      <c r="G39" s="839"/>
      <c r="H39" s="840"/>
      <c r="I39" s="267"/>
      <c r="J39" s="268"/>
      <c r="K39" s="269">
        <f>VLOOKUP(A39,EQUIPOS!A7:D164,4,FALSE)</f>
        <v>562181.55887935881</v>
      </c>
      <c r="L39" s="270"/>
      <c r="M39" s="271">
        <v>12</v>
      </c>
      <c r="N39" s="272">
        <f>K39/M39</f>
        <v>46848.46323994657</v>
      </c>
    </row>
    <row r="40" spans="1:14">
      <c r="A40" t="s">
        <v>365</v>
      </c>
      <c r="B40" s="838" t="str">
        <f>VLOOKUP(A40,EQUIPOS!A8:D154,3,FALSE)</f>
        <v xml:space="preserve">Vibrocompatador, potencia 153 HP, peso 10 Ton. </v>
      </c>
      <c r="C40" s="839"/>
      <c r="D40" s="839"/>
      <c r="E40" s="839"/>
      <c r="F40" s="839"/>
      <c r="G40" s="839"/>
      <c r="H40" s="840"/>
      <c r="I40" s="267"/>
      <c r="J40" s="268"/>
      <c r="K40" s="269">
        <f>VLOOKUP(A40,EQUIPOS!A8:D165,4,FALSE)</f>
        <v>108519.882215754</v>
      </c>
      <c r="L40" s="270"/>
      <c r="M40" s="271">
        <v>12</v>
      </c>
      <c r="N40" s="272">
        <f>K40/M40</f>
        <v>9043.3235179794992</v>
      </c>
    </row>
    <row r="41" spans="1:14">
      <c r="B41" s="838"/>
      <c r="C41" s="839"/>
      <c r="D41" s="839"/>
      <c r="E41" s="839"/>
      <c r="F41" s="839"/>
      <c r="G41" s="839"/>
      <c r="H41" s="840"/>
      <c r="I41" s="841"/>
      <c r="J41" s="822"/>
      <c r="K41" s="269"/>
      <c r="L41" s="842"/>
      <c r="M41" s="843"/>
      <c r="N41" s="272"/>
    </row>
    <row r="42" spans="1:14">
      <c r="B42" s="838"/>
      <c r="C42" s="839"/>
      <c r="D42" s="839"/>
      <c r="E42" s="844"/>
      <c r="F42" s="839"/>
      <c r="G42" s="839"/>
      <c r="H42" s="840"/>
      <c r="I42" s="36"/>
      <c r="J42" s="37"/>
      <c r="K42" s="274"/>
      <c r="L42" s="276"/>
      <c r="M42" s="277"/>
      <c r="N42" s="278"/>
    </row>
    <row r="43" spans="1:14">
      <c r="B43" s="845" t="s">
        <v>952</v>
      </c>
      <c r="C43" s="958"/>
      <c r="D43" s="958"/>
      <c r="E43" s="38"/>
      <c r="F43" s="39"/>
      <c r="G43" s="39"/>
      <c r="H43" s="40"/>
      <c r="I43" s="36"/>
      <c r="J43" s="37"/>
      <c r="K43" s="279"/>
      <c r="L43" s="276"/>
      <c r="M43" s="401">
        <v>0.1</v>
      </c>
      <c r="N43" s="344">
        <f>N77*M43</f>
        <v>449.45025376500837</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84440.990613998743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88.881886626975415</v>
      </c>
      <c r="N50" s="272">
        <f>K50*M50</f>
        <v>6666.1414970231563</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1275.7802507310982</v>
      </c>
      <c r="N51" s="272">
        <f>K51*M51</f>
        <v>1658.5143259504277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SUM(N50:N54)</f>
        <v>8324.6558229735838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4494.5025376500835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97260.148974622411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19452.029794924481</v>
      </c>
      <c r="M84" s="860"/>
      <c r="N84" s="51"/>
    </row>
    <row r="85" spans="1:14">
      <c r="B85" s="89" t="s">
        <v>973</v>
      </c>
      <c r="C85" s="90"/>
      <c r="D85" s="90"/>
      <c r="E85" s="90"/>
      <c r="F85" s="90"/>
      <c r="G85" s="90"/>
      <c r="H85" s="90"/>
      <c r="I85" s="87"/>
      <c r="J85" s="88"/>
      <c r="K85" s="304">
        <v>0.05</v>
      </c>
      <c r="L85" s="859">
        <f>N79*K85</f>
        <v>4863.0074487311203</v>
      </c>
      <c r="M85" s="860"/>
      <c r="N85" s="51"/>
    </row>
    <row r="86" spans="1:14" ht="15.75" thickBot="1">
      <c r="B86" s="91" t="s">
        <v>974</v>
      </c>
      <c r="C86" s="92"/>
      <c r="D86" s="92"/>
      <c r="E86" s="92"/>
      <c r="F86" s="92"/>
      <c r="G86" s="92"/>
      <c r="H86" s="92"/>
      <c r="I86" s="93"/>
      <c r="J86" s="94"/>
      <c r="K86" s="305">
        <v>0.05</v>
      </c>
      <c r="L86" s="861">
        <f>N79*K86</f>
        <v>4863.0074487311203</v>
      </c>
      <c r="M86" s="862"/>
      <c r="N86" s="51"/>
    </row>
    <row r="87" spans="1:14" ht="15.75" thickBot="1">
      <c r="B87" s="825" t="s">
        <v>953</v>
      </c>
      <c r="C87" s="826"/>
      <c r="D87" s="826"/>
      <c r="E87" s="826"/>
      <c r="F87" s="826"/>
      <c r="G87" s="826"/>
      <c r="H87" s="826"/>
      <c r="I87" s="826"/>
      <c r="J87" s="826"/>
      <c r="K87" s="826"/>
      <c r="L87" s="826"/>
      <c r="M87" s="827"/>
      <c r="N87" s="52">
        <f>L84+L85+L86</f>
        <v>29178.044692386724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126438.19366700914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18</v>
      </c>
      <c r="N36" s="272">
        <f>K36/M36</f>
        <v>3669.2343367040417</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90285.385121424784</v>
      </c>
      <c r="L37" s="270"/>
      <c r="M37" s="271">
        <v>18</v>
      </c>
      <c r="N37" s="272">
        <f>K37/M37</f>
        <v>5015.8547289680437</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180865.44004559435</v>
      </c>
      <c r="L38" s="270"/>
      <c r="M38" s="271">
        <v>18</v>
      </c>
      <c r="N38" s="272">
        <f>K38/M38</f>
        <v>10048.080002533019</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562181.55887935881</v>
      </c>
      <c r="L39" s="842">
        <v>18</v>
      </c>
      <c r="M39" s="843"/>
      <c r="N39" s="272">
        <f>K39/L39</f>
        <v>31232.308826631044</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108519.882215754</v>
      </c>
      <c r="L40" s="276"/>
      <c r="M40" s="277">
        <v>18</v>
      </c>
      <c r="N40" s="272">
        <f>K40/M40</f>
        <v>6028.8823453196665</v>
      </c>
    </row>
    <row r="41" spans="1:14">
      <c r="B41" s="320"/>
      <c r="C41" s="321"/>
      <c r="D41" s="321"/>
      <c r="E41" s="321"/>
      <c r="F41" s="323"/>
      <c r="G41" s="323"/>
      <c r="H41" s="125"/>
      <c r="I41" s="36"/>
      <c r="J41" s="37"/>
      <c r="K41" s="274"/>
      <c r="L41" s="276"/>
      <c r="M41" s="277"/>
      <c r="N41" s="272"/>
    </row>
    <row r="42" spans="1:14">
      <c r="B42" s="845" t="s">
        <v>952</v>
      </c>
      <c r="C42" s="846"/>
      <c r="D42" s="846"/>
      <c r="E42" s="38"/>
      <c r="F42" s="39"/>
      <c r="G42" s="39"/>
      <c r="H42" s="40"/>
      <c r="I42" s="36"/>
      <c r="J42" s="37"/>
      <c r="K42" s="279"/>
      <c r="L42" s="276"/>
      <c r="M42" s="401">
        <v>0.01</v>
      </c>
      <c r="N42" s="344">
        <f>N76*M42</f>
        <v>29.963350251000556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56024.323590406821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437128.68755755079</v>
      </c>
      <c r="N49" s="272">
        <f>K49*M49</f>
        <v>66880.689196305262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66880.689196305262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921.59230293583789</v>
      </c>
      <c r="M59" s="830"/>
      <c r="N59" s="287">
        <f>K59*L59</f>
        <v>141.00362234918319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141.00362234918319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126042.35143416132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25208.470286832264</v>
      </c>
      <c r="M83" s="860"/>
      <c r="N83" s="51"/>
    </row>
    <row r="84" spans="1:14">
      <c r="B84" s="89" t="s">
        <v>973</v>
      </c>
      <c r="C84" s="90"/>
      <c r="D84" s="90"/>
      <c r="E84" s="90"/>
      <c r="F84" s="90"/>
      <c r="G84" s="90"/>
      <c r="H84" s="90"/>
      <c r="I84" s="87"/>
      <c r="J84" s="88"/>
      <c r="K84" s="304">
        <v>0.05</v>
      </c>
      <c r="L84" s="859">
        <f>N78*K84</f>
        <v>6302.117571708066</v>
      </c>
      <c r="M84" s="860"/>
      <c r="N84" s="51"/>
    </row>
    <row r="85" spans="1:14" ht="15.75" thickBot="1">
      <c r="B85" s="91" t="s">
        <v>974</v>
      </c>
      <c r="C85" s="92"/>
      <c r="D85" s="92"/>
      <c r="E85" s="92"/>
      <c r="F85" s="92"/>
      <c r="G85" s="92"/>
      <c r="H85" s="92"/>
      <c r="I85" s="93"/>
      <c r="J85" s="94"/>
      <c r="K85" s="305">
        <v>0.05</v>
      </c>
      <c r="L85" s="861">
        <f>N78*K85</f>
        <v>6302.117571708066</v>
      </c>
      <c r="M85" s="862"/>
      <c r="N85" s="51"/>
    </row>
    <row r="86" spans="1:14" ht="15.75" thickBot="1">
      <c r="B86" s="825" t="s">
        <v>953</v>
      </c>
      <c r="C86" s="826"/>
      <c r="D86" s="826"/>
      <c r="E86" s="826"/>
      <c r="F86" s="826"/>
      <c r="G86" s="826"/>
      <c r="H86" s="826"/>
      <c r="I86" s="826"/>
      <c r="J86" s="826"/>
      <c r="K86" s="826"/>
      <c r="L86" s="826"/>
      <c r="M86" s="827"/>
      <c r="N86" s="52">
        <f>L83+L84+L85</f>
        <v>37812.705430248396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163855.05686440971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18</v>
      </c>
      <c r="N36" s="272">
        <f>K36/M36</f>
        <v>3669.2343367040417</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90285.385121424784</v>
      </c>
      <c r="L37" s="270"/>
      <c r="M37" s="271">
        <v>18</v>
      </c>
      <c r="N37" s="272">
        <f>K37/M37</f>
        <v>5015.8547289680437</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180865.44004559435</v>
      </c>
      <c r="L38" s="270"/>
      <c r="M38" s="271">
        <v>18</v>
      </c>
      <c r="N38" s="272">
        <f>K38/M38</f>
        <v>10048.080002533019</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562181.55887935881</v>
      </c>
      <c r="L39" s="842">
        <v>18</v>
      </c>
      <c r="M39" s="843"/>
      <c r="N39" s="272">
        <f>K39/L39</f>
        <v>31232.308826631044</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108519.882215754</v>
      </c>
      <c r="L40" s="276"/>
      <c r="M40" s="277">
        <v>18</v>
      </c>
      <c r="N40" s="272">
        <f>K40/M40</f>
        <v>6028.8823453196665</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29.963350251000556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56024.323590406821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456134.28266874864</v>
      </c>
      <c r="N49" s="272">
        <f>K49*M49</f>
        <v>69788.545248318536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69788.545248318536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921.59230293583789</v>
      </c>
      <c r="M59" s="830"/>
      <c r="N59" s="287">
        <f>K59*L59</f>
        <v>141.00362234918319</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141.00362234918319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128950.20748617458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25790.041497234917</v>
      </c>
      <c r="M83" s="860"/>
      <c r="N83" s="51"/>
    </row>
    <row r="84" spans="1:14">
      <c r="B84" s="89" t="s">
        <v>973</v>
      </c>
      <c r="C84" s="90"/>
      <c r="D84" s="90"/>
      <c r="E84" s="90"/>
      <c r="F84" s="90"/>
      <c r="G84" s="90"/>
      <c r="H84" s="90"/>
      <c r="I84" s="87"/>
      <c r="J84" s="88"/>
      <c r="K84" s="304">
        <v>0.05</v>
      </c>
      <c r="L84" s="859">
        <f>N78*K84</f>
        <v>6447.5103743087293</v>
      </c>
      <c r="M84" s="860"/>
      <c r="N84" s="51"/>
    </row>
    <row r="85" spans="1:14" ht="15.75" thickBot="1">
      <c r="B85" s="91" t="s">
        <v>974</v>
      </c>
      <c r="C85" s="92"/>
      <c r="D85" s="92"/>
      <c r="E85" s="92"/>
      <c r="F85" s="92"/>
      <c r="G85" s="92"/>
      <c r="H85" s="92"/>
      <c r="I85" s="93"/>
      <c r="J85" s="94"/>
      <c r="K85" s="305">
        <v>0.05</v>
      </c>
      <c r="L85" s="861">
        <f>N78*K85</f>
        <v>6447.5103743087293</v>
      </c>
      <c r="M85" s="862"/>
      <c r="N85" s="51"/>
    </row>
    <row r="86" spans="1:14" ht="15.75" thickBot="1">
      <c r="B86" s="825" t="s">
        <v>953</v>
      </c>
      <c r="C86" s="826"/>
      <c r="D86" s="826"/>
      <c r="E86" s="826"/>
      <c r="F86" s="826"/>
      <c r="G86" s="826"/>
      <c r="H86" s="826"/>
      <c r="I86" s="826"/>
      <c r="J86" s="826"/>
      <c r="K86" s="826"/>
      <c r="L86" s="826"/>
      <c r="M86" s="827"/>
      <c r="N86" s="52">
        <f>L83+L84+L85</f>
        <v>38685.062245852379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167635.26973202697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15</v>
      </c>
      <c r="N36" s="272">
        <f>K36/M36</f>
        <v>4403.08120404485</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90285.385121424784</v>
      </c>
      <c r="L37" s="270"/>
      <c r="M37" s="271">
        <v>15</v>
      </c>
      <c r="N37" s="272">
        <f>K37/M37</f>
        <v>6019.0256747616522</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180865.44004559435</v>
      </c>
      <c r="L38" s="270"/>
      <c r="M38" s="271">
        <v>15</v>
      </c>
      <c r="N38" s="272">
        <f>K38/M38</f>
        <v>12057.696003039624</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562181.55887935881</v>
      </c>
      <c r="L39" s="842">
        <v>15</v>
      </c>
      <c r="M39" s="843"/>
      <c r="N39" s="272">
        <f>K39/L39</f>
        <v>37478.770591957255</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108519.882215754</v>
      </c>
      <c r="L40" s="276"/>
      <c r="M40" s="277">
        <v>15</v>
      </c>
      <c r="N40" s="272">
        <f>K40/M40</f>
        <v>7234.6588143835997</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35.956020301200674</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67229.188308488185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437128.68755755079</v>
      </c>
      <c r="N49" s="272">
        <f>K49*M49</f>
        <v>66880.689196305262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66880.689196305262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921.59230293583789</v>
      </c>
      <c r="M59" s="830"/>
      <c r="N59" s="287">
        <f>K59*L59</f>
        <v>141.00362234918319</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141.00362234918319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137846.4831572627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27569.29663145254</v>
      </c>
      <c r="M83" s="860"/>
      <c r="N83" s="51"/>
    </row>
    <row r="84" spans="1:14">
      <c r="B84" s="89" t="s">
        <v>973</v>
      </c>
      <c r="C84" s="90"/>
      <c r="D84" s="90"/>
      <c r="E84" s="90"/>
      <c r="F84" s="90"/>
      <c r="G84" s="90"/>
      <c r="H84" s="90"/>
      <c r="I84" s="87"/>
      <c r="J84" s="88"/>
      <c r="K84" s="304">
        <v>0.05</v>
      </c>
      <c r="L84" s="859">
        <f>N78*K84</f>
        <v>6892.324157863135</v>
      </c>
      <c r="M84" s="860"/>
      <c r="N84" s="51"/>
    </row>
    <row r="85" spans="1:14" ht="15.75" thickBot="1">
      <c r="B85" s="91" t="s">
        <v>974</v>
      </c>
      <c r="C85" s="92"/>
      <c r="D85" s="92"/>
      <c r="E85" s="92"/>
      <c r="F85" s="92"/>
      <c r="G85" s="92"/>
      <c r="H85" s="92"/>
      <c r="I85" s="93"/>
      <c r="J85" s="94"/>
      <c r="K85" s="305">
        <v>0.05</v>
      </c>
      <c r="L85" s="861">
        <f>N78*K85</f>
        <v>6892.324157863135</v>
      </c>
      <c r="M85" s="862"/>
      <c r="N85" s="51"/>
    </row>
    <row r="86" spans="1:14" ht="15.75" thickBot="1">
      <c r="B86" s="825" t="s">
        <v>953</v>
      </c>
      <c r="C86" s="826"/>
      <c r="D86" s="826"/>
      <c r="E86" s="826"/>
      <c r="F86" s="826"/>
      <c r="G86" s="826"/>
      <c r="H86" s="826"/>
      <c r="I86" s="826"/>
      <c r="J86" s="826"/>
      <c r="K86" s="826"/>
      <c r="L86" s="826"/>
      <c r="M86" s="827"/>
      <c r="N86" s="52">
        <f>L83+L84+L85</f>
        <v>41353.94494717881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179200.4281044415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271">
        <v>15</v>
      </c>
      <c r="N36" s="272">
        <f>K36/M36</f>
        <v>4403.08120404485</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90285.385121424784</v>
      </c>
      <c r="L37" s="270"/>
      <c r="M37" s="271">
        <v>15</v>
      </c>
      <c r="N37" s="272">
        <f>K37/M37</f>
        <v>6019.0256747616522</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180865.44004559435</v>
      </c>
      <c r="L38" s="270"/>
      <c r="M38" s="271">
        <v>15</v>
      </c>
      <c r="N38" s="272">
        <f>K38/M38</f>
        <v>12057.696003039624</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562181.55887935881</v>
      </c>
      <c r="L39" s="842">
        <v>15</v>
      </c>
      <c r="M39" s="843"/>
      <c r="N39" s="272">
        <f>K39/L39</f>
        <v>37478.770591957255</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108519.882215754</v>
      </c>
      <c r="L40" s="276"/>
      <c r="M40" s="277">
        <v>15</v>
      </c>
      <c r="N40" s="272">
        <f>K40/M40</f>
        <v>7234.6588143835997</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35.956020301200674</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67229.188308488185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456134.28266874864</v>
      </c>
      <c r="N49" s="272">
        <f>K49*M49</f>
        <v>69788.545248318536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69788.545248318536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921.59230293583789</v>
      </c>
      <c r="M59" s="830"/>
      <c r="N59" s="287">
        <f>K59*L59</f>
        <v>141.00362234918319</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141.00362234918319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140754.33920927596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28150.867841855194</v>
      </c>
      <c r="M83" s="860"/>
      <c r="N83" s="51"/>
    </row>
    <row r="84" spans="1:14">
      <c r="B84" s="89" t="s">
        <v>973</v>
      </c>
      <c r="C84" s="90"/>
      <c r="D84" s="90"/>
      <c r="E84" s="90"/>
      <c r="F84" s="90"/>
      <c r="G84" s="90"/>
      <c r="H84" s="90"/>
      <c r="I84" s="87"/>
      <c r="J84" s="88"/>
      <c r="K84" s="304">
        <v>0.05</v>
      </c>
      <c r="L84" s="859">
        <f>N78*K84</f>
        <v>7037.7169604637984</v>
      </c>
      <c r="M84" s="860"/>
      <c r="N84" s="51"/>
    </row>
    <row r="85" spans="1:14" ht="15.75" thickBot="1">
      <c r="B85" s="91" t="s">
        <v>974</v>
      </c>
      <c r="C85" s="92"/>
      <c r="D85" s="92"/>
      <c r="E85" s="92"/>
      <c r="F85" s="92"/>
      <c r="G85" s="92"/>
      <c r="H85" s="92"/>
      <c r="I85" s="93"/>
      <c r="J85" s="94"/>
      <c r="K85" s="305">
        <v>0.05</v>
      </c>
      <c r="L85" s="861">
        <f>N78*K85</f>
        <v>7037.7169604637984</v>
      </c>
      <c r="M85" s="862"/>
      <c r="N85" s="51"/>
    </row>
    <row r="86" spans="1:14" ht="15.75" thickBot="1">
      <c r="B86" s="825" t="s">
        <v>953</v>
      </c>
      <c r="C86" s="826"/>
      <c r="D86" s="826"/>
      <c r="E86" s="826"/>
      <c r="F86" s="826"/>
      <c r="G86" s="826"/>
      <c r="H86" s="826"/>
      <c r="I86" s="826"/>
      <c r="J86" s="826"/>
      <c r="K86" s="826"/>
      <c r="L86" s="826"/>
      <c r="M86" s="827"/>
      <c r="N86" s="52">
        <f>L83+L84+L85</f>
        <v>42226.301762782787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182980.64097205875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4.3147224361440797</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3152.0551989176156</v>
      </c>
      <c r="N49" s="272">
        <f>K49*M49</f>
        <v>3325.4182348580844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3325.4182348580844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431.472243614408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3761.2052009086365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752.24104018172739</v>
      </c>
      <c r="M83" s="860"/>
      <c r="N83" s="51"/>
    </row>
    <row r="84" spans="1:14">
      <c r="B84" s="89" t="s">
        <v>973</v>
      </c>
      <c r="C84" s="90"/>
      <c r="D84" s="90"/>
      <c r="E84" s="90"/>
      <c r="F84" s="90"/>
      <c r="G84" s="90"/>
      <c r="H84" s="90"/>
      <c r="I84" s="87"/>
      <c r="J84" s="88"/>
      <c r="K84" s="304">
        <v>0.05</v>
      </c>
      <c r="L84" s="859">
        <f>N78*K84</f>
        <v>188.06026004543185</v>
      </c>
      <c r="M84" s="860"/>
      <c r="N84" s="51"/>
    </row>
    <row r="85" spans="1:14" ht="15.75" thickBot="1">
      <c r="B85" s="91" t="s">
        <v>974</v>
      </c>
      <c r="C85" s="92"/>
      <c r="D85" s="92"/>
      <c r="E85" s="92"/>
      <c r="F85" s="92"/>
      <c r="G85" s="92"/>
      <c r="H85" s="92"/>
      <c r="I85" s="93"/>
      <c r="J85" s="94"/>
      <c r="K85" s="305">
        <v>0.05</v>
      </c>
      <c r="L85" s="861">
        <f>N78*K85</f>
        <v>188.06026004543185</v>
      </c>
      <c r="M85" s="862"/>
      <c r="N85" s="51"/>
    </row>
    <row r="86" spans="1:14" ht="15.75" thickBot="1">
      <c r="B86" s="825" t="s">
        <v>953</v>
      </c>
      <c r="C86" s="826"/>
      <c r="D86" s="826"/>
      <c r="E86" s="826"/>
      <c r="F86" s="826"/>
      <c r="G86" s="826"/>
      <c r="H86" s="826"/>
      <c r="I86" s="826"/>
      <c r="J86" s="826"/>
      <c r="K86" s="826"/>
      <c r="L86" s="826"/>
      <c r="M86" s="827"/>
      <c r="N86" s="52">
        <f>L83+L84+L85</f>
        <v>1128.3615602725911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4889.5667611812278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164</v>
      </c>
      <c r="B36" s="838" t="str">
        <f>VLOOKUP(A36,EQUIPOS!A6:D154,3,FALSE)</f>
        <v>Compactador manual de rodillo</v>
      </c>
      <c r="C36" s="839"/>
      <c r="D36" s="839"/>
      <c r="E36" s="839"/>
      <c r="F36" s="839"/>
      <c r="G36" s="839"/>
      <c r="H36" s="840"/>
      <c r="I36" s="267"/>
      <c r="J36" s="268"/>
      <c r="K36" s="269">
        <f>VLOOKUP(A36,EQUIPOS!A6:D163,4,FALSE)</f>
        <v>82425.11964890598</v>
      </c>
      <c r="L36" s="270"/>
      <c r="M36" s="271">
        <v>2</v>
      </c>
      <c r="N36" s="272">
        <f>K36/M36</f>
        <v>41212.55982445299</v>
      </c>
    </row>
    <row r="37" spans="1:14">
      <c r="A37" s="113" t="s">
        <v>180</v>
      </c>
      <c r="B37" s="838" t="str">
        <f>VLOOKUP(A37,EQUIPOS!A7:D154,3,FALSE)</f>
        <v>Compresor 120 HP, con martillo.</v>
      </c>
      <c r="C37" s="839"/>
      <c r="D37" s="839"/>
      <c r="E37" s="839"/>
      <c r="F37" s="839"/>
      <c r="G37" s="839"/>
      <c r="H37" s="840"/>
      <c r="I37" s="267"/>
      <c r="J37" s="268"/>
      <c r="K37" s="269">
        <f>VLOOKUP(A37,EQUIPOS!A7:D164,4,FALSE)</f>
        <v>75735.290875401639</v>
      </c>
      <c r="L37" s="270"/>
      <c r="M37" s="271">
        <v>4</v>
      </c>
      <c r="N37" s="272">
        <f>K37/M37</f>
        <v>18933.82271885041</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14832.400280820631</v>
      </c>
      <c r="L38" s="270"/>
      <c r="M38" s="271">
        <v>10</v>
      </c>
      <c r="N38" s="272">
        <f>K38/M38</f>
        <v>1483.2400280820632</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67"/>
      <c r="J39" s="268"/>
      <c r="K39" s="269">
        <f>VLOOKUP(A39,EQUIPOS!A9:D166,4,FALSE)</f>
        <v>82432.331846875255</v>
      </c>
      <c r="L39" s="270"/>
      <c r="M39" s="271">
        <v>10</v>
      </c>
      <c r="N39" s="272">
        <f>K39/M39</f>
        <v>8243.2331846875259</v>
      </c>
    </row>
    <row r="40" spans="1:14">
      <c r="A40" t="s">
        <v>129</v>
      </c>
      <c r="B40" s="838" t="str">
        <f>VLOOKUP(A40,EQUIPOS!A10:D154,3,FALSE)</f>
        <v xml:space="preserve">Buldozer, Potencia al volante de 140 HP, motor de 2200 RPM, longitud de hoja 4,80m. </v>
      </c>
      <c r="C40" s="839"/>
      <c r="D40" s="839"/>
      <c r="E40" s="839"/>
      <c r="F40" s="839"/>
      <c r="G40" s="839"/>
      <c r="H40" s="840"/>
      <c r="I40" s="267"/>
      <c r="J40" s="268"/>
      <c r="K40" s="269">
        <f>VLOOKUP(A40,EQUIPOS!A10:D167,4,FALSE)</f>
        <v>145697.73243339302</v>
      </c>
      <c r="L40" s="270"/>
      <c r="M40" s="271">
        <v>100</v>
      </c>
      <c r="N40" s="272">
        <f>K40/M40</f>
        <v>1456.9773243339303</v>
      </c>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1348.350761295025</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72678.183841701946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2980.7949783436875</v>
      </c>
      <c r="N53" s="272">
        <f>K53*M53</f>
        <v>2980.7949783436875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2980.7949783436875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9">
        <f>VLOOKUP(A63,TRANSPORTE!A5:D117,4,FALSE)</f>
        <v>1290.8463618130318</v>
      </c>
      <c r="M63" s="830"/>
      <c r="N63" s="287">
        <f>K63*L63</f>
        <v>1678.1002703569413</v>
      </c>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1678.1002703569413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13483.507612950249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90820.586703352834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18164.117340670568</v>
      </c>
      <c r="M87" s="860"/>
      <c r="N87" s="51"/>
    </row>
    <row r="88" spans="1:14">
      <c r="B88" s="89" t="s">
        <v>973</v>
      </c>
      <c r="C88" s="90"/>
      <c r="D88" s="90"/>
      <c r="E88" s="90"/>
      <c r="F88" s="90"/>
      <c r="G88" s="90"/>
      <c r="H88" s="90"/>
      <c r="I88" s="87"/>
      <c r="J88" s="88"/>
      <c r="K88" s="304">
        <v>0.05</v>
      </c>
      <c r="L88" s="859">
        <f>N82*K88</f>
        <v>4541.0293351676419</v>
      </c>
      <c r="M88" s="860"/>
      <c r="N88" s="51"/>
    </row>
    <row r="89" spans="1:14" ht="15.75" thickBot="1">
      <c r="B89" s="91" t="s">
        <v>974</v>
      </c>
      <c r="C89" s="92"/>
      <c r="D89" s="92"/>
      <c r="E89" s="92"/>
      <c r="F89" s="92"/>
      <c r="G89" s="92"/>
      <c r="H89" s="92"/>
      <c r="I89" s="93"/>
      <c r="J89" s="94"/>
      <c r="K89" s="305">
        <v>0.05</v>
      </c>
      <c r="L89" s="861">
        <f>N82*K89</f>
        <v>4541.0293351676419</v>
      </c>
      <c r="M89" s="862"/>
      <c r="N89" s="51"/>
    </row>
    <row r="90" spans="1:14" ht="15.75" thickBot="1">
      <c r="B90" s="825" t="s">
        <v>953</v>
      </c>
      <c r="C90" s="826"/>
      <c r="D90" s="826"/>
      <c r="E90" s="826"/>
      <c r="F90" s="826"/>
      <c r="G90" s="826"/>
      <c r="H90" s="826"/>
      <c r="I90" s="826"/>
      <c r="J90" s="826"/>
      <c r="K90" s="826"/>
      <c r="L90" s="826"/>
      <c r="M90" s="827"/>
      <c r="N90" s="52">
        <f>L87+L88+L89</f>
        <v>27246.176011005849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118066.76271435869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4547.8059766283877</v>
      </c>
      <c r="L36" s="270"/>
      <c r="M36" s="271">
        <v>2</v>
      </c>
      <c r="N36" s="272">
        <f>K36/M36</f>
        <v>2273.9029883141939</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267"/>
      <c r="J37" s="268"/>
      <c r="K37" s="269">
        <f>VLOOKUP(A37,EQUIPOS!A7:D164,4,FALSE)</f>
        <v>82432.331846875255</v>
      </c>
      <c r="L37" s="270"/>
      <c r="M37" s="271">
        <v>10</v>
      </c>
      <c r="N37" s="272">
        <f>K37/M37</f>
        <v>8243.2331846875259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269.67015225900496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10786.806325260724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5393.4030451800991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16180.209370440823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3236.0418740881651</v>
      </c>
      <c r="M87" s="860"/>
      <c r="N87" s="51"/>
    </row>
    <row r="88" spans="1:14">
      <c r="B88" s="89" t="s">
        <v>973</v>
      </c>
      <c r="C88" s="90"/>
      <c r="D88" s="90"/>
      <c r="E88" s="90"/>
      <c r="F88" s="90"/>
      <c r="G88" s="90"/>
      <c r="H88" s="90"/>
      <c r="I88" s="87"/>
      <c r="J88" s="88"/>
      <c r="K88" s="304">
        <v>0.05</v>
      </c>
      <c r="L88" s="859">
        <f>N82*K88</f>
        <v>809.01046852204126</v>
      </c>
      <c r="M88" s="860"/>
      <c r="N88" s="51"/>
    </row>
    <row r="89" spans="1:14" ht="15.75" thickBot="1">
      <c r="B89" s="91" t="s">
        <v>974</v>
      </c>
      <c r="C89" s="92"/>
      <c r="D89" s="92"/>
      <c r="E89" s="92"/>
      <c r="F89" s="92"/>
      <c r="G89" s="92"/>
      <c r="H89" s="92"/>
      <c r="I89" s="93"/>
      <c r="J89" s="94"/>
      <c r="K89" s="305">
        <v>0.05</v>
      </c>
      <c r="L89" s="861">
        <f>N82*K89</f>
        <v>809.01046852204126</v>
      </c>
      <c r="M89" s="862"/>
      <c r="N89" s="51"/>
    </row>
    <row r="90" spans="1:14" ht="15.75" thickBot="1">
      <c r="B90" s="825" t="s">
        <v>953</v>
      </c>
      <c r="C90" s="826"/>
      <c r="D90" s="826"/>
      <c r="E90" s="826"/>
      <c r="F90" s="826"/>
      <c r="G90" s="826"/>
      <c r="H90" s="826"/>
      <c r="I90" s="826"/>
      <c r="J90" s="826"/>
      <c r="K90" s="826"/>
      <c r="L90" s="826"/>
      <c r="M90" s="827"/>
      <c r="N90" s="52">
        <f>L87+L88+L89</f>
        <v>4854.0628111322476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21034.272181573069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2153.3562508276691</v>
      </c>
      <c r="L36" s="270"/>
      <c r="M36" s="271">
        <v>60</v>
      </c>
      <c r="N36" s="272">
        <f>K36/M36</f>
        <v>35.889270847127818</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60</v>
      </c>
      <c r="N37" s="272">
        <f>K37/M37</f>
        <v>803.35299427807672</v>
      </c>
    </row>
    <row r="38" spans="1:14">
      <c r="A38" t="s">
        <v>138</v>
      </c>
      <c r="B38" s="838" t="str">
        <f>VLOOKUP(A38,EQUIPOS!A8:D154,3,FALSE)</f>
        <v>Camioneta D-300</v>
      </c>
      <c r="C38" s="839"/>
      <c r="D38" s="839"/>
      <c r="E38" s="839"/>
      <c r="F38" s="839"/>
      <c r="G38" s="839"/>
      <c r="H38" s="840"/>
      <c r="I38" s="267"/>
      <c r="J38" s="268"/>
      <c r="K38" s="269">
        <f>VLOOKUP(A38,EQUIPOS!A8:D165,4,FALSE)</f>
        <v>33741.753042275275</v>
      </c>
      <c r="L38" s="270"/>
      <c r="M38" s="271">
        <v>60</v>
      </c>
      <c r="N38" s="272">
        <f>K38/M38</f>
        <v>562.36255070458787</v>
      </c>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22.390442043167496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1423.9952578729599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2174.3544460208864</v>
      </c>
      <c r="N53" s="272">
        <f>K53*M53</f>
        <v>260.92253352250634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260.92253352250634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447.80884086334993</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2132.7266322588162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426.54532645176323</v>
      </c>
      <c r="M87" s="860"/>
      <c r="N87" s="51"/>
    </row>
    <row r="88" spans="1:14">
      <c r="B88" s="89" t="s">
        <v>973</v>
      </c>
      <c r="C88" s="90"/>
      <c r="D88" s="90"/>
      <c r="E88" s="90"/>
      <c r="F88" s="90"/>
      <c r="G88" s="90"/>
      <c r="H88" s="90"/>
      <c r="I88" s="87"/>
      <c r="J88" s="88"/>
      <c r="K88" s="304">
        <v>0.05</v>
      </c>
      <c r="L88" s="859">
        <f>N82*K88</f>
        <v>106.63633161294081</v>
      </c>
      <c r="M88" s="860"/>
      <c r="N88" s="51"/>
    </row>
    <row r="89" spans="1:14" ht="15.75" thickBot="1">
      <c r="B89" s="91" t="s">
        <v>974</v>
      </c>
      <c r="C89" s="92"/>
      <c r="D89" s="92"/>
      <c r="E89" s="92"/>
      <c r="F89" s="92"/>
      <c r="G89" s="92"/>
      <c r="H89" s="92"/>
      <c r="I89" s="93"/>
      <c r="J89" s="94"/>
      <c r="K89" s="305">
        <v>0.05</v>
      </c>
      <c r="L89" s="861">
        <f>N82*K89</f>
        <v>106.63633161294081</v>
      </c>
      <c r="M89" s="862"/>
      <c r="N89" s="51"/>
    </row>
    <row r="90" spans="1:14" ht="15.75" thickBot="1">
      <c r="B90" s="825" t="s">
        <v>953</v>
      </c>
      <c r="C90" s="826"/>
      <c r="D90" s="826"/>
      <c r="E90" s="826"/>
      <c r="F90" s="826"/>
      <c r="G90" s="826"/>
      <c r="H90" s="826"/>
      <c r="I90" s="826"/>
      <c r="J90" s="826"/>
      <c r="K90" s="826"/>
      <c r="L90" s="826"/>
      <c r="M90" s="827"/>
      <c r="N90" s="52">
        <f>L87+L88+L89</f>
        <v>639.81798967764485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2772.5446219364612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2153.3562508276691</v>
      </c>
      <c r="L36" s="270"/>
      <c r="M36" s="271">
        <v>60</v>
      </c>
      <c r="N36" s="272">
        <f t="shared" ref="N36:N39" si="0">K36/M36</f>
        <v>35.889270847127818</v>
      </c>
    </row>
    <row r="37" spans="1:14">
      <c r="A37" s="113" t="s">
        <v>324</v>
      </c>
      <c r="B37" s="838" t="str">
        <f>VLOOKUP(A37,EQUIPOS!A7:D154,3,FALSE)</f>
        <v xml:space="preserve">Ruteadora </v>
      </c>
      <c r="C37" s="839"/>
      <c r="D37" s="839"/>
      <c r="E37" s="839"/>
      <c r="F37" s="839"/>
      <c r="G37" s="839"/>
      <c r="H37" s="840"/>
      <c r="I37" s="267"/>
      <c r="J37" s="268"/>
      <c r="K37" s="269">
        <f>VLOOKUP(A37,EQUIPOS!A7:D164,4,FALSE)</f>
        <v>1657.7752189386215</v>
      </c>
      <c r="L37" s="270"/>
      <c r="M37" s="271">
        <v>60</v>
      </c>
      <c r="N37" s="272">
        <f t="shared" si="0"/>
        <v>27.629586982310357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48201.179656684602</v>
      </c>
      <c r="L38" s="270"/>
      <c r="M38" s="271">
        <v>60</v>
      </c>
      <c r="N38" s="272">
        <f t="shared" si="0"/>
        <v>803.35299427807672</v>
      </c>
    </row>
    <row r="39" spans="1:14">
      <c r="A39" t="s">
        <v>138</v>
      </c>
      <c r="B39" s="838" t="str">
        <f>VLOOKUP(A39,EQUIPOS!A9:D154,3,FALSE)</f>
        <v>Camioneta D-300</v>
      </c>
      <c r="C39" s="839"/>
      <c r="D39" s="839"/>
      <c r="E39" s="839"/>
      <c r="F39" s="839"/>
      <c r="G39" s="839"/>
      <c r="H39" s="840"/>
      <c r="I39" s="267"/>
      <c r="J39" s="268"/>
      <c r="K39" s="269">
        <f>VLOOKUP(A39,EQUIPOS!A9:D166,4,FALSE)</f>
        <v>33741.753042275275</v>
      </c>
      <c r="L39" s="270"/>
      <c r="M39" s="271">
        <v>60</v>
      </c>
      <c r="N39" s="272">
        <f t="shared" si="0"/>
        <v>562.36255070458787</v>
      </c>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N84*M46</f>
        <v>22.390442043167496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1451.6248448552703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48776.645100169437</v>
      </c>
      <c r="N53" s="272">
        <f t="shared" ref="N53:N54" si="1">K53*M53</f>
        <v>341.43651570118607</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2174.3544460208864</v>
      </c>
      <c r="N54" s="272">
        <f t="shared" si="1"/>
        <v>260.92253352250634</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0"/>
      <c r="C61" s="821"/>
      <c r="D61" s="821"/>
      <c r="E61" s="821"/>
      <c r="F61" s="821"/>
      <c r="G61" s="821"/>
      <c r="H61" s="821"/>
      <c r="I61" s="822"/>
      <c r="J61" s="42"/>
      <c r="K61" s="44"/>
      <c r="L61" s="823"/>
      <c r="M61" s="824"/>
      <c r="N61" s="45"/>
    </row>
    <row r="62" spans="1:14" ht="15.75" thickBot="1">
      <c r="B62" s="825" t="s">
        <v>953</v>
      </c>
      <c r="C62" s="826"/>
      <c r="D62" s="826"/>
      <c r="E62" s="826"/>
      <c r="F62" s="826"/>
      <c r="G62" s="826"/>
      <c r="H62" s="826"/>
      <c r="I62" s="826"/>
      <c r="J62" s="826"/>
      <c r="K62" s="826"/>
      <c r="L62" s="826"/>
      <c r="M62" s="827"/>
      <c r="N62" s="394">
        <f>SUM(N53:N61)</f>
        <v>602.35904922369241</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8" t="s">
        <v>961</v>
      </c>
      <c r="M66" s="801"/>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9">
        <f>VLOOKUP(A67,TRANSPORTE!A6:D120,4,FALSE)</f>
        <v>1290.8463618130318</v>
      </c>
      <c r="M67" s="830"/>
      <c r="N67" s="287">
        <f>L67*K67</f>
        <v>9.0359245326912223</v>
      </c>
    </row>
    <row r="68" spans="1:15">
      <c r="B68" s="46"/>
      <c r="C68" s="47"/>
      <c r="D68" s="47"/>
      <c r="E68" s="47"/>
      <c r="F68" s="47"/>
      <c r="G68" s="47"/>
      <c r="H68" s="311"/>
      <c r="I68" s="279"/>
      <c r="J68" s="286"/>
      <c r="K68" s="279"/>
      <c r="L68" s="829"/>
      <c r="M68" s="83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4"/>
      <c r="M72" s="815"/>
      <c r="N72" s="127"/>
    </row>
    <row r="73" spans="1:15" ht="15.75" thickBot="1">
      <c r="B73" s="831" t="s">
        <v>953</v>
      </c>
      <c r="C73" s="832"/>
      <c r="D73" s="832"/>
      <c r="E73" s="832"/>
      <c r="F73" s="832"/>
      <c r="G73" s="832"/>
      <c r="H73" s="832"/>
      <c r="I73" s="832"/>
      <c r="J73" s="832"/>
      <c r="K73" s="832"/>
      <c r="L73" s="832"/>
      <c r="M73" s="833"/>
      <c r="N73" s="104">
        <f>N67+N68+N69+N70+N71</f>
        <v>9.0359245326912223</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1" t="s">
        <v>963</v>
      </c>
      <c r="C77" s="852"/>
      <c r="D77" s="852"/>
      <c r="E77" s="852"/>
      <c r="F77" s="852"/>
      <c r="G77" s="852"/>
      <c r="H77" s="852"/>
      <c r="I77" s="73" t="s">
        <v>964</v>
      </c>
      <c r="J77" s="75" t="s">
        <v>1410</v>
      </c>
      <c r="K77" s="74" t="s">
        <v>966</v>
      </c>
      <c r="L77" s="853" t="s">
        <v>950</v>
      </c>
      <c r="M77" s="85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2"/>
      <c r="C83" s="813"/>
      <c r="D83" s="813"/>
      <c r="E83" s="813"/>
      <c r="F83" s="813"/>
      <c r="G83" s="813"/>
      <c r="H83" s="813"/>
      <c r="I83" s="126"/>
      <c r="J83" s="126"/>
      <c r="K83" s="126"/>
      <c r="L83" s="913"/>
      <c r="M83" s="913"/>
      <c r="N83" s="45"/>
    </row>
    <row r="84" spans="1:14" ht="15.75" thickBot="1">
      <c r="B84" s="831" t="s">
        <v>953</v>
      </c>
      <c r="C84" s="832"/>
      <c r="D84" s="832"/>
      <c r="E84" s="832"/>
      <c r="F84" s="832"/>
      <c r="G84" s="832"/>
      <c r="H84" s="832"/>
      <c r="I84" s="832"/>
      <c r="J84" s="832"/>
      <c r="K84" s="832"/>
      <c r="L84" s="832"/>
      <c r="M84" s="833"/>
      <c r="N84" s="301">
        <f>SUM(N78:N83)</f>
        <v>447.80884086334993</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2510.8286594750039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6" t="s">
        <v>969</v>
      </c>
      <c r="C90" s="817"/>
      <c r="D90" s="817"/>
      <c r="E90" s="817"/>
      <c r="F90" s="817"/>
      <c r="G90" s="817"/>
      <c r="H90" s="817"/>
      <c r="I90" s="314"/>
      <c r="J90" s="334"/>
      <c r="K90" s="302" t="s">
        <v>970</v>
      </c>
      <c r="L90" s="855" t="s">
        <v>971</v>
      </c>
      <c r="M90" s="856"/>
      <c r="N90" s="303"/>
    </row>
    <row r="91" spans="1:14">
      <c r="B91" s="857" t="s">
        <v>972</v>
      </c>
      <c r="C91" s="858"/>
      <c r="D91" s="858"/>
      <c r="E91" s="858"/>
      <c r="F91" s="858"/>
      <c r="G91" s="858"/>
      <c r="H91" s="858"/>
      <c r="I91" s="87"/>
      <c r="J91" s="88"/>
      <c r="K91" s="304">
        <v>0.2</v>
      </c>
      <c r="L91" s="859">
        <f>N86*K91</f>
        <v>502.16573189500082</v>
      </c>
      <c r="M91" s="860"/>
      <c r="N91" s="51"/>
    </row>
    <row r="92" spans="1:14">
      <c r="B92" s="89" t="s">
        <v>973</v>
      </c>
      <c r="C92" s="90"/>
      <c r="D92" s="90"/>
      <c r="E92" s="90"/>
      <c r="F92" s="90"/>
      <c r="G92" s="90"/>
      <c r="H92" s="90"/>
      <c r="I92" s="87"/>
      <c r="J92" s="88"/>
      <c r="K92" s="304">
        <v>0.05</v>
      </c>
      <c r="L92" s="859">
        <f>N86*K92</f>
        <v>125.5414329737502</v>
      </c>
      <c r="M92" s="860"/>
      <c r="N92" s="51"/>
    </row>
    <row r="93" spans="1:14" ht="15.75" thickBot="1">
      <c r="B93" s="91" t="s">
        <v>974</v>
      </c>
      <c r="C93" s="92"/>
      <c r="D93" s="92"/>
      <c r="E93" s="92"/>
      <c r="F93" s="92"/>
      <c r="G93" s="92"/>
      <c r="H93" s="92"/>
      <c r="I93" s="93"/>
      <c r="J93" s="94"/>
      <c r="K93" s="305">
        <v>0.05</v>
      </c>
      <c r="L93" s="861">
        <f>N86*K93</f>
        <v>125.5414329737502</v>
      </c>
      <c r="M93" s="862"/>
      <c r="N93" s="51"/>
    </row>
    <row r="94" spans="1:14" ht="15.75" thickBot="1">
      <c r="B94" s="825" t="s">
        <v>953</v>
      </c>
      <c r="C94" s="826"/>
      <c r="D94" s="826"/>
      <c r="E94" s="826"/>
      <c r="F94" s="826"/>
      <c r="G94" s="826"/>
      <c r="H94" s="826"/>
      <c r="I94" s="826"/>
      <c r="J94" s="826"/>
      <c r="K94" s="826"/>
      <c r="L94" s="826"/>
      <c r="M94" s="827"/>
      <c r="N94" s="52">
        <f>L91+L92+L93</f>
        <v>753.24859784250134</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3264.0772573175054</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3" t="s">
        <v>2218</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2219</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2"/>
      <c r="K126" s="802"/>
      <c r="L126" s="802"/>
      <c r="M126" s="802"/>
      <c r="N126" s="803"/>
    </row>
    <row r="127" spans="2:14" ht="15.75" thickBot="1">
      <c r="B127" s="261" t="s">
        <v>2221</v>
      </c>
      <c r="C127" s="393"/>
      <c r="D127" s="393"/>
      <c r="E127" s="57"/>
      <c r="F127" s="57"/>
      <c r="G127" s="57"/>
      <c r="H127" s="57"/>
      <c r="I127" s="57"/>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3168.2155365048234</v>
      </c>
      <c r="L36" s="270"/>
      <c r="M36" s="271">
        <v>6.25</v>
      </c>
      <c r="N36" s="272">
        <f t="shared" ref="N36:N41" si="0">K36/M36</f>
        <v>506.91448584077176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50</v>
      </c>
      <c r="N37" s="272">
        <f t="shared" si="0"/>
        <v>964.02359313369209</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14832.400280820631</v>
      </c>
      <c r="L38" s="270"/>
      <c r="M38" s="271">
        <v>3.75</v>
      </c>
      <c r="N38" s="272">
        <f t="shared" si="0"/>
        <v>3955.3067415521682</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3267.1256800835104</v>
      </c>
      <c r="L39" s="270"/>
      <c r="M39" s="271">
        <v>6.25</v>
      </c>
      <c r="N39" s="272">
        <f t="shared" si="0"/>
        <v>522.74010881336164</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6986.5592042403923</v>
      </c>
      <c r="L40" s="270"/>
      <c r="M40" s="271">
        <v>6.25</v>
      </c>
      <c r="N40" s="272">
        <f t="shared" si="0"/>
        <v>1117.8494726784627</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5179.3884559381295</v>
      </c>
      <c r="L41" s="270"/>
      <c r="M41" s="271">
        <v>6.25</v>
      </c>
      <c r="N41" s="272">
        <f t="shared" si="0"/>
        <v>828.70215295010075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971.20648722881606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8866.7430421973731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3749.2981200330241</v>
      </c>
      <c r="N53" s="272">
        <f>K53*M53</f>
        <v>22999.166708535911</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3749.2981200330241</v>
      </c>
      <c r="N54" s="272">
        <f>K54*M54</f>
        <v>1388.6289333455645</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992.87570915011565</v>
      </c>
      <c r="N55" s="272">
        <f>K55*M55</f>
        <v>1103.1952323890175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2509.2874090420501</v>
      </c>
      <c r="N56" s="272">
        <f>K56*M56</f>
        <v>2788.0971211578335</v>
      </c>
    </row>
    <row r="57" spans="1:14">
      <c r="A57" s="144" t="s">
        <v>778</v>
      </c>
      <c r="B57" s="820" t="str">
        <f>VLOOKUP(A57,MATERIALES!A7:D373,3,FALSE)</f>
        <v>Antisol blanco (presentación 20 kg)</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tr">
        <f>VLOOKUP(A57,MATERIALES!A11:D649,2,FALSE)</f>
        <v>kg</v>
      </c>
      <c r="K57" s="44">
        <v>1.1200000000000001</v>
      </c>
      <c r="L57" s="829">
        <f>VLOOKUP(A57,MATERIALES!A4:D373,4,FALSE)</f>
        <v>127307.04371144221</v>
      </c>
      <c r="M57" s="830"/>
      <c r="N57" s="272">
        <f>K57*L57</f>
        <v>142583.8889568153</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423814.84964813886</v>
      </c>
      <c r="N58" s="272">
        <f>K58*M58</f>
        <v>428052.99814462027</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598915.97509686393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921.59230293583789</v>
      </c>
      <c r="M66" s="830"/>
      <c r="N66" s="287">
        <f>K66*L66</f>
        <v>930.80822596519624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930.80822596519624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618425.59123731474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123685.11824746296</v>
      </c>
      <c r="M90" s="860"/>
      <c r="N90" s="51"/>
    </row>
    <row r="91" spans="1:14">
      <c r="B91" s="89" t="s">
        <v>973</v>
      </c>
      <c r="C91" s="90"/>
      <c r="D91" s="90"/>
      <c r="E91" s="90"/>
      <c r="F91" s="90"/>
      <c r="G91" s="90"/>
      <c r="H91" s="90"/>
      <c r="I91" s="87"/>
      <c r="J91" s="88"/>
      <c r="K91" s="304">
        <v>0.05</v>
      </c>
      <c r="L91" s="859">
        <f>N85*K91</f>
        <v>30921.27956186574</v>
      </c>
      <c r="M91" s="860"/>
      <c r="N91" s="51"/>
    </row>
    <row r="92" spans="1:14" ht="15.75" thickBot="1">
      <c r="B92" s="91" t="s">
        <v>974</v>
      </c>
      <c r="C92" s="92"/>
      <c r="D92" s="92"/>
      <c r="E92" s="92"/>
      <c r="F92" s="92"/>
      <c r="G92" s="92"/>
      <c r="H92" s="92"/>
      <c r="I92" s="93"/>
      <c r="J92" s="94"/>
      <c r="K92" s="305">
        <v>0.05</v>
      </c>
      <c r="L92" s="861">
        <f>N85*K92</f>
        <v>30921.27956186574</v>
      </c>
      <c r="M92" s="862"/>
      <c r="N92" s="51"/>
    </row>
    <row r="93" spans="1:14" ht="15.75" thickBot="1">
      <c r="B93" s="825" t="s">
        <v>953</v>
      </c>
      <c r="C93" s="826"/>
      <c r="D93" s="826"/>
      <c r="E93" s="826"/>
      <c r="F93" s="826"/>
      <c r="G93" s="826"/>
      <c r="H93" s="826"/>
      <c r="I93" s="826"/>
      <c r="J93" s="826"/>
      <c r="K93" s="826"/>
      <c r="L93" s="826"/>
      <c r="M93" s="827"/>
      <c r="N93" s="52">
        <f>L90+L91+L92</f>
        <v>185527.67737119441</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803953.2686085091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3168.2155365048234</v>
      </c>
      <c r="L36" s="270"/>
      <c r="M36" s="271">
        <v>6.25</v>
      </c>
      <c r="N36" s="272">
        <f t="shared" ref="N36:N41" si="0">K36/M36</f>
        <v>506.91448584077176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48201.179656684602</v>
      </c>
      <c r="L37" s="270"/>
      <c r="M37" s="271">
        <v>50</v>
      </c>
      <c r="N37" s="272">
        <f t="shared" si="0"/>
        <v>964.02359313369209</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14832.400280820631</v>
      </c>
      <c r="L38" s="270"/>
      <c r="M38" s="271">
        <v>3.75</v>
      </c>
      <c r="N38" s="272">
        <f t="shared" si="0"/>
        <v>3955.3067415521682</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3267.1256800835104</v>
      </c>
      <c r="L39" s="270"/>
      <c r="M39" s="271">
        <v>6.25</v>
      </c>
      <c r="N39" s="272">
        <f t="shared" si="0"/>
        <v>522.74010881336164</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6986.5592042403923</v>
      </c>
      <c r="L40" s="270"/>
      <c r="M40" s="271">
        <v>6.25</v>
      </c>
      <c r="N40" s="272">
        <f t="shared" si="0"/>
        <v>1117.8494726784627</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5179.3884559381295</v>
      </c>
      <c r="L41" s="270"/>
      <c r="M41" s="271">
        <v>6.25</v>
      </c>
      <c r="N41" s="272">
        <f t="shared" si="0"/>
        <v>828.70215295010075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971.20648722881606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8866.7430421973731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3749.2981200330241</v>
      </c>
      <c r="N53" s="272">
        <f>K53*M53</f>
        <v>22999.166708535911</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11673.877060640552</v>
      </c>
      <c r="N54" s="272">
        <f>K54*M54</f>
        <v>13074.74230791742</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3749.2981200330241</v>
      </c>
      <c r="N55" s="272">
        <f>K55*M55</f>
        <v>1388.6289333455645</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992.87570915011565</v>
      </c>
      <c r="N56" s="272">
        <f>K56*M56</f>
        <v>1103.1952323890175</v>
      </c>
    </row>
    <row r="57" spans="1:14">
      <c r="A57" s="144" t="s">
        <v>646</v>
      </c>
      <c r="B57" s="820" t="str">
        <f>VLOOKUP(A57,MATERIALES!A7:D373,3,FALSE)</f>
        <v>Sello de silicona o sellador autonivelante</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
        <v>144</v>
      </c>
      <c r="K57" s="44">
        <v>1.1111111111111112</v>
      </c>
      <c r="L57" s="829">
        <f>VLOOKUP(A57,MATERIALES!A4:D373,4,FALSE)</f>
        <v>2509.2874090420501</v>
      </c>
      <c r="M57" s="830"/>
      <c r="N57" s="272">
        <f>K57*L57</f>
        <v>2788.0971211578335</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127307.04371144221</v>
      </c>
      <c r="N58" s="272">
        <f>K58*M58</f>
        <v>142583.8889568153</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423814.84964813886</v>
      </c>
      <c r="N59" s="272">
        <f>K59*M59</f>
        <v>428052.99814462027</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611990.71740478138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921.59230293583789</v>
      </c>
      <c r="M66" s="830"/>
      <c r="N66" s="287">
        <f>K66*L66</f>
        <v>930.80822596519624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930.80822596519624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631500.33354523219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126300.06670904644</v>
      </c>
      <c r="M90" s="860"/>
      <c r="N90" s="51"/>
    </row>
    <row r="91" spans="1:14">
      <c r="B91" s="89" t="s">
        <v>973</v>
      </c>
      <c r="C91" s="90"/>
      <c r="D91" s="90"/>
      <c r="E91" s="90"/>
      <c r="F91" s="90"/>
      <c r="G91" s="90"/>
      <c r="H91" s="90"/>
      <c r="I91" s="87"/>
      <c r="J91" s="88"/>
      <c r="K91" s="304">
        <v>0.05</v>
      </c>
      <c r="L91" s="859">
        <f>N85*K91</f>
        <v>31575.01667726161</v>
      </c>
      <c r="M91" s="860"/>
      <c r="N91" s="51"/>
    </row>
    <row r="92" spans="1:14" ht="15.75" thickBot="1">
      <c r="B92" s="91" t="s">
        <v>974</v>
      </c>
      <c r="C92" s="92"/>
      <c r="D92" s="92"/>
      <c r="E92" s="92"/>
      <c r="F92" s="92"/>
      <c r="G92" s="92"/>
      <c r="H92" s="92"/>
      <c r="I92" s="93"/>
      <c r="J92" s="94"/>
      <c r="K92" s="305">
        <v>0.05</v>
      </c>
      <c r="L92" s="861">
        <f>N85*K92</f>
        <v>31575.01667726161</v>
      </c>
      <c r="M92" s="862"/>
      <c r="N92" s="51"/>
    </row>
    <row r="93" spans="1:14" ht="15.75" thickBot="1">
      <c r="B93" s="825" t="s">
        <v>953</v>
      </c>
      <c r="C93" s="826"/>
      <c r="D93" s="826"/>
      <c r="E93" s="826"/>
      <c r="F93" s="826"/>
      <c r="G93" s="826"/>
      <c r="H93" s="826"/>
      <c r="I93" s="826"/>
      <c r="J93" s="826"/>
      <c r="K93" s="826"/>
      <c r="L93" s="826"/>
      <c r="M93" s="827"/>
      <c r="N93" s="52">
        <f>L90+L91+L92</f>
        <v>189450.10006356967</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820950.4336088018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491.0182273417056</v>
      </c>
      <c r="N49" s="272">
        <f>K49*M49</f>
        <v>491.0182273417056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491.0182273417056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491.0182273417056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98.203645468341122</v>
      </c>
      <c r="M83" s="860"/>
      <c r="N83" s="51"/>
    </row>
    <row r="84" spans="1:14">
      <c r="B84" s="89" t="s">
        <v>973</v>
      </c>
      <c r="C84" s="90"/>
      <c r="D84" s="90"/>
      <c r="E84" s="90"/>
      <c r="F84" s="90"/>
      <c r="G84" s="90"/>
      <c r="H84" s="90"/>
      <c r="I84" s="87"/>
      <c r="J84" s="88"/>
      <c r="K84" s="304">
        <v>0.05</v>
      </c>
      <c r="L84" s="859">
        <f>N78*K84</f>
        <v>24.550911367085281</v>
      </c>
      <c r="M84" s="860"/>
      <c r="N84" s="51"/>
    </row>
    <row r="85" spans="1:14" ht="15.75" thickBot="1">
      <c r="B85" s="91" t="s">
        <v>974</v>
      </c>
      <c r="C85" s="92"/>
      <c r="D85" s="92"/>
      <c r="E85" s="92"/>
      <c r="F85" s="92"/>
      <c r="G85" s="92"/>
      <c r="H85" s="92"/>
      <c r="I85" s="93"/>
      <c r="J85" s="94"/>
      <c r="K85" s="305">
        <v>0.05</v>
      </c>
      <c r="L85" s="861">
        <f>N78*K85</f>
        <v>24.550911367085281</v>
      </c>
      <c r="M85" s="862"/>
      <c r="N85" s="51"/>
    </row>
    <row r="86" spans="1:14" ht="15.75" thickBot="1">
      <c r="B86" s="825" t="s">
        <v>953</v>
      </c>
      <c r="C86" s="826"/>
      <c r="D86" s="826"/>
      <c r="E86" s="826"/>
      <c r="F86" s="826"/>
      <c r="G86" s="826"/>
      <c r="H86" s="826"/>
      <c r="I86" s="826"/>
      <c r="J86" s="826"/>
      <c r="K86" s="826"/>
      <c r="L86" s="826"/>
      <c r="M86" s="827"/>
      <c r="N86" s="52">
        <f>L83+L84+L85</f>
        <v>147.30546820251169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638.32369554421734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565.80908316196542</v>
      </c>
      <c r="N49" s="272">
        <f>K49*M49</f>
        <v>565.80908316196542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565.80908316196542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565.80908316196542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113.16181663239308</v>
      </c>
      <c r="M83" s="860"/>
      <c r="N83" s="51"/>
    </row>
    <row r="84" spans="1:14">
      <c r="B84" s="89" t="s">
        <v>973</v>
      </c>
      <c r="C84" s="90"/>
      <c r="D84" s="90"/>
      <c r="E84" s="90"/>
      <c r="F84" s="90"/>
      <c r="G84" s="90"/>
      <c r="H84" s="90"/>
      <c r="I84" s="87"/>
      <c r="J84" s="88"/>
      <c r="K84" s="304">
        <v>0.05</v>
      </c>
      <c r="L84" s="859">
        <f>N78*K84</f>
        <v>28.290454158098271</v>
      </c>
      <c r="M84" s="860"/>
      <c r="N84" s="51"/>
    </row>
    <row r="85" spans="1:14" ht="15.75" thickBot="1">
      <c r="B85" s="91" t="s">
        <v>974</v>
      </c>
      <c r="C85" s="92"/>
      <c r="D85" s="92"/>
      <c r="E85" s="92"/>
      <c r="F85" s="92"/>
      <c r="G85" s="92"/>
      <c r="H85" s="92"/>
      <c r="I85" s="93"/>
      <c r="J85" s="94"/>
      <c r="K85" s="305">
        <v>0.05</v>
      </c>
      <c r="L85" s="861">
        <f>N78*K85</f>
        <v>28.290454158098271</v>
      </c>
      <c r="M85" s="862"/>
      <c r="N85" s="51"/>
    </row>
    <row r="86" spans="1:14" ht="15.75" thickBot="1">
      <c r="B86" s="825" t="s">
        <v>953</v>
      </c>
      <c r="C86" s="826"/>
      <c r="D86" s="826"/>
      <c r="E86" s="826"/>
      <c r="F86" s="826"/>
      <c r="G86" s="826"/>
      <c r="H86" s="826"/>
      <c r="I86" s="826"/>
      <c r="J86" s="826"/>
      <c r="K86" s="826"/>
      <c r="L86" s="826"/>
      <c r="M86" s="827"/>
      <c r="N86" s="52">
        <f>L83+L84+L85</f>
        <v>169.74272494858963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735.55180811055504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640.59993898222535</v>
      </c>
      <c r="N49" s="272">
        <f>K49*M49</f>
        <v>640.59993898222535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640.59993898222535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640.59993898222535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128.11998779644509</v>
      </c>
      <c r="M83" s="860"/>
      <c r="N83" s="51"/>
    </row>
    <row r="84" spans="1:14">
      <c r="B84" s="89" t="s">
        <v>973</v>
      </c>
      <c r="C84" s="90"/>
      <c r="D84" s="90"/>
      <c r="E84" s="90"/>
      <c r="F84" s="90"/>
      <c r="G84" s="90"/>
      <c r="H84" s="90"/>
      <c r="I84" s="87"/>
      <c r="J84" s="88"/>
      <c r="K84" s="304">
        <v>0.05</v>
      </c>
      <c r="L84" s="859">
        <f>N78*K84</f>
        <v>32.029996949111272</v>
      </c>
      <c r="M84" s="860"/>
      <c r="N84" s="51"/>
    </row>
    <row r="85" spans="1:14" ht="15.75" thickBot="1">
      <c r="B85" s="91" t="s">
        <v>974</v>
      </c>
      <c r="C85" s="92"/>
      <c r="D85" s="92"/>
      <c r="E85" s="92"/>
      <c r="F85" s="92"/>
      <c r="G85" s="92"/>
      <c r="H85" s="92"/>
      <c r="I85" s="93"/>
      <c r="J85" s="94"/>
      <c r="K85" s="305">
        <v>0.05</v>
      </c>
      <c r="L85" s="861">
        <f>N78*K85</f>
        <v>32.029996949111272</v>
      </c>
      <c r="M85" s="862"/>
      <c r="N85" s="51"/>
    </row>
    <row r="86" spans="1:14" ht="15.75" thickBot="1">
      <c r="B86" s="825" t="s">
        <v>953</v>
      </c>
      <c r="C86" s="826"/>
      <c r="D86" s="826"/>
      <c r="E86" s="826"/>
      <c r="F86" s="826"/>
      <c r="G86" s="826"/>
      <c r="H86" s="826"/>
      <c r="I86" s="826"/>
      <c r="J86" s="826"/>
      <c r="K86" s="826"/>
      <c r="L86" s="826"/>
      <c r="M86" s="827"/>
      <c r="N86" s="52">
        <f>L83+L84+L85</f>
        <v>192.17998169466765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832.77992067689297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3168.2155365048234</v>
      </c>
      <c r="L36" s="270"/>
      <c r="M36" s="271">
        <v>30</v>
      </c>
      <c r="N36" s="272">
        <f>K36/M36</f>
        <v>105.60718455016078</v>
      </c>
    </row>
    <row r="37" spans="1:14">
      <c r="A37" t="s">
        <v>363</v>
      </c>
      <c r="B37" s="838" t="str">
        <f>VLOOKUP(A37,EQUIPOS!A7:D154,3,FALSE)</f>
        <v>Vibrador de concreto, Motor de 3 hp a 18.000 rpm Mangueras de 4 mt</v>
      </c>
      <c r="C37" s="839"/>
      <c r="D37" s="839"/>
      <c r="E37" s="839"/>
      <c r="F37" s="839"/>
      <c r="G37" s="839"/>
      <c r="H37" s="840"/>
      <c r="I37" s="267"/>
      <c r="J37" s="268"/>
      <c r="K37" s="269">
        <f>VLOOKUP(A37,EQUIPOS!A7:D164,4,FALSE)</f>
        <v>5179.3884559381295</v>
      </c>
      <c r="L37" s="270"/>
      <c r="M37" s="271">
        <v>30</v>
      </c>
      <c r="N37" s="272">
        <f>K37/M37</f>
        <v>172.6462818646043</v>
      </c>
    </row>
    <row r="38" spans="1:14">
      <c r="A38" t="s">
        <v>228</v>
      </c>
      <c r="B38" s="838" t="str">
        <f>VLOOKUP(A38,EQUIPOS!A8:D154,3,FALSE)</f>
        <v xml:space="preserve">Formaleta metálica (concreto hidráulico)
</v>
      </c>
      <c r="C38" s="839"/>
      <c r="D38" s="839"/>
      <c r="E38" s="839"/>
      <c r="F38" s="839"/>
      <c r="G38" s="839"/>
      <c r="H38" s="840"/>
      <c r="I38" s="841"/>
      <c r="J38" s="822"/>
      <c r="K38" s="269">
        <f>VLOOKUP(A38,EQUIPOS!A8:D165,4,FALSE)</f>
        <v>3267.1256800835104</v>
      </c>
      <c r="L38" s="842">
        <v>0.33329999999999999</v>
      </c>
      <c r="M38" s="843"/>
      <c r="N38" s="272">
        <f>K38/L38</f>
        <v>9802.3572759781291</v>
      </c>
    </row>
    <row r="39" spans="1:14">
      <c r="B39" s="838"/>
      <c r="C39" s="839"/>
      <c r="D39" s="839"/>
      <c r="E39" s="839"/>
      <c r="F39" s="839"/>
      <c r="G39" s="839"/>
      <c r="H39" s="840"/>
      <c r="I39" s="36"/>
      <c r="J39" s="37"/>
      <c r="K39" s="269"/>
      <c r="L39" s="276"/>
      <c r="M39" s="277"/>
      <c r="N39" s="272"/>
    </row>
    <row r="40" spans="1:14">
      <c r="B40" s="320"/>
      <c r="C40" s="321"/>
      <c r="D40" s="321"/>
      <c r="E40" s="323"/>
      <c r="F40" s="323"/>
      <c r="G40" s="323"/>
      <c r="H40" s="125"/>
      <c r="I40" s="36"/>
      <c r="J40" s="37"/>
      <c r="K40" s="274"/>
      <c r="L40" s="276"/>
      <c r="M40" s="277"/>
      <c r="N40" s="278"/>
    </row>
    <row r="41" spans="1:14">
      <c r="B41" s="845" t="s">
        <v>952</v>
      </c>
      <c r="C41" s="846"/>
      <c r="D41" s="846"/>
      <c r="E41" s="38"/>
      <c r="F41" s="39"/>
      <c r="G41" s="39"/>
      <c r="H41" s="40"/>
      <c r="I41" s="36"/>
      <c r="J41" s="37"/>
      <c r="K41" s="279"/>
      <c r="L41" s="276"/>
      <c r="M41" s="401">
        <v>0.1</v>
      </c>
      <c r="N41" s="344">
        <f>N72*M41</f>
        <v>224.88926817266997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10305.500010565564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423814.84964813886</v>
      </c>
      <c r="N48" s="272">
        <f>K48*M48</f>
        <v>428052.99814462027</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0"/>
      <c r="C51" s="821"/>
      <c r="D51" s="821"/>
      <c r="E51" s="821"/>
      <c r="F51" s="821"/>
      <c r="G51" s="821"/>
      <c r="H51" s="821"/>
      <c r="I51" s="822"/>
      <c r="J51" s="42"/>
      <c r="K51" s="44"/>
      <c r="L51" s="823"/>
      <c r="M51" s="824"/>
      <c r="N51" s="45"/>
    </row>
    <row r="52" spans="1:14" ht="15.75" thickBot="1">
      <c r="B52" s="825" t="s">
        <v>953</v>
      </c>
      <c r="C52" s="826"/>
      <c r="D52" s="826"/>
      <c r="E52" s="826"/>
      <c r="F52" s="826"/>
      <c r="G52" s="826"/>
      <c r="H52" s="826"/>
      <c r="I52" s="826"/>
      <c r="J52" s="826"/>
      <c r="K52" s="826"/>
      <c r="L52" s="826"/>
      <c r="M52" s="827"/>
      <c r="N52" s="394">
        <f>SUM(N48:N51)</f>
        <v>428052.99814462027</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8" t="s">
        <v>961</v>
      </c>
      <c r="M56" s="801"/>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9">
        <f>VLOOKUP(A57,TRANSPORTE!A5:D117,4,FALSE)</f>
        <v>921.59230293583789</v>
      </c>
      <c r="M57" s="830"/>
      <c r="N57" s="287">
        <f>K57*L57</f>
        <v>930.80822596519624</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SUM(N57:N61)</f>
        <v>930.80822596519624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SUM(N67:N71)</f>
        <v>2248.8926817266997</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441538.19906287774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88307.639812575551</v>
      </c>
      <c r="M79" s="860"/>
      <c r="N79" s="51"/>
    </row>
    <row r="80" spans="1:15">
      <c r="B80" s="89" t="s">
        <v>973</v>
      </c>
      <c r="C80" s="90"/>
      <c r="D80" s="90"/>
      <c r="E80" s="90"/>
      <c r="F80" s="90"/>
      <c r="G80" s="90"/>
      <c r="H80" s="90"/>
      <c r="I80" s="87"/>
      <c r="J80" s="88"/>
      <c r="K80" s="304">
        <v>0.05</v>
      </c>
      <c r="L80" s="859">
        <f>N74*K80</f>
        <v>22076.909953143888</v>
      </c>
      <c r="M80" s="860"/>
      <c r="N80" s="51"/>
    </row>
    <row r="81" spans="1:14" ht="15.75" thickBot="1">
      <c r="B81" s="91" t="s">
        <v>974</v>
      </c>
      <c r="C81" s="92"/>
      <c r="D81" s="92"/>
      <c r="E81" s="92"/>
      <c r="F81" s="92"/>
      <c r="G81" s="92"/>
      <c r="H81" s="92"/>
      <c r="I81" s="93"/>
      <c r="J81" s="94"/>
      <c r="K81" s="305">
        <v>0.05</v>
      </c>
      <c r="L81" s="861">
        <f>N74*K81</f>
        <v>22076.909953143888</v>
      </c>
      <c r="M81" s="862"/>
      <c r="N81" s="51"/>
    </row>
    <row r="82" spans="1:14" ht="15.75" thickBot="1">
      <c r="B82" s="825" t="s">
        <v>953</v>
      </c>
      <c r="C82" s="826"/>
      <c r="D82" s="826"/>
      <c r="E82" s="826"/>
      <c r="F82" s="826"/>
      <c r="G82" s="826"/>
      <c r="H82" s="826"/>
      <c r="I82" s="826"/>
      <c r="J82" s="826"/>
      <c r="K82" s="826"/>
      <c r="L82" s="826"/>
      <c r="M82" s="827"/>
      <c r="N82" s="52">
        <f>L79+L80+L81</f>
        <v>132461.45971886333</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573999.65878174105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4547.8059766283877</v>
      </c>
      <c r="L36" s="270"/>
      <c r="M36" s="271">
        <v>37.5</v>
      </c>
      <c r="N36" s="272">
        <f>K36/M36</f>
        <v>121.27482604342367</v>
      </c>
    </row>
    <row r="37" spans="1:14">
      <c r="B37" s="838"/>
      <c r="C37" s="839"/>
      <c r="D37" s="839"/>
      <c r="E37" s="844"/>
      <c r="F37" s="839"/>
      <c r="G37" s="839"/>
      <c r="H37" s="840"/>
      <c r="I37" s="36"/>
      <c r="J37" s="37"/>
      <c r="K37" s="274"/>
      <c r="L37" s="276"/>
      <c r="M37" s="277"/>
      <c r="N37" s="278"/>
    </row>
    <row r="38" spans="1:14">
      <c r="B38" s="845" t="s">
        <v>952</v>
      </c>
      <c r="C38" s="846"/>
      <c r="D38" s="846"/>
      <c r="E38" s="38"/>
      <c r="F38" s="39"/>
      <c r="G38" s="39"/>
      <c r="H38" s="40"/>
      <c r="I38" s="36"/>
      <c r="J38" s="37"/>
      <c r="K38" s="279"/>
      <c r="L38" s="276"/>
      <c r="M38" s="469">
        <v>0.1</v>
      </c>
      <c r="N38" s="344">
        <f>N72*M38</f>
        <v>1079.468487228816</v>
      </c>
    </row>
    <row r="39" spans="1:14" ht="15.75" thickBot="1">
      <c r="B39" s="838"/>
      <c r="C39" s="839"/>
      <c r="D39" s="839"/>
      <c r="E39" s="839"/>
      <c r="F39" s="839"/>
      <c r="G39" s="839"/>
      <c r="H39" s="840"/>
      <c r="I39" s="847"/>
      <c r="J39" s="848"/>
      <c r="K39" s="41"/>
      <c r="L39" s="849"/>
      <c r="M39" s="850"/>
      <c r="N39" s="105"/>
    </row>
    <row r="40" spans="1:14" ht="15.75" thickBot="1">
      <c r="B40" s="825" t="s">
        <v>953</v>
      </c>
      <c r="C40" s="826"/>
      <c r="D40" s="826"/>
      <c r="E40" s="826"/>
      <c r="F40" s="826"/>
      <c r="G40" s="826"/>
      <c r="H40" s="826"/>
      <c r="I40" s="826"/>
      <c r="J40" s="826"/>
      <c r="K40" s="826"/>
      <c r="L40" s="826"/>
      <c r="M40" s="827"/>
      <c r="N40" s="394">
        <f>SUM(N36:N39)</f>
        <v>1200.7433132722397</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6" t="s">
        <v>944</v>
      </c>
      <c r="C44" s="817"/>
      <c r="D44" s="817"/>
      <c r="E44" s="817"/>
      <c r="F44" s="817"/>
      <c r="G44" s="817"/>
      <c r="H44" s="817"/>
      <c r="I44" s="818"/>
      <c r="J44" s="315" t="s">
        <v>945</v>
      </c>
      <c r="K44" s="85" t="s">
        <v>946</v>
      </c>
      <c r="L44" s="819" t="s">
        <v>955</v>
      </c>
      <c r="M44" s="818"/>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1664.9094860857833</v>
      </c>
      <c r="N45" s="272">
        <f>K45*M45</f>
        <v>1714.8567706683568</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59615.899566873755</v>
      </c>
      <c r="N46" s="272">
        <f>K46*M46</f>
        <v>596.15899566873759</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59615.899566873755</v>
      </c>
      <c r="N47" s="272">
        <f>K47*M47</f>
        <v>2980.7949783436879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363115.02463459468</v>
      </c>
      <c r="N48" s="272">
        <f>K48*M48</f>
        <v>3631.1502463459469</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8922.96099102673</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8" t="s">
        <v>961</v>
      </c>
      <c r="M54" s="801"/>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9">
        <f>VLOOKUP(A55,TRANSPORTE!A5:D117,4,FALSE)</f>
        <v>858.84996981185793</v>
      </c>
      <c r="M55" s="830"/>
      <c r="N55" s="287">
        <f>K55*L55</f>
        <v>790.14197222690939</v>
      </c>
    </row>
    <row r="56" spans="1:14">
      <c r="A56" t="s">
        <v>1227</v>
      </c>
      <c r="B56" s="46" t="str">
        <f>VLOOKUP(A56,TRANSPORTE!A6:D117,3,FALSE)</f>
        <v>Transporte de Arena</v>
      </c>
      <c r="C56" s="47"/>
      <c r="D56" s="47"/>
      <c r="E56" s="47"/>
      <c r="F56" s="47"/>
      <c r="G56" s="47"/>
      <c r="H56" s="311" t="s">
        <v>1468</v>
      </c>
      <c r="I56" s="279">
        <v>0.01</v>
      </c>
      <c r="J56" s="286">
        <v>1</v>
      </c>
      <c r="K56" s="279">
        <f>I56*J56</f>
        <v>0.01</v>
      </c>
      <c r="L56" s="829">
        <f>VLOOKUP(A56,TRANSPORTE!A6:D117,4,FALSE)</f>
        <v>1290.8463618130318</v>
      </c>
      <c r="M56" s="830"/>
      <c r="N56" s="287">
        <f>K56*L56</f>
        <v>12.908463618130318</v>
      </c>
    </row>
    <row r="57" spans="1:14">
      <c r="A57" t="s">
        <v>1227</v>
      </c>
      <c r="B57" s="46" t="str">
        <f>VLOOKUP(A57,TRANSPORTE!A6:D117,3,FALSE)</f>
        <v>Transporte de Arena</v>
      </c>
      <c r="C57" s="47"/>
      <c r="D57" s="47"/>
      <c r="E57" s="47"/>
      <c r="F57" s="47"/>
      <c r="G57" s="47"/>
      <c r="H57" s="311" t="s">
        <v>1468</v>
      </c>
      <c r="I57" s="279">
        <v>0.05</v>
      </c>
      <c r="J57" s="286">
        <v>1</v>
      </c>
      <c r="K57" s="279">
        <f>I57*J57</f>
        <v>0.05</v>
      </c>
      <c r="L57" s="829">
        <f>VLOOKUP(A57,TRANSPORTE!A6:D118,4,FALSE)</f>
        <v>1290.8463618130318</v>
      </c>
      <c r="M57" s="830"/>
      <c r="N57" s="287">
        <f>K57*L57</f>
        <v>64.542318090651591</v>
      </c>
    </row>
    <row r="58" spans="1:14">
      <c r="B58" s="46"/>
      <c r="C58" s="47"/>
      <c r="D58" s="47"/>
      <c r="E58" s="47"/>
      <c r="F58" s="47"/>
      <c r="G58" s="47"/>
      <c r="H58" s="311"/>
      <c r="I58" s="279"/>
      <c r="J58" s="286"/>
      <c r="K58" s="279"/>
      <c r="L58" s="829"/>
      <c r="M58" s="83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4"/>
      <c r="M60" s="815"/>
      <c r="N60" s="127"/>
    </row>
    <row r="61" spans="1:14" ht="15.75" thickBot="1">
      <c r="B61" s="831" t="s">
        <v>953</v>
      </c>
      <c r="C61" s="832"/>
      <c r="D61" s="832"/>
      <c r="E61" s="832"/>
      <c r="F61" s="832"/>
      <c r="G61" s="832"/>
      <c r="H61" s="832"/>
      <c r="I61" s="832"/>
      <c r="J61" s="832"/>
      <c r="K61" s="832"/>
      <c r="L61" s="832"/>
      <c r="M61" s="833"/>
      <c r="N61" s="104">
        <f>N55+N56+N57+N58+N59</f>
        <v>867.59275393569135</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1" t="s">
        <v>963</v>
      </c>
      <c r="C65" s="852"/>
      <c r="D65" s="852"/>
      <c r="E65" s="852"/>
      <c r="F65" s="852"/>
      <c r="G65" s="852"/>
      <c r="H65" s="852"/>
      <c r="I65" s="73" t="s">
        <v>964</v>
      </c>
      <c r="J65" s="75" t="s">
        <v>1410</v>
      </c>
      <c r="K65" s="74" t="s">
        <v>966</v>
      </c>
      <c r="L65" s="853" t="s">
        <v>950</v>
      </c>
      <c r="M65" s="85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SUM(N66:N71)</f>
        <v>10794.684872288159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21785.981930522819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4357.1963861045642</v>
      </c>
      <c r="M79" s="860"/>
      <c r="N79" s="51"/>
    </row>
    <row r="80" spans="1:15">
      <c r="B80" s="89" t="s">
        <v>973</v>
      </c>
      <c r="C80" s="90"/>
      <c r="D80" s="90"/>
      <c r="E80" s="90"/>
      <c r="F80" s="90"/>
      <c r="G80" s="90"/>
      <c r="H80" s="90"/>
      <c r="I80" s="87"/>
      <c r="J80" s="88"/>
      <c r="K80" s="304">
        <v>0.05</v>
      </c>
      <c r="L80" s="859">
        <f>N74*K80</f>
        <v>1089.2990965261411</v>
      </c>
      <c r="M80" s="860"/>
      <c r="N80" s="51"/>
    </row>
    <row r="81" spans="1:14" ht="15.75" thickBot="1">
      <c r="B81" s="91" t="s">
        <v>974</v>
      </c>
      <c r="C81" s="92"/>
      <c r="D81" s="92"/>
      <c r="E81" s="92"/>
      <c r="F81" s="92"/>
      <c r="G81" s="92"/>
      <c r="H81" s="92"/>
      <c r="I81" s="93"/>
      <c r="J81" s="94"/>
      <c r="K81" s="305">
        <v>0.05</v>
      </c>
      <c r="L81" s="861">
        <f>N74*K81</f>
        <v>1089.2990965261411</v>
      </c>
      <c r="M81" s="862"/>
      <c r="N81" s="51"/>
    </row>
    <row r="82" spans="1:14" ht="15.75" thickBot="1">
      <c r="B82" s="825" t="s">
        <v>953</v>
      </c>
      <c r="C82" s="826"/>
      <c r="D82" s="826"/>
      <c r="E82" s="826"/>
      <c r="F82" s="826"/>
      <c r="G82" s="826"/>
      <c r="H82" s="826"/>
      <c r="I82" s="826"/>
      <c r="J82" s="826"/>
      <c r="K82" s="826"/>
      <c r="L82" s="826"/>
      <c r="M82" s="827"/>
      <c r="N82" s="52">
        <f>L79+L80+L81</f>
        <v>6535.7945791568472</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28321.776509679665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75735.290875401639</v>
      </c>
      <c r="L36" s="270"/>
      <c r="M36" s="271">
        <v>35</v>
      </c>
      <c r="N36" s="272">
        <f>K36/M36</f>
        <v>2163.8654535829041</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215444.83836630167</v>
      </c>
      <c r="L37" s="335"/>
      <c r="M37" s="336">
        <v>35</v>
      </c>
      <c r="N37" s="272">
        <f>K37/M37</f>
        <v>6155.5668104657625</v>
      </c>
    </row>
    <row r="38" spans="1:14">
      <c r="A38" s="113"/>
      <c r="B38" s="320"/>
      <c r="C38" s="321"/>
      <c r="D38" s="321"/>
      <c r="E38" s="323"/>
      <c r="F38" s="321"/>
      <c r="G38" s="321"/>
      <c r="H38" s="322"/>
      <c r="I38" s="328"/>
      <c r="J38" s="330"/>
      <c r="K38" s="269"/>
      <c r="L38" s="423"/>
      <c r="M38" s="424"/>
      <c r="N38" s="272"/>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N73*M40</f>
        <v>7.6767229862288557</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8327.1089870348951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2980.7949783436875</v>
      </c>
      <c r="N47" s="272">
        <f>K47*M47</f>
        <v>3875.0334718467939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3875.0334718467939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8" t="s">
        <v>961</v>
      </c>
      <c r="M55" s="801"/>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9">
        <f>VLOOKUP(A56,TRANSPORTE!A5:D117,4,FALSE)</f>
        <v>1290.8463618130318</v>
      </c>
      <c r="M56" s="830"/>
      <c r="N56" s="287">
        <f>K56*L56</f>
        <v>1678.1002703569413</v>
      </c>
    </row>
    <row r="57" spans="1:14">
      <c r="B57" s="46"/>
      <c r="C57" s="47"/>
      <c r="D57" s="47"/>
      <c r="E57" s="47"/>
      <c r="F57" s="47"/>
      <c r="G57" s="47"/>
      <c r="H57" s="311"/>
      <c r="I57" s="279"/>
      <c r="J57" s="286"/>
      <c r="K57" s="279"/>
      <c r="L57" s="829"/>
      <c r="M57" s="830"/>
      <c r="N57" s="287"/>
    </row>
    <row r="58" spans="1:14">
      <c r="B58" s="46"/>
      <c r="C58" s="47"/>
      <c r="D58" s="47"/>
      <c r="E58" s="47"/>
      <c r="F58" s="47"/>
      <c r="G58" s="4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N56+N57+N58+N59+N60</f>
        <v>1678.1002703569413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2"/>
      <c r="C72" s="813"/>
      <c r="D72" s="813"/>
      <c r="E72" s="813"/>
      <c r="F72" s="813"/>
      <c r="G72" s="813"/>
      <c r="H72" s="813"/>
      <c r="I72" s="126"/>
      <c r="J72" s="126"/>
      <c r="K72" s="126"/>
      <c r="L72" s="913"/>
      <c r="M72" s="913"/>
      <c r="N72" s="45"/>
    </row>
    <row r="73" spans="1:15" ht="15.75" thickBot="1">
      <c r="B73" s="831" t="s">
        <v>953</v>
      </c>
      <c r="C73" s="832"/>
      <c r="D73" s="832"/>
      <c r="E73" s="832"/>
      <c r="F73" s="832"/>
      <c r="G73" s="832"/>
      <c r="H73" s="832"/>
      <c r="I73" s="832"/>
      <c r="J73" s="832"/>
      <c r="K73" s="832"/>
      <c r="L73" s="832"/>
      <c r="M73" s="833"/>
      <c r="N73" s="301">
        <f>SUM(N67:N72)</f>
        <v>767.67229862288559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14647.915027861514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6" t="s">
        <v>969</v>
      </c>
      <c r="C79" s="817"/>
      <c r="D79" s="817"/>
      <c r="E79" s="817"/>
      <c r="F79" s="817"/>
      <c r="G79" s="817"/>
      <c r="H79" s="817"/>
      <c r="I79" s="314"/>
      <c r="J79" s="334"/>
      <c r="K79" s="302" t="s">
        <v>970</v>
      </c>
      <c r="L79" s="855" t="s">
        <v>971</v>
      </c>
      <c r="M79" s="856"/>
      <c r="N79" s="303"/>
    </row>
    <row r="80" spans="1:15">
      <c r="B80" s="857" t="s">
        <v>972</v>
      </c>
      <c r="C80" s="858"/>
      <c r="D80" s="858"/>
      <c r="E80" s="858"/>
      <c r="F80" s="858"/>
      <c r="G80" s="858"/>
      <c r="H80" s="858"/>
      <c r="I80" s="87"/>
      <c r="J80" s="88"/>
      <c r="K80" s="304">
        <v>0.2</v>
      </c>
      <c r="L80" s="859">
        <f>N75*K80</f>
        <v>2929.5830055723031</v>
      </c>
      <c r="M80" s="860"/>
      <c r="N80" s="51"/>
    </row>
    <row r="81" spans="1:14">
      <c r="B81" s="89" t="s">
        <v>973</v>
      </c>
      <c r="C81" s="90"/>
      <c r="D81" s="90"/>
      <c r="E81" s="90"/>
      <c r="F81" s="90"/>
      <c r="G81" s="90"/>
      <c r="H81" s="90"/>
      <c r="I81" s="87"/>
      <c r="J81" s="88"/>
      <c r="K81" s="304">
        <v>0.05</v>
      </c>
      <c r="L81" s="859">
        <f>N75*K81</f>
        <v>732.39575139307578</v>
      </c>
      <c r="M81" s="860"/>
      <c r="N81" s="51"/>
    </row>
    <row r="82" spans="1:14" ht="15.75" thickBot="1">
      <c r="B82" s="91" t="s">
        <v>974</v>
      </c>
      <c r="C82" s="92"/>
      <c r="D82" s="92"/>
      <c r="E82" s="92"/>
      <c r="F82" s="92"/>
      <c r="G82" s="92"/>
      <c r="H82" s="92"/>
      <c r="I82" s="93"/>
      <c r="J82" s="94"/>
      <c r="K82" s="305">
        <v>0.05</v>
      </c>
      <c r="L82" s="861">
        <f>N75*K82</f>
        <v>732.39575139307578</v>
      </c>
      <c r="M82" s="862"/>
      <c r="N82" s="51"/>
    </row>
    <row r="83" spans="1:14" ht="15.75" thickBot="1">
      <c r="B83" s="825" t="s">
        <v>953</v>
      </c>
      <c r="C83" s="826"/>
      <c r="D83" s="826"/>
      <c r="E83" s="826"/>
      <c r="F83" s="826"/>
      <c r="G83" s="826"/>
      <c r="H83" s="826"/>
      <c r="I83" s="826"/>
      <c r="J83" s="826"/>
      <c r="K83" s="826"/>
      <c r="L83" s="826"/>
      <c r="M83" s="827"/>
      <c r="N83" s="52">
        <f>L80+L81+L82</f>
        <v>4394.3745083584545</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19042.289536219971</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75735.290875401639</v>
      </c>
      <c r="L36" s="270"/>
      <c r="M36" s="271">
        <v>2.5</v>
      </c>
      <c r="N36" s="272">
        <f>K36/M36</f>
        <v>30294.116350160657</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145697.73243339302</v>
      </c>
      <c r="L37" s="335"/>
      <c r="M37" s="336">
        <v>100</v>
      </c>
      <c r="N37" s="272">
        <f>K37/M37</f>
        <v>1456.9773243339303</v>
      </c>
    </row>
    <row r="38" spans="1:14">
      <c r="A38" s="113" t="s">
        <v>312</v>
      </c>
      <c r="B38" s="838" t="str">
        <f>VLOOKUP(A38,EQUIPOS!A8:D154,3,FALSE)</f>
        <v>Retroexcavadora sobre oruga, potencia 138 HP, balde de 1,5 m3.</v>
      </c>
      <c r="C38" s="839"/>
      <c r="D38" s="839"/>
      <c r="E38" s="839"/>
      <c r="F38" s="839"/>
      <c r="G38" s="839"/>
      <c r="H38" s="840"/>
      <c r="I38" s="328"/>
      <c r="J38" s="330"/>
      <c r="K38" s="269">
        <f>VLOOKUP(A38,EQUIPOS!A8:D165,4,FALSE)</f>
        <v>215444.83836630167</v>
      </c>
      <c r="L38" s="423"/>
      <c r="M38" s="424">
        <v>16</v>
      </c>
      <c r="N38" s="272">
        <f>K38/M38</f>
        <v>13465.302397893855</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N76*M40</f>
        <v>25.250800282375621</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45241.646872670812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6217.3963621015973</v>
      </c>
      <c r="N47" s="272">
        <f>K47*M47</f>
        <v>1865.2189086304791</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1592.2864811588643</v>
      </c>
      <c r="N48" s="272">
        <f t="shared" ref="N48:N53" si="0">K48*M48</f>
        <v>4776.8594434765928</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10888.031111804488</v>
      </c>
      <c r="N49" s="272">
        <f t="shared" si="0"/>
        <v>2722.0077779511221</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1237.8428600976333</v>
      </c>
      <c r="N50" s="272">
        <f t="shared" si="0"/>
        <v>1237.8428600976333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1500</v>
      </c>
      <c r="N51" s="272">
        <f t="shared" si="0"/>
        <v>1500</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5672.1818624263697</v>
      </c>
      <c r="N52" s="272">
        <f t="shared" si="0"/>
        <v>2597.8592929912775</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2980.7949783436875</v>
      </c>
      <c r="N53" s="272">
        <f t="shared" si="0"/>
        <v>3875.0334718467939</v>
      </c>
    </row>
    <row r="54" spans="1:14" ht="15.75" thickBot="1">
      <c r="B54" s="825" t="s">
        <v>953</v>
      </c>
      <c r="C54" s="826"/>
      <c r="D54" s="826"/>
      <c r="E54" s="826"/>
      <c r="F54" s="826"/>
      <c r="G54" s="826"/>
      <c r="H54" s="826"/>
      <c r="I54" s="826"/>
      <c r="J54" s="826"/>
      <c r="K54" s="826"/>
      <c r="L54" s="826"/>
      <c r="M54" s="827"/>
      <c r="N54" s="394">
        <f>SUM(N47:N53)</f>
        <v>18574.821754993896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1290.8463618130318</v>
      </c>
      <c r="M59" s="830"/>
      <c r="N59" s="287">
        <f>K59*L59</f>
        <v>1678.1002703569413</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2525.0800282375621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68019.648926259208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13603.929785251843</v>
      </c>
      <c r="M83" s="860"/>
      <c r="N83" s="51"/>
    </row>
    <row r="84" spans="1:14">
      <c r="B84" s="89" t="s">
        <v>973</v>
      </c>
      <c r="C84" s="90"/>
      <c r="D84" s="90"/>
      <c r="E84" s="90"/>
      <c r="F84" s="90"/>
      <c r="G84" s="90"/>
      <c r="H84" s="90"/>
      <c r="I84" s="87"/>
      <c r="J84" s="88"/>
      <c r="K84" s="304">
        <v>0.05</v>
      </c>
      <c r="L84" s="859">
        <f>N78*K84</f>
        <v>3400.9824463129607</v>
      </c>
      <c r="M84" s="860"/>
      <c r="N84" s="51"/>
    </row>
    <row r="85" spans="1:14" ht="15.75" thickBot="1">
      <c r="B85" s="91" t="s">
        <v>974</v>
      </c>
      <c r="C85" s="92"/>
      <c r="D85" s="92"/>
      <c r="E85" s="92"/>
      <c r="F85" s="92"/>
      <c r="G85" s="92"/>
      <c r="H85" s="92"/>
      <c r="I85" s="93"/>
      <c r="J85" s="94"/>
      <c r="K85" s="305">
        <v>0.05</v>
      </c>
      <c r="L85" s="861">
        <f>N78*K85</f>
        <v>3400.9824463129607</v>
      </c>
      <c r="M85" s="862"/>
      <c r="N85" s="51"/>
    </row>
    <row r="86" spans="1:14" ht="15.75" thickBot="1">
      <c r="B86" s="825" t="s">
        <v>953</v>
      </c>
      <c r="C86" s="826"/>
      <c r="D86" s="826"/>
      <c r="E86" s="826"/>
      <c r="F86" s="826"/>
      <c r="G86" s="826"/>
      <c r="H86" s="826"/>
      <c r="I86" s="826"/>
      <c r="J86" s="826"/>
      <c r="K86" s="826"/>
      <c r="L86" s="826"/>
      <c r="M86" s="827"/>
      <c r="N86" s="52">
        <f>L83+L84+L85</f>
        <v>20405.894677877768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88425.543604136968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75735.290875401639</v>
      </c>
      <c r="L36" s="270"/>
      <c r="M36" s="336">
        <v>2.5</v>
      </c>
      <c r="N36" s="272">
        <f>K36/M36</f>
        <v>30294.116350160657</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145697.73243339302</v>
      </c>
      <c r="L37" s="335"/>
      <c r="M37" s="336">
        <v>100</v>
      </c>
      <c r="N37" s="272">
        <f>K37/M37</f>
        <v>1456.9773243339303</v>
      </c>
    </row>
    <row r="38" spans="1:14">
      <c r="A38" s="113" t="s">
        <v>261</v>
      </c>
      <c r="B38" s="838" t="str">
        <f>VLOOKUP(A38,EQUIPOS!A8:D154,3,FALSE)</f>
        <v xml:space="preserve">Motobomba 3 PULGADAS (incluye operario)
</v>
      </c>
      <c r="C38" s="839"/>
      <c r="D38" s="839"/>
      <c r="E38" s="839"/>
      <c r="F38" s="839"/>
      <c r="G38" s="839"/>
      <c r="H38" s="840"/>
      <c r="I38" s="328"/>
      <c r="J38" s="330"/>
      <c r="K38" s="269">
        <f>VLOOKUP(A38,EQUIPOS!A8:D165,4,FALSE)</f>
        <v>7431.6548503444856</v>
      </c>
      <c r="L38" s="423"/>
      <c r="M38" s="424">
        <v>8</v>
      </c>
      <c r="N38" s="272">
        <f>K38/M38</f>
        <v>928.9568562930607</v>
      </c>
    </row>
    <row r="39" spans="1:14">
      <c r="A39" t="s">
        <v>312</v>
      </c>
      <c r="B39" s="838" t="str">
        <f>VLOOKUP(A39,EQUIPOS!A9:D154,3,FALSE)</f>
        <v>Retroexcavadora sobre oruga, potencia 138 HP, balde de 1,5 m3.</v>
      </c>
      <c r="C39" s="839"/>
      <c r="D39" s="839"/>
      <c r="E39" s="839"/>
      <c r="F39" s="839"/>
      <c r="G39" s="839"/>
      <c r="H39" s="840"/>
      <c r="I39" s="36"/>
      <c r="J39" s="37"/>
      <c r="K39" s="269">
        <f>VLOOKUP(A39,EQUIPOS!A9:D166,4,FALSE)</f>
        <v>215444.83836630167</v>
      </c>
      <c r="L39" s="276"/>
      <c r="M39" s="336">
        <v>8</v>
      </c>
      <c r="N39" s="272">
        <f>K39/M39</f>
        <v>26930.604795787709</v>
      </c>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N78*M41</f>
        <v>215.73612180720397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59826.391448382565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6217.3963621015973</v>
      </c>
      <c r="N48" s="272">
        <f>K48*M48</f>
        <v>1865.2189086304791</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1592.2864811588643</v>
      </c>
      <c r="N49" s="272">
        <f t="shared" ref="N49:N54" si="0">K49*M49</f>
        <v>4776.8594434765928</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10888.031111804488</v>
      </c>
      <c r="N50" s="272">
        <f t="shared" si="0"/>
        <v>2722.0077779511221</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1237.8428600976333</v>
      </c>
      <c r="N51" s="272">
        <f t="shared" si="0"/>
        <v>1237.8428600976333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1500</v>
      </c>
      <c r="N52" s="272">
        <f t="shared" si="0"/>
        <v>1500</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5672.1818624263697</v>
      </c>
      <c r="N53" s="272">
        <f>K53*M53</f>
        <v>2597.8592929912775</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2980.7949783436875</v>
      </c>
      <c r="N54" s="272">
        <f t="shared" si="0"/>
        <v>3875.0334718467939</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18574.821754993896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9">
        <f>VLOOKUP(A61,TRANSPORTE!A5:D117,4,FALSE)</f>
        <v>1290.8463618130318</v>
      </c>
      <c r="M61" s="830"/>
      <c r="N61" s="287">
        <f>K61*L61</f>
        <v>1678.1002703569413</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1678.1002703569413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21573.612180720396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101652.92565445381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20330.585130890762</v>
      </c>
      <c r="M85" s="860"/>
      <c r="N85" s="51"/>
    </row>
    <row r="86" spans="1:14">
      <c r="B86" s="89" t="s">
        <v>973</v>
      </c>
      <c r="C86" s="90"/>
      <c r="D86" s="90"/>
      <c r="E86" s="90"/>
      <c r="F86" s="90"/>
      <c r="G86" s="90"/>
      <c r="H86" s="90"/>
      <c r="I86" s="87"/>
      <c r="J86" s="88"/>
      <c r="K86" s="304">
        <v>0.05</v>
      </c>
      <c r="L86" s="859">
        <f>N80*K86</f>
        <v>5082.6462827226906</v>
      </c>
      <c r="M86" s="860"/>
      <c r="N86" s="51"/>
    </row>
    <row r="87" spans="1:14" ht="15.75" thickBot="1">
      <c r="B87" s="91" t="s">
        <v>974</v>
      </c>
      <c r="C87" s="92"/>
      <c r="D87" s="92"/>
      <c r="E87" s="92"/>
      <c r="F87" s="92"/>
      <c r="G87" s="92"/>
      <c r="H87" s="92"/>
      <c r="I87" s="93"/>
      <c r="J87" s="94"/>
      <c r="K87" s="305">
        <v>0.05</v>
      </c>
      <c r="L87" s="861">
        <f>N80*K87</f>
        <v>5082.6462827226906</v>
      </c>
      <c r="M87" s="862"/>
      <c r="N87" s="51"/>
    </row>
    <row r="88" spans="1:14" ht="15.75" thickBot="1">
      <c r="B88" s="825" t="s">
        <v>953</v>
      </c>
      <c r="C88" s="826"/>
      <c r="D88" s="826"/>
      <c r="E88" s="826"/>
      <c r="F88" s="826"/>
      <c r="G88" s="826"/>
      <c r="H88" s="826"/>
      <c r="I88" s="826"/>
      <c r="J88" s="826"/>
      <c r="K88" s="826"/>
      <c r="L88" s="826"/>
      <c r="M88" s="827"/>
      <c r="N88" s="52">
        <f>L85+L86+L87</f>
        <v>30495.877696336142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132148.80335078994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2.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145697.73243339302</v>
      </c>
      <c r="L36" s="270"/>
      <c r="M36" s="336">
        <v>100</v>
      </c>
      <c r="N36" s="272">
        <f>K36/M36</f>
        <v>1456.9773243339303</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215444.83836630167</v>
      </c>
      <c r="L37" s="335"/>
      <c r="M37" s="336">
        <v>35</v>
      </c>
      <c r="N37" s="272">
        <f>K37/M37</f>
        <v>6155.5668104657625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7.6767229862288557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7620.2208577859219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2980.7949783436875</v>
      </c>
      <c r="N48" s="272">
        <f>K48*M48</f>
        <v>3875.0334718467939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3875.0334718467939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9">
        <f>VLOOKUP(A60,TRANSPORTE!A5:D117,4,FALSE)</f>
        <v>1290.8463618130318</v>
      </c>
      <c r="M60" s="830"/>
      <c r="N60" s="287">
        <f>K60*L60</f>
        <v>1678.1002703569413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1678.1002703569413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767.67229862288559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13941.026898612543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2788.205379722509</v>
      </c>
      <c r="M84" s="860"/>
      <c r="N84" s="51"/>
    </row>
    <row r="85" spans="1:14">
      <c r="B85" s="89" t="s">
        <v>973</v>
      </c>
      <c r="C85" s="90"/>
      <c r="D85" s="90"/>
      <c r="E85" s="90"/>
      <c r="F85" s="90"/>
      <c r="G85" s="90"/>
      <c r="H85" s="90"/>
      <c r="I85" s="87"/>
      <c r="J85" s="88"/>
      <c r="K85" s="304">
        <v>0.05</v>
      </c>
      <c r="L85" s="859">
        <f>N79*K85</f>
        <v>697.05134493062724</v>
      </c>
      <c r="M85" s="860"/>
      <c r="N85" s="51"/>
    </row>
    <row r="86" spans="1:14" ht="15.75" thickBot="1">
      <c r="B86" s="91" t="s">
        <v>974</v>
      </c>
      <c r="C86" s="92"/>
      <c r="D86" s="92"/>
      <c r="E86" s="92"/>
      <c r="F86" s="92"/>
      <c r="G86" s="92"/>
      <c r="H86" s="92"/>
      <c r="I86" s="93"/>
      <c r="J86" s="94"/>
      <c r="K86" s="305">
        <v>0.05</v>
      </c>
      <c r="L86" s="861">
        <f>N79*K86</f>
        <v>697.05134493062724</v>
      </c>
      <c r="M86" s="862"/>
      <c r="N86" s="51"/>
    </row>
    <row r="87" spans="1:14" ht="15.75" thickBot="1">
      <c r="B87" s="825" t="s">
        <v>953</v>
      </c>
      <c r="C87" s="826"/>
      <c r="D87" s="826"/>
      <c r="E87" s="826"/>
      <c r="F87" s="826"/>
      <c r="G87" s="826"/>
      <c r="H87" s="826"/>
      <c r="I87" s="826"/>
      <c r="J87" s="826"/>
      <c r="K87" s="826"/>
      <c r="L87" s="826"/>
      <c r="M87" s="827"/>
      <c r="N87" s="52">
        <f>L84+L85+L86</f>
        <v>4182.3080695837634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18123.334968196308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7.75" customHeight="1" thickBot="1">
      <c r="B29" s="71" t="s">
        <v>943</v>
      </c>
      <c r="C29" s="834" t="s">
        <v>944</v>
      </c>
      <c r="D29" s="835"/>
      <c r="E29" s="835"/>
      <c r="F29" s="835"/>
      <c r="G29" s="835"/>
      <c r="H29" s="835"/>
      <c r="I29" s="835"/>
      <c r="J29" s="72"/>
      <c r="K29" s="342" t="s">
        <v>2215</v>
      </c>
      <c r="L29" s="836" t="s">
        <v>945</v>
      </c>
      <c r="M29" s="837"/>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6" t="s">
        <v>944</v>
      </c>
      <c r="C34" s="807"/>
      <c r="D34" s="807"/>
      <c r="E34" s="807"/>
      <c r="F34" s="807"/>
      <c r="G34" s="807"/>
      <c r="H34" s="808"/>
      <c r="I34" s="809" t="s">
        <v>948</v>
      </c>
      <c r="J34" s="810"/>
      <c r="K34" s="69" t="s">
        <v>949</v>
      </c>
      <c r="L34" s="811" t="s">
        <v>950</v>
      </c>
      <c r="M34" s="808"/>
      <c r="N34" s="70" t="s">
        <v>951</v>
      </c>
    </row>
    <row r="35" spans="1:14">
      <c r="A35" s="113" t="s">
        <v>263</v>
      </c>
      <c r="B35" s="838" t="str">
        <f>VLOOKUP(A35,EQUIPOS!A6:D154,3,FALSE)</f>
        <v xml:space="preserve">Motobomba 4 pulgadas
</v>
      </c>
      <c r="C35" s="839"/>
      <c r="D35" s="839"/>
      <c r="E35" s="839"/>
      <c r="F35" s="839"/>
      <c r="G35" s="839"/>
      <c r="H35" s="840"/>
      <c r="I35" s="267"/>
      <c r="J35" s="268"/>
      <c r="K35" s="269">
        <f>VLOOKUP(A35,EQUIPOS!A6:D163,4,FALSE)</f>
        <v>8989.4896117088083</v>
      </c>
      <c r="L35" s="270"/>
      <c r="M35" s="336">
        <v>21</v>
      </c>
      <c r="N35" s="272">
        <f>K35/M35</f>
        <v>428.07093389089562</v>
      </c>
    </row>
    <row r="36" spans="1:14">
      <c r="A36" s="113" t="s">
        <v>129</v>
      </c>
      <c r="B36" s="838" t="str">
        <f>VLOOKUP(A36,EQUIPOS!A7:D154,3,FALSE)</f>
        <v xml:space="preserve">Buldozer, Potencia al volante de 140 HP, motor de 2200 RPM, longitud de hoja 4,80m. </v>
      </c>
      <c r="C36" s="839"/>
      <c r="D36" s="839"/>
      <c r="E36" s="839"/>
      <c r="F36" s="839"/>
      <c r="G36" s="839"/>
      <c r="H36" s="840"/>
      <c r="I36" s="421"/>
      <c r="J36" s="422"/>
      <c r="K36" s="269">
        <f>VLOOKUP(A36,EQUIPOS!A7:D164,4,FALSE)</f>
        <v>145697.73243339302</v>
      </c>
      <c r="L36" s="335"/>
      <c r="M36" s="336">
        <v>100</v>
      </c>
      <c r="N36" s="272">
        <f>K36/M36</f>
        <v>1456.9773243339303</v>
      </c>
    </row>
    <row r="37" spans="1:14">
      <c r="A37" s="113" t="s">
        <v>312</v>
      </c>
      <c r="B37" s="838" t="str">
        <f>VLOOKUP(A37,EQUIPOS!A8:D154,3,FALSE)</f>
        <v>Retroexcavadora sobre oruga, potencia 138 HP, balde de 1,5 m3.</v>
      </c>
      <c r="C37" s="839"/>
      <c r="D37" s="839"/>
      <c r="E37" s="839"/>
      <c r="F37" s="839"/>
      <c r="G37" s="839"/>
      <c r="H37" s="840"/>
      <c r="I37" s="328"/>
      <c r="J37" s="330"/>
      <c r="K37" s="269">
        <f>VLOOKUP(A37,EQUIPOS!A8:D165,4,FALSE)</f>
        <v>215444.83836630167</v>
      </c>
      <c r="L37" s="423"/>
      <c r="M37" s="424">
        <v>21</v>
      </c>
      <c r="N37" s="272">
        <f>K37/M37</f>
        <v>10259.278017442937</v>
      </c>
    </row>
    <row r="38" spans="1:14">
      <c r="B38" s="838"/>
      <c r="C38" s="839"/>
      <c r="D38" s="839"/>
      <c r="E38" s="839"/>
      <c r="F38" s="839"/>
      <c r="G38" s="839"/>
      <c r="H38" s="840"/>
      <c r="I38" s="36"/>
      <c r="J38" s="37"/>
      <c r="K38" s="269"/>
      <c r="L38" s="276"/>
      <c r="M38" s="336"/>
      <c r="N38" s="272"/>
    </row>
    <row r="39" spans="1:14">
      <c r="B39" s="320"/>
      <c r="C39" s="321"/>
      <c r="D39" s="321"/>
      <c r="E39" s="321"/>
      <c r="F39" s="323"/>
      <c r="G39" s="323"/>
      <c r="H39" s="125"/>
      <c r="I39" s="36"/>
      <c r="J39" s="37"/>
      <c r="K39" s="269"/>
      <c r="L39" s="276"/>
      <c r="M39" s="277"/>
      <c r="N39" s="273"/>
    </row>
    <row r="40" spans="1:14">
      <c r="B40" s="845" t="s">
        <v>952</v>
      </c>
      <c r="C40" s="846"/>
      <c r="D40" s="846"/>
      <c r="E40" s="38"/>
      <c r="F40" s="39"/>
      <c r="G40" s="39"/>
      <c r="H40" s="40"/>
      <c r="I40" s="36"/>
      <c r="J40" s="37"/>
      <c r="K40" s="279"/>
      <c r="L40" s="276"/>
      <c r="M40" s="401">
        <v>0.01</v>
      </c>
      <c r="N40" s="344">
        <f>N76*M40</f>
        <v>12.794538310381427</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SUM(N35:N41)</f>
        <v>12157.120813978145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2980.7949783436875</v>
      </c>
      <c r="N47" s="272">
        <f>K47*M47</f>
        <v>3875.0334718467939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3875.0334718467939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1290.8463618130318</v>
      </c>
      <c r="M59" s="830"/>
      <c r="N59" s="287">
        <f>K59*L59</f>
        <v>1678.1002703569413</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1678.1002703569413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1279.4538310381427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18989.708387220024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3797.9416774440051</v>
      </c>
      <c r="M83" s="860"/>
      <c r="N83" s="51"/>
    </row>
    <row r="84" spans="1:14">
      <c r="B84" s="89" t="s">
        <v>973</v>
      </c>
      <c r="C84" s="90"/>
      <c r="D84" s="90"/>
      <c r="E84" s="90"/>
      <c r="F84" s="90"/>
      <c r="G84" s="90"/>
      <c r="H84" s="90"/>
      <c r="I84" s="87"/>
      <c r="J84" s="88"/>
      <c r="K84" s="304">
        <v>0.05</v>
      </c>
      <c r="L84" s="859">
        <f>N78*K84</f>
        <v>949.48541936100128</v>
      </c>
      <c r="M84" s="860"/>
      <c r="N84" s="51"/>
    </row>
    <row r="85" spans="1:14" ht="15.75" thickBot="1">
      <c r="B85" s="91" t="s">
        <v>974</v>
      </c>
      <c r="C85" s="92"/>
      <c r="D85" s="92"/>
      <c r="E85" s="92"/>
      <c r="F85" s="92"/>
      <c r="G85" s="92"/>
      <c r="H85" s="92"/>
      <c r="I85" s="93"/>
      <c r="J85" s="94"/>
      <c r="K85" s="305">
        <v>0.05</v>
      </c>
      <c r="L85" s="861">
        <f>N78*K85</f>
        <v>949.48541936100128</v>
      </c>
      <c r="M85" s="862"/>
      <c r="N85" s="51"/>
    </row>
    <row r="86" spans="1:14" ht="15.75" thickBot="1">
      <c r="B86" s="825" t="s">
        <v>953</v>
      </c>
      <c r="C86" s="826"/>
      <c r="D86" s="826"/>
      <c r="E86" s="826"/>
      <c r="F86" s="826"/>
      <c r="G86" s="826"/>
      <c r="H86" s="826"/>
      <c r="I86" s="826"/>
      <c r="J86" s="826"/>
      <c r="K86" s="826"/>
      <c r="L86" s="826"/>
      <c r="M86" s="827"/>
      <c r="N86" s="52">
        <f>L83+L84+L85</f>
        <v>5696.9125161660068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24686.620903386029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336">
        <v>2.5</v>
      </c>
      <c r="N36" s="272">
        <f>K36/M36</f>
        <v>4042.9521187788387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4448.9346187788387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87186.627228382858</v>
      </c>
      <c r="N48" s="272">
        <f>K48*M48</f>
        <v>113342.61539689772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88.881886626975415</v>
      </c>
      <c r="N49" s="272">
        <f>K49*M49</f>
        <v>2666.4565988092627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116009.07199570698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1290.8463618130318</v>
      </c>
      <c r="M60" s="830"/>
      <c r="N60" s="287">
        <f>K60*L60</f>
        <v>1678.1002703569413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1678.1002703569413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130255.75688484275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26051.151376968552</v>
      </c>
      <c r="M84" s="860"/>
      <c r="N84" s="51"/>
    </row>
    <row r="85" spans="1:14">
      <c r="B85" s="89" t="s">
        <v>973</v>
      </c>
      <c r="C85" s="90"/>
      <c r="D85" s="90"/>
      <c r="E85" s="90"/>
      <c r="F85" s="90"/>
      <c r="G85" s="90"/>
      <c r="H85" s="90"/>
      <c r="I85" s="87"/>
      <c r="J85" s="88"/>
      <c r="K85" s="304">
        <v>0.05</v>
      </c>
      <c r="L85" s="859">
        <f>N79*K85</f>
        <v>6512.7878442421379</v>
      </c>
      <c r="M85" s="860"/>
      <c r="N85" s="51"/>
    </row>
    <row r="86" spans="1:14" ht="15.75" thickBot="1">
      <c r="B86" s="91" t="s">
        <v>974</v>
      </c>
      <c r="C86" s="92"/>
      <c r="D86" s="92"/>
      <c r="E86" s="92"/>
      <c r="F86" s="92"/>
      <c r="G86" s="92"/>
      <c r="H86" s="92"/>
      <c r="I86" s="93"/>
      <c r="J86" s="94"/>
      <c r="K86" s="305">
        <v>0.05</v>
      </c>
      <c r="L86" s="861">
        <f>N79*K86</f>
        <v>6512.7878442421379</v>
      </c>
      <c r="M86" s="862"/>
      <c r="N86" s="51"/>
    </row>
    <row r="87" spans="1:14" ht="15.75" thickBot="1">
      <c r="B87" s="825" t="s">
        <v>953</v>
      </c>
      <c r="C87" s="826"/>
      <c r="D87" s="826"/>
      <c r="E87" s="826"/>
      <c r="F87" s="826"/>
      <c r="G87" s="826"/>
      <c r="H87" s="826"/>
      <c r="I87" s="826"/>
      <c r="J87" s="826"/>
      <c r="K87" s="826"/>
      <c r="L87" s="826"/>
      <c r="M87" s="827"/>
      <c r="N87" s="52">
        <f>L84+L85+L86</f>
        <v>39076.727065452826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169332.48395029557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336">
        <v>2.5</v>
      </c>
      <c r="N36" s="272">
        <f>K36/M36</f>
        <v>4042.9521187788387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4448.9346187788387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65035.526800225911</v>
      </c>
      <c r="N48" s="272">
        <f>K48*M48</f>
        <v>84546.184840293688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88.881886626975415</v>
      </c>
      <c r="N49" s="272">
        <f>K49*M49</f>
        <v>2666.4565988092627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87212.641439102954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1290.8463618130318</v>
      </c>
      <c r="M60" s="830"/>
      <c r="N60" s="287">
        <f>K60*L60</f>
        <v>1678.1002703569413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45"/>
    </row>
    <row r="66" spans="1:15" ht="15.75" thickBot="1">
      <c r="B66" s="831" t="s">
        <v>953</v>
      </c>
      <c r="C66" s="832"/>
      <c r="D66" s="832"/>
      <c r="E66" s="832"/>
      <c r="F66" s="832"/>
      <c r="G66" s="832"/>
      <c r="H66" s="832"/>
      <c r="I66" s="832"/>
      <c r="J66" s="832"/>
      <c r="K66" s="832"/>
      <c r="L66" s="832"/>
      <c r="M66" s="833"/>
      <c r="N66" s="104">
        <f>N60+N61+N62+N63+N64</f>
        <v>1678.1002703569413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101459.32632823872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20291.865265647746</v>
      </c>
      <c r="M84" s="860"/>
      <c r="N84" s="51"/>
    </row>
    <row r="85" spans="1:14">
      <c r="B85" s="89" t="s">
        <v>973</v>
      </c>
      <c r="C85" s="90"/>
      <c r="D85" s="90"/>
      <c r="E85" s="90"/>
      <c r="F85" s="90"/>
      <c r="G85" s="90"/>
      <c r="H85" s="90"/>
      <c r="I85" s="87"/>
      <c r="J85" s="88"/>
      <c r="K85" s="304">
        <v>0.05</v>
      </c>
      <c r="L85" s="859">
        <f>N79*K85</f>
        <v>5072.9663164119365</v>
      </c>
      <c r="M85" s="860"/>
      <c r="N85" s="51"/>
    </row>
    <row r="86" spans="1:14" ht="15.75" thickBot="1">
      <c r="B86" s="91" t="s">
        <v>974</v>
      </c>
      <c r="C86" s="92"/>
      <c r="D86" s="92"/>
      <c r="E86" s="92"/>
      <c r="F86" s="92"/>
      <c r="G86" s="92"/>
      <c r="H86" s="92"/>
      <c r="I86" s="93"/>
      <c r="J86" s="94"/>
      <c r="K86" s="305">
        <v>0.05</v>
      </c>
      <c r="L86" s="861">
        <f>N79*K86</f>
        <v>5072.9663164119365</v>
      </c>
      <c r="M86" s="862"/>
      <c r="N86" s="51"/>
    </row>
    <row r="87" spans="1:14" ht="15.75" thickBot="1">
      <c r="B87" s="825" t="s">
        <v>953</v>
      </c>
      <c r="C87" s="826"/>
      <c r="D87" s="826"/>
      <c r="E87" s="826"/>
      <c r="F87" s="826"/>
      <c r="G87" s="826"/>
      <c r="H87" s="826"/>
      <c r="I87" s="826"/>
      <c r="J87" s="826"/>
      <c r="K87" s="826"/>
      <c r="L87" s="826"/>
      <c r="M87" s="827"/>
      <c r="N87" s="52">
        <f>L84+L85+L86</f>
        <v>30437.797898471621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131897.12422671035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336">
        <v>2.5</v>
      </c>
      <c r="N36" s="272">
        <f>K36/M36</f>
        <v>4042.9521187788387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4448.9346187788387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77603.642354369571</v>
      </c>
      <c r="N48" s="272">
        <f>K48*M48</f>
        <v>100884.73506068044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88.881886626975415</v>
      </c>
      <c r="N49" s="272">
        <f>K49*M49</f>
        <v>2666.4565988092627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103551.1916594897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1290.8463618130318</v>
      </c>
      <c r="M60" s="830"/>
      <c r="N60" s="287">
        <f>K60*L60</f>
        <v>1678.1002703569413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1678.1002703569413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117797.87654862547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23559.575309725096</v>
      </c>
      <c r="M84" s="860"/>
      <c r="N84" s="51"/>
    </row>
    <row r="85" spans="1:14">
      <c r="B85" s="89" t="s">
        <v>973</v>
      </c>
      <c r="C85" s="90"/>
      <c r="D85" s="90"/>
      <c r="E85" s="90"/>
      <c r="F85" s="90"/>
      <c r="G85" s="90"/>
      <c r="H85" s="90"/>
      <c r="I85" s="87"/>
      <c r="J85" s="88"/>
      <c r="K85" s="304">
        <v>0.05</v>
      </c>
      <c r="L85" s="859">
        <f>N79*K85</f>
        <v>5889.8938274312741</v>
      </c>
      <c r="M85" s="860"/>
      <c r="N85" s="51"/>
    </row>
    <row r="86" spans="1:14" ht="15.75" thickBot="1">
      <c r="B86" s="91" t="s">
        <v>974</v>
      </c>
      <c r="C86" s="92"/>
      <c r="D86" s="92"/>
      <c r="E86" s="92"/>
      <c r="F86" s="92"/>
      <c r="G86" s="92"/>
      <c r="H86" s="92"/>
      <c r="I86" s="93"/>
      <c r="J86" s="94"/>
      <c r="K86" s="305">
        <v>0.05</v>
      </c>
      <c r="L86" s="861">
        <f>N79*K86</f>
        <v>5889.8938274312741</v>
      </c>
      <c r="M86" s="862"/>
      <c r="N86" s="51"/>
    </row>
    <row r="87" spans="1:14" ht="15.75" thickBot="1">
      <c r="B87" s="825" t="s">
        <v>953</v>
      </c>
      <c r="C87" s="826"/>
      <c r="D87" s="826"/>
      <c r="E87" s="826"/>
      <c r="F87" s="826"/>
      <c r="G87" s="826"/>
      <c r="H87" s="826"/>
      <c r="I87" s="826"/>
      <c r="J87" s="826"/>
      <c r="K87" s="826"/>
      <c r="L87" s="826"/>
      <c r="M87" s="827"/>
      <c r="N87" s="52">
        <f>L84+L85+L86</f>
        <v>35339.362964587643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153137.23951321311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10107.380296947096</v>
      </c>
      <c r="L36" s="270"/>
      <c r="M36" s="336">
        <v>2.5</v>
      </c>
      <c r="N36" s="272">
        <f>K36/M36</f>
        <v>4042.9521187788387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4448.9346187788387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53048.395285497601</v>
      </c>
      <c r="N48" s="272">
        <f>K48*M48</f>
        <v>68962.913871146884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88.881886626975415</v>
      </c>
      <c r="N49" s="272">
        <f>K49*M49</f>
        <v>2666.4565988092627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71629.370469956149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1290.8463618130318</v>
      </c>
      <c r="M60" s="830"/>
      <c r="N60" s="287">
        <f>K60*L60</f>
        <v>1678.1002703569413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1678.1002703569413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85876.055359091915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17175.211071818383</v>
      </c>
      <c r="M84" s="860"/>
      <c r="N84" s="51"/>
    </row>
    <row r="85" spans="1:14">
      <c r="B85" s="89" t="s">
        <v>973</v>
      </c>
      <c r="C85" s="90"/>
      <c r="D85" s="90"/>
      <c r="E85" s="90"/>
      <c r="F85" s="90"/>
      <c r="G85" s="90"/>
      <c r="H85" s="90"/>
      <c r="I85" s="87"/>
      <c r="J85" s="88"/>
      <c r="K85" s="304">
        <v>0.05</v>
      </c>
      <c r="L85" s="859">
        <f>N79*K85</f>
        <v>4293.8027679545958</v>
      </c>
      <c r="M85" s="860"/>
      <c r="N85" s="51"/>
    </row>
    <row r="86" spans="1:14" ht="15.75" thickBot="1">
      <c r="B86" s="91" t="s">
        <v>974</v>
      </c>
      <c r="C86" s="92"/>
      <c r="D86" s="92"/>
      <c r="E86" s="92"/>
      <c r="F86" s="92"/>
      <c r="G86" s="92"/>
      <c r="H86" s="92"/>
      <c r="I86" s="93"/>
      <c r="J86" s="94"/>
      <c r="K86" s="305">
        <v>0.05</v>
      </c>
      <c r="L86" s="861">
        <f>N79*K86</f>
        <v>4293.8027679545958</v>
      </c>
      <c r="M86" s="862"/>
      <c r="N86" s="51"/>
    </row>
    <row r="87" spans="1:14" ht="15.75" thickBot="1">
      <c r="B87" s="825" t="s">
        <v>953</v>
      </c>
      <c r="C87" s="826"/>
      <c r="D87" s="826"/>
      <c r="E87" s="826"/>
      <c r="F87" s="826"/>
      <c r="G87" s="826"/>
      <c r="H87" s="826"/>
      <c r="I87" s="826"/>
      <c r="J87" s="826"/>
      <c r="K87" s="826"/>
      <c r="L87" s="826"/>
      <c r="M87" s="827"/>
      <c r="N87" s="52">
        <f>L84+L85+L86</f>
        <v>25762.816607727575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111638.87196681948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405.98250000000002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97585.807963738975</v>
      </c>
      <c r="N48" s="272">
        <f>K48*M48</f>
        <v>126861.55035286066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126861.55035286066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1290.8463618130318</v>
      </c>
      <c r="M60" s="830"/>
      <c r="N60" s="287">
        <f>K60*L60</f>
        <v>1678.1002703569413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1678.1002703569413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137065.28312321761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27413.056624643523</v>
      </c>
      <c r="M84" s="860"/>
      <c r="N84" s="51"/>
    </row>
    <row r="85" spans="1:14">
      <c r="B85" s="89" t="s">
        <v>973</v>
      </c>
      <c r="C85" s="90"/>
      <c r="D85" s="90"/>
      <c r="E85" s="90"/>
      <c r="F85" s="90"/>
      <c r="G85" s="90"/>
      <c r="H85" s="90"/>
      <c r="I85" s="87"/>
      <c r="J85" s="88"/>
      <c r="K85" s="304">
        <v>0.05</v>
      </c>
      <c r="L85" s="859">
        <f>N79*K85</f>
        <v>6853.2641561608807</v>
      </c>
      <c r="M85" s="860"/>
      <c r="N85" s="51"/>
    </row>
    <row r="86" spans="1:14" ht="15.75" thickBot="1">
      <c r="B86" s="91" t="s">
        <v>974</v>
      </c>
      <c r="C86" s="92"/>
      <c r="D86" s="92"/>
      <c r="E86" s="92"/>
      <c r="F86" s="92"/>
      <c r="G86" s="92"/>
      <c r="H86" s="92"/>
      <c r="I86" s="93"/>
      <c r="J86" s="94"/>
      <c r="K86" s="305">
        <v>0.05</v>
      </c>
      <c r="L86" s="861">
        <f>N79*K86</f>
        <v>6853.2641561608807</v>
      </c>
      <c r="M86" s="862"/>
      <c r="N86" s="51"/>
    </row>
    <row r="87" spans="1:14" ht="15.75" thickBot="1">
      <c r="B87" s="825" t="s">
        <v>953</v>
      </c>
      <c r="C87" s="826"/>
      <c r="D87" s="826"/>
      <c r="E87" s="826"/>
      <c r="F87" s="826"/>
      <c r="G87" s="826"/>
      <c r="H87" s="826"/>
      <c r="I87" s="826"/>
      <c r="J87" s="826"/>
      <c r="K87" s="826"/>
      <c r="L87" s="826"/>
      <c r="M87" s="827"/>
      <c r="N87" s="52">
        <f>L84+L85+L86</f>
        <v>41119.584936965286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178184.8680601829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405.98250000000002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96740.34611533604</v>
      </c>
      <c r="N48" s="272">
        <f>K48*M48</f>
        <v>125762.44994993685</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125762.44994993685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1290.8463618130318</v>
      </c>
      <c r="M60" s="830"/>
      <c r="N60" s="287">
        <f>K60*L60</f>
        <v>1678.1002703569413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1678.1002703569413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135966.18272029379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27193.23654405876</v>
      </c>
      <c r="M84" s="860"/>
      <c r="N84" s="51"/>
    </row>
    <row r="85" spans="1:14">
      <c r="B85" s="89" t="s">
        <v>973</v>
      </c>
      <c r="C85" s="90"/>
      <c r="D85" s="90"/>
      <c r="E85" s="90"/>
      <c r="F85" s="90"/>
      <c r="G85" s="90"/>
      <c r="H85" s="90"/>
      <c r="I85" s="87"/>
      <c r="J85" s="88"/>
      <c r="K85" s="304">
        <v>0.05</v>
      </c>
      <c r="L85" s="859">
        <f>N79*K85</f>
        <v>6798.30913601469</v>
      </c>
      <c r="M85" s="860"/>
      <c r="N85" s="51"/>
    </row>
    <row r="86" spans="1:14" ht="15.75" thickBot="1">
      <c r="B86" s="91" t="s">
        <v>974</v>
      </c>
      <c r="C86" s="92"/>
      <c r="D86" s="92"/>
      <c r="E86" s="92"/>
      <c r="F86" s="92"/>
      <c r="G86" s="92"/>
      <c r="H86" s="92"/>
      <c r="I86" s="93"/>
      <c r="J86" s="94"/>
      <c r="K86" s="305">
        <v>0.05</v>
      </c>
      <c r="L86" s="861">
        <f>N79*K86</f>
        <v>6798.30913601469</v>
      </c>
      <c r="M86" s="862"/>
      <c r="N86" s="51"/>
    </row>
    <row r="87" spans="1:14" ht="15.75" thickBot="1">
      <c r="B87" s="825" t="s">
        <v>953</v>
      </c>
      <c r="C87" s="826"/>
      <c r="D87" s="826"/>
      <c r="E87" s="826"/>
      <c r="F87" s="826"/>
      <c r="G87" s="826"/>
      <c r="H87" s="826"/>
      <c r="I87" s="826"/>
      <c r="J87" s="826"/>
      <c r="K87" s="826"/>
      <c r="L87" s="826"/>
      <c r="M87" s="827"/>
      <c r="N87" s="52">
        <f>L84+L85+L86</f>
        <v>40789.854816088147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176756.03753638192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270.65500000000003</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59615.899566873755</v>
      </c>
      <c r="N48" s="272">
        <f>K48*M48</f>
        <v>77500.669436935888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77500.669436935888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1290.8463618130318</v>
      </c>
      <c r="M60" s="830"/>
      <c r="N60" s="287">
        <f>K60*L60</f>
        <v>1678.1002703569413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1678.1002703569413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84862.524707292832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16972.504941458566</v>
      </c>
      <c r="M84" s="860"/>
      <c r="N84" s="51"/>
    </row>
    <row r="85" spans="1:14">
      <c r="B85" s="89" t="s">
        <v>973</v>
      </c>
      <c r="C85" s="90"/>
      <c r="D85" s="90"/>
      <c r="E85" s="90"/>
      <c r="F85" s="90"/>
      <c r="G85" s="90"/>
      <c r="H85" s="90"/>
      <c r="I85" s="87"/>
      <c r="J85" s="88"/>
      <c r="K85" s="304">
        <v>0.05</v>
      </c>
      <c r="L85" s="859">
        <f>N79*K85</f>
        <v>4243.1262353646416</v>
      </c>
      <c r="M85" s="860"/>
      <c r="N85" s="51"/>
    </row>
    <row r="86" spans="1:14" ht="15.75" thickBot="1">
      <c r="B86" s="91" t="s">
        <v>974</v>
      </c>
      <c r="C86" s="92"/>
      <c r="D86" s="92"/>
      <c r="E86" s="92"/>
      <c r="F86" s="92"/>
      <c r="G86" s="92"/>
      <c r="H86" s="92"/>
      <c r="I86" s="93"/>
      <c r="J86" s="94"/>
      <c r="K86" s="305">
        <v>0.05</v>
      </c>
      <c r="L86" s="861">
        <f>N79*K86</f>
        <v>4243.1262353646416</v>
      </c>
      <c r="M86" s="862"/>
      <c r="N86" s="51"/>
    </row>
    <row r="87" spans="1:14" ht="15.75" thickBot="1">
      <c r="B87" s="825" t="s">
        <v>953</v>
      </c>
      <c r="C87" s="826"/>
      <c r="D87" s="826"/>
      <c r="E87" s="826"/>
      <c r="F87" s="826"/>
      <c r="G87" s="826"/>
      <c r="H87" s="826"/>
      <c r="I87" s="826"/>
      <c r="J87" s="826"/>
      <c r="K87" s="826"/>
      <c r="L87" s="826"/>
      <c r="M87" s="827"/>
      <c r="N87" s="52">
        <f>L84+L85+L86</f>
        <v>25458.75741218785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110321.28211948069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3267.1256800835104</v>
      </c>
      <c r="L36" s="270"/>
      <c r="M36" s="271">
        <v>2</v>
      </c>
      <c r="N36" s="272">
        <f>K36/M36</f>
        <v>1633.5628400417552</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393706.67494498624</v>
      </c>
      <c r="L37" s="335"/>
      <c r="M37" s="336">
        <v>4</v>
      </c>
      <c r="N37" s="272">
        <f>K37/M37</f>
        <v>98426.66873624656</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5179.3884559381295</v>
      </c>
      <c r="L38" s="423"/>
      <c r="M38" s="424">
        <v>2</v>
      </c>
      <c r="N38" s="272">
        <f>K38/M38</f>
        <v>2589.6942279690647</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1240.0887785492826</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103890.01458280666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3531.4291052522667</v>
      </c>
      <c r="N47" s="272">
        <f>K47*M47</f>
        <v>41936.49835351338</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12898.71281537814</v>
      </c>
      <c r="N48" s="272">
        <f>K48*M48</f>
        <v>6449.3564076890698</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5419.6272333521592</v>
      </c>
      <c r="N49" s="272">
        <f>K49*M49</f>
        <v>2709.8136166760796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395632.78803470766</v>
      </c>
      <c r="N50" s="272">
        <f>K50*M50</f>
        <v>52202.516537181589</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103298.18491506012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39.085387847725272</v>
      </c>
      <c r="M59" s="830"/>
      <c r="N59" s="287">
        <f>K59*L59</f>
        <v>1.9542693923862637</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1.9542693923862637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219591.04155275199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43918.208310550399</v>
      </c>
      <c r="M83" s="860"/>
      <c r="N83" s="51"/>
    </row>
    <row r="84" spans="1:14">
      <c r="B84" s="89" t="s">
        <v>973</v>
      </c>
      <c r="C84" s="90"/>
      <c r="D84" s="90"/>
      <c r="E84" s="90"/>
      <c r="F84" s="90"/>
      <c r="G84" s="90"/>
      <c r="H84" s="90"/>
      <c r="I84" s="87"/>
      <c r="J84" s="88"/>
      <c r="K84" s="304">
        <v>0.05</v>
      </c>
      <c r="L84" s="859">
        <f>N78*K84</f>
        <v>10979.5520776376</v>
      </c>
      <c r="M84" s="860"/>
      <c r="N84" s="51"/>
    </row>
    <row r="85" spans="1:14" ht="15.75" thickBot="1">
      <c r="B85" s="91" t="s">
        <v>974</v>
      </c>
      <c r="C85" s="92"/>
      <c r="D85" s="92"/>
      <c r="E85" s="92"/>
      <c r="F85" s="92"/>
      <c r="G85" s="92"/>
      <c r="H85" s="92"/>
      <c r="I85" s="93"/>
      <c r="J85" s="94"/>
      <c r="K85" s="305">
        <v>0.05</v>
      </c>
      <c r="L85" s="861">
        <f>N78*K85</f>
        <v>10979.5520776376</v>
      </c>
      <c r="M85" s="862"/>
      <c r="N85" s="51"/>
    </row>
    <row r="86" spans="1:14" ht="15.75" thickBot="1">
      <c r="B86" s="825" t="s">
        <v>953</v>
      </c>
      <c r="C86" s="826"/>
      <c r="D86" s="826"/>
      <c r="E86" s="826"/>
      <c r="F86" s="826"/>
      <c r="G86" s="826"/>
      <c r="H86" s="826"/>
      <c r="I86" s="826"/>
      <c r="J86" s="826"/>
      <c r="K86" s="826"/>
      <c r="L86" s="826"/>
      <c r="M86" s="827"/>
      <c r="N86" s="52">
        <f>L83+L84+L85</f>
        <v>65877.312465825598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285468.35401857761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3267.1256800835104</v>
      </c>
      <c r="L36" s="270"/>
      <c r="M36" s="271">
        <v>2</v>
      </c>
      <c r="N36" s="272">
        <f>K36/M36</f>
        <v>1633.5628400417552</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393706.67494498624</v>
      </c>
      <c r="L37" s="335"/>
      <c r="M37" s="336">
        <v>4</v>
      </c>
      <c r="N37" s="272">
        <f>K37/M37</f>
        <v>98426.66873624656</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5179.3884559381295</v>
      </c>
      <c r="L38" s="423"/>
      <c r="M38" s="424">
        <v>2</v>
      </c>
      <c r="N38" s="272">
        <f>K38/M38</f>
        <v>2589.6942279690647</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1240.0887785492826</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103890.01458280666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3531.4291052522667</v>
      </c>
      <c r="N47" s="272">
        <f>K47*M47</f>
        <v>41936.49835351338</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12898.71281537814</v>
      </c>
      <c r="N48" s="272">
        <f>K48*M48</f>
        <v>6449.3564076890698</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5419.6272333521592</v>
      </c>
      <c r="N49" s="272">
        <f>K49*M49</f>
        <v>2709.8136166760796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395632.78803470766</v>
      </c>
      <c r="N50" s="272">
        <f>K50*M50</f>
        <v>52202.516537181589</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103298.18491506012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39.085387847725272</v>
      </c>
      <c r="M59" s="830"/>
      <c r="N59" s="287">
        <f>K59*L59</f>
        <v>1.9542693923862637</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1.9542693923862637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219591.04155275199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43918.208310550399</v>
      </c>
      <c r="M83" s="860"/>
      <c r="N83" s="51"/>
    </row>
    <row r="84" spans="1:14">
      <c r="B84" s="89" t="s">
        <v>973</v>
      </c>
      <c r="C84" s="90"/>
      <c r="D84" s="90"/>
      <c r="E84" s="90"/>
      <c r="F84" s="90"/>
      <c r="G84" s="90"/>
      <c r="H84" s="90"/>
      <c r="I84" s="87"/>
      <c r="J84" s="88"/>
      <c r="K84" s="304">
        <v>0.05</v>
      </c>
      <c r="L84" s="859">
        <f>N78*K84</f>
        <v>10979.5520776376</v>
      </c>
      <c r="M84" s="860"/>
      <c r="N84" s="51"/>
    </row>
    <row r="85" spans="1:14" ht="15.75" thickBot="1">
      <c r="B85" s="91" t="s">
        <v>974</v>
      </c>
      <c r="C85" s="92"/>
      <c r="D85" s="92"/>
      <c r="E85" s="92"/>
      <c r="F85" s="92"/>
      <c r="G85" s="92"/>
      <c r="H85" s="92"/>
      <c r="I85" s="93"/>
      <c r="J85" s="94"/>
      <c r="K85" s="305">
        <v>0.05</v>
      </c>
      <c r="L85" s="861">
        <f>N78*K85</f>
        <v>10979.5520776376</v>
      </c>
      <c r="M85" s="862"/>
      <c r="N85" s="51"/>
    </row>
    <row r="86" spans="1:14" ht="15.75" thickBot="1">
      <c r="B86" s="825" t="s">
        <v>953</v>
      </c>
      <c r="C86" s="826"/>
      <c r="D86" s="826"/>
      <c r="E86" s="826"/>
      <c r="F86" s="826"/>
      <c r="G86" s="826"/>
      <c r="H86" s="826"/>
      <c r="I86" s="826"/>
      <c r="J86" s="826"/>
      <c r="K86" s="826"/>
      <c r="L86" s="826"/>
      <c r="M86" s="827"/>
      <c r="N86" s="52">
        <f>L83+L84+L85</f>
        <v>65877.312465825598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285468.35401857761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83" sqref="A83"/>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243</v>
      </c>
      <c r="B36" s="838" t="str">
        <f>VLOOKUP(A36,EQUIPOS!A6:D154,3,FALSE)</f>
        <v>Grúa 10 ton</v>
      </c>
      <c r="C36" s="839"/>
      <c r="D36" s="839"/>
      <c r="E36" s="839"/>
      <c r="F36" s="839"/>
      <c r="G36" s="839"/>
      <c r="H36" s="840"/>
      <c r="I36" s="267"/>
      <c r="J36" s="268"/>
      <c r="K36" s="269">
        <f>VLOOKUP(A36,EQUIPOS!A6:D163,4,FALSE)</f>
        <v>196653.97171434233</v>
      </c>
      <c r="L36" s="270"/>
      <c r="M36" s="271">
        <v>0.158</v>
      </c>
      <c r="N36" s="272">
        <f t="shared" ref="N36:N44" si="0">K36/M36</f>
        <v>1244645.3905971034</v>
      </c>
    </row>
    <row r="37" spans="1:14">
      <c r="A37" s="113" t="s">
        <v>121</v>
      </c>
      <c r="B37" s="838" t="str">
        <f>VLOOKUP(A37,EQUIPOS!A7:D154,3,FALSE)</f>
        <v>Bomba eléctrica para accionar la celda</v>
      </c>
      <c r="C37" s="839"/>
      <c r="D37" s="839"/>
      <c r="E37" s="839"/>
      <c r="F37" s="839"/>
      <c r="G37" s="839"/>
      <c r="H37" s="840"/>
      <c r="I37" s="421"/>
      <c r="J37" s="422"/>
      <c r="K37" s="269">
        <f>VLOOKUP(A37,EQUIPOS!A7:D164,4,FALSE)</f>
        <v>43561.675734446813</v>
      </c>
      <c r="L37" s="335"/>
      <c r="M37" s="336">
        <v>0.158</v>
      </c>
      <c r="N37" s="272">
        <f t="shared" si="0"/>
        <v>275706.80844586593</v>
      </c>
    </row>
    <row r="38" spans="1:14">
      <c r="A38" s="113" t="s">
        <v>217</v>
      </c>
      <c r="B38" s="838" t="str">
        <f>VLOOKUP(A38,EQUIPOS!A8:D154,3,FALSE)</f>
        <v>Equipo de soldadura y de acetileno (incluye soldadura)</v>
      </c>
      <c r="C38" s="839"/>
      <c r="D38" s="839"/>
      <c r="E38" s="839"/>
      <c r="F38" s="839"/>
      <c r="G38" s="839"/>
      <c r="H38" s="840"/>
      <c r="I38" s="421"/>
      <c r="J38" s="422"/>
      <c r="K38" s="438">
        <f>VLOOKUP(A38,EQUIPOS!A8:D165,4,FALSE)</f>
        <v>20132.335474245287</v>
      </c>
      <c r="L38" s="335"/>
      <c r="M38" s="336">
        <v>0.158</v>
      </c>
      <c r="N38" s="272">
        <f t="shared" si="0"/>
        <v>127419.84477370435</v>
      </c>
    </row>
    <row r="39" spans="1:14">
      <c r="A39" s="113" t="s">
        <v>255</v>
      </c>
      <c r="B39" s="838" t="str">
        <f>VLOOKUP(A39,EQUIPOS!A9:D154,3,FALSE)</f>
        <v>Manómetro cable de acero para bajar la celda</v>
      </c>
      <c r="C39" s="839"/>
      <c r="D39" s="839"/>
      <c r="E39" s="839"/>
      <c r="F39" s="839"/>
      <c r="G39" s="839"/>
      <c r="H39" s="840"/>
      <c r="I39" s="421"/>
      <c r="J39" s="422"/>
      <c r="K39" s="438">
        <f>VLOOKUP(A39,EQUIPOS!A9:D166,4,FALSE)</f>
        <v>1155593.9955936882</v>
      </c>
      <c r="L39" s="335"/>
      <c r="M39" s="336">
        <v>0.158</v>
      </c>
      <c r="N39" s="272">
        <f t="shared" si="0"/>
        <v>7313886.0480613178</v>
      </c>
    </row>
    <row r="40" spans="1:14">
      <c r="A40" s="113" t="s">
        <v>1648</v>
      </c>
      <c r="B40" s="838" t="str">
        <f>VLOOKUP(A40,EQUIPOS!A10:D154,3,FALSE)</f>
        <v xml:space="preserve">Retroexcavadora sobre llantas 
</v>
      </c>
      <c r="C40" s="839"/>
      <c r="D40" s="839"/>
      <c r="E40" s="839"/>
      <c r="F40" s="839"/>
      <c r="G40" s="839"/>
      <c r="H40" s="840"/>
      <c r="I40" s="421"/>
      <c r="J40" s="422"/>
      <c r="K40" s="438">
        <f>VLOOKUP(A40,EQUIPOS!A10:D167,4,FALSE)</f>
        <v>92728.259605019222</v>
      </c>
      <c r="L40" s="335"/>
      <c r="M40" s="336">
        <v>0.158</v>
      </c>
      <c r="N40" s="272">
        <f t="shared" si="0"/>
        <v>586887.71901910903</v>
      </c>
    </row>
    <row r="41" spans="1:14">
      <c r="A41" s="113" t="s">
        <v>115</v>
      </c>
      <c r="B41" s="838" t="str">
        <f>VLOOKUP(A41,EQUIPOS!A6:D154,3,FALSE)</f>
        <v>Andamiaje para Aplicar la Carga (Equipos Sustituto de la Tara)</v>
      </c>
      <c r="C41" s="839"/>
      <c r="D41" s="839"/>
      <c r="E41" s="839"/>
      <c r="F41" s="839"/>
      <c r="G41" s="839"/>
      <c r="H41" s="840"/>
      <c r="I41" s="421"/>
      <c r="J41" s="422"/>
      <c r="K41" s="438">
        <f>VLOOKUP(A41,EQUIPOS!A6:D154,4,FALSE)</f>
        <v>66295.554047610698</v>
      </c>
      <c r="L41" s="335"/>
      <c r="M41" s="336">
        <v>0.158</v>
      </c>
      <c r="N41" s="272">
        <f t="shared" si="0"/>
        <v>419592.11422538414</v>
      </c>
    </row>
    <row r="42" spans="1:14">
      <c r="A42" s="113" t="s">
        <v>224</v>
      </c>
      <c r="B42" s="838" t="str">
        <f>VLOOKUP(A42,EQUIPOS!A12:D156,3,FALSE)</f>
        <v>Equipo de Medición (Deformimetros Eléctricos, Mecánicos, Celdas de Carga,  Etc.)</v>
      </c>
      <c r="C42" s="839"/>
      <c r="D42" s="839"/>
      <c r="E42" s="839"/>
      <c r="F42" s="839"/>
      <c r="G42" s="839"/>
      <c r="H42" s="840"/>
      <c r="I42" s="328"/>
      <c r="J42" s="330"/>
      <c r="K42" s="438">
        <f>VLOOKUP(A42,EQUIPOS!A12:D169,4,FALSE)</f>
        <v>128417.30609899992</v>
      </c>
      <c r="L42" s="423"/>
      <c r="M42" s="424">
        <v>0.158</v>
      </c>
      <c r="N42" s="272">
        <f t="shared" si="0"/>
        <v>812767.76012025261</v>
      </c>
    </row>
    <row r="43" spans="1:14">
      <c r="A43" t="s">
        <v>335</v>
      </c>
      <c r="B43" s="838" t="str">
        <f>VLOOKUP(A43,EQUIPOS!A13:D157,3,FALSE)</f>
        <v>Tara (Recebo, Agua, Etc.)</v>
      </c>
      <c r="C43" s="839"/>
      <c r="D43" s="839"/>
      <c r="E43" s="839"/>
      <c r="F43" s="839"/>
      <c r="G43" s="839"/>
      <c r="H43" s="840"/>
      <c r="I43" s="36"/>
      <c r="J43" s="37"/>
      <c r="K43" s="438">
        <f>VLOOKUP(A43,EQUIPOS!A13:D170,4,FALSE)</f>
        <v>209248.5299966952</v>
      </c>
      <c r="L43" s="276"/>
      <c r="M43" s="277">
        <v>2.8000000000000001E-2</v>
      </c>
      <c r="N43" s="272">
        <f t="shared" si="0"/>
        <v>7473161.7855962571</v>
      </c>
    </row>
    <row r="44" spans="1:14">
      <c r="A44" t="s">
        <v>216</v>
      </c>
      <c r="B44" s="838" t="str">
        <f>VLOOKUP(A44,EQUIPOS!A14:D158,3,FALSE)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36"/>
      <c r="J44" s="37"/>
      <c r="K44" s="438">
        <f>VLOOKUP(A44,EQUIPOS!A14:D171,4,FALSE)</f>
        <v>14420.274682576101</v>
      </c>
      <c r="L44" s="276"/>
      <c r="M44" s="277">
        <v>0.158</v>
      </c>
      <c r="N44" s="273">
        <f t="shared" si="0"/>
        <v>91267.561282127223</v>
      </c>
    </row>
    <row r="45" spans="1:14">
      <c r="B45" s="845" t="s">
        <v>952</v>
      </c>
      <c r="C45" s="846"/>
      <c r="D45" s="846"/>
      <c r="E45" s="38"/>
      <c r="F45" s="39"/>
      <c r="G45" s="39"/>
      <c r="H45" s="40"/>
      <c r="I45" s="36"/>
      <c r="J45" s="37"/>
      <c r="K45" s="279"/>
      <c r="L45" s="276"/>
      <c r="M45" s="401">
        <v>0.02</v>
      </c>
      <c r="N45" s="344">
        <f>N79*M45</f>
        <v>7707.987993879492</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18353043.020115003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13342016.644557413</v>
      </c>
      <c r="N52" s="272">
        <f t="shared" ref="N52:N58" si="1">K52*M52</f>
        <v>13342016.644557413</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121584</v>
      </c>
      <c r="N53" s="272">
        <f t="shared" si="1"/>
        <v>3647520</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55215.162253391805</v>
      </c>
      <c r="N54" s="272">
        <f t="shared" si="1"/>
        <v>3312909.7352035083</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9072.4559886315146</v>
      </c>
      <c r="N55" s="272">
        <f t="shared" si="1"/>
        <v>108869.47186357818</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1319232.6540372227</v>
      </c>
      <c r="N56" s="272">
        <f t="shared" si="1"/>
        <v>2638465.3080744455</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1280263.3663785271</v>
      </c>
      <c r="N57" s="272">
        <f t="shared" si="1"/>
        <v>6401316.8318926357</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87186.627228382858</v>
      </c>
      <c r="N58" s="272">
        <f t="shared" si="1"/>
        <v>6103063.9059867999</v>
      </c>
    </row>
    <row r="59" spans="1:14" ht="15.75" thickBot="1">
      <c r="B59" s="825" t="s">
        <v>953</v>
      </c>
      <c r="C59" s="826"/>
      <c r="D59" s="826"/>
      <c r="E59" s="826"/>
      <c r="F59" s="826"/>
      <c r="G59" s="826"/>
      <c r="H59" s="826"/>
      <c r="I59" s="826"/>
      <c r="J59" s="826"/>
      <c r="K59" s="826"/>
      <c r="L59" s="826"/>
      <c r="M59" s="827"/>
      <c r="N59" s="394">
        <f>SUM(N52:N58)</f>
        <v>35554161.897578381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9">
        <f>VLOOKUP(A64,TRANSPORTE!A5:D117,4,FALSE)</f>
        <v>101786.57845818139</v>
      </c>
      <c r="M64" s="830"/>
      <c r="N64" s="287">
        <f>K64*L64</f>
        <v>5089.3289229090697</v>
      </c>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5089.3289229090697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SUM(N75:N78)</f>
        <v>385399.39969397458</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54297693.64631027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10859538.729262054</v>
      </c>
      <c r="M86" s="860"/>
      <c r="N86" s="51"/>
    </row>
    <row r="87" spans="1:14">
      <c r="B87" s="89" t="s">
        <v>973</v>
      </c>
      <c r="C87" s="90"/>
      <c r="D87" s="90"/>
      <c r="E87" s="90"/>
      <c r="F87" s="90"/>
      <c r="G87" s="90"/>
      <c r="H87" s="90"/>
      <c r="I87" s="87"/>
      <c r="J87" s="88"/>
      <c r="K87" s="304">
        <v>0.05</v>
      </c>
      <c r="L87" s="859">
        <f>N81*K87</f>
        <v>2714884.6823155135</v>
      </c>
      <c r="M87" s="860"/>
      <c r="N87" s="51"/>
    </row>
    <row r="88" spans="1:14" ht="15.75" thickBot="1">
      <c r="B88" s="91" t="s">
        <v>974</v>
      </c>
      <c r="C88" s="92"/>
      <c r="D88" s="92"/>
      <c r="E88" s="92"/>
      <c r="F88" s="92"/>
      <c r="G88" s="92"/>
      <c r="H88" s="92"/>
      <c r="I88" s="93"/>
      <c r="J88" s="94"/>
      <c r="K88" s="305">
        <v>0.05</v>
      </c>
      <c r="L88" s="861">
        <f>N81*K88</f>
        <v>2714884.6823155135</v>
      </c>
      <c r="M88" s="862"/>
      <c r="N88" s="51"/>
    </row>
    <row r="89" spans="1:14" ht="15.75" thickBot="1">
      <c r="B89" s="825" t="s">
        <v>953</v>
      </c>
      <c r="C89" s="826"/>
      <c r="D89" s="826"/>
      <c r="E89" s="826"/>
      <c r="F89" s="826"/>
      <c r="G89" s="826"/>
      <c r="H89" s="826"/>
      <c r="I89" s="826"/>
      <c r="J89" s="826"/>
      <c r="K89" s="826"/>
      <c r="L89" s="826"/>
      <c r="M89" s="827"/>
      <c r="N89" s="52">
        <f>L86+L87+L88</f>
        <v>16289308.093893081</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70587001.740203351</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140</v>
      </c>
      <c r="B36" s="838" t="str">
        <f>VLOOKUP(A36,EQUIPOS!A6:D154,3,FALSE)</f>
        <v>Camisa para Pilote D=1.20m</v>
      </c>
      <c r="C36" s="839"/>
      <c r="D36" s="839"/>
      <c r="E36" s="839"/>
      <c r="F36" s="839"/>
      <c r="G36" s="839"/>
      <c r="H36" s="840"/>
      <c r="I36" s="267"/>
      <c r="J36" s="268"/>
      <c r="K36" s="269">
        <f>VLOOKUP(A36,EQUIPOS!A6:D163,4,FALSE)</f>
        <v>24737.839034627905</v>
      </c>
      <c r="L36" s="270"/>
      <c r="M36" s="271">
        <v>1</v>
      </c>
      <c r="N36" s="272">
        <f t="shared" ref="N36:N42" si="0">K36/M36</f>
        <v>24737.839034627905</v>
      </c>
    </row>
    <row r="37" spans="1:14">
      <c r="A37" s="113" t="s">
        <v>206</v>
      </c>
      <c r="B37" s="838" t="str">
        <f>VLOOKUP(A37,EQUIPOS!A7:D154,3,FALSE)</f>
        <v>Equipo de Soldadura</v>
      </c>
      <c r="C37" s="839"/>
      <c r="D37" s="839"/>
      <c r="E37" s="839"/>
      <c r="F37" s="839"/>
      <c r="G37" s="839"/>
      <c r="H37" s="840"/>
      <c r="I37" s="421"/>
      <c r="J37" s="422"/>
      <c r="K37" s="269">
        <f>VLOOKUP(A37,EQUIPOS!A7:D164,4,FALSE)</f>
        <v>6838.1939888723618</v>
      </c>
      <c r="L37" s="335"/>
      <c r="M37" s="336">
        <v>1</v>
      </c>
      <c r="N37" s="272">
        <f t="shared" si="0"/>
        <v>6838.1939888723618</v>
      </c>
    </row>
    <row r="38" spans="1:14">
      <c r="A38" s="113" t="s">
        <v>242</v>
      </c>
      <c r="B38" s="838" t="str">
        <f>VLOOKUP(A38,EQUIPOS!A8:D154,3,FALSE)</f>
        <v>Grúa con torre capacidad 1 ton en la punta.</v>
      </c>
      <c r="C38" s="839"/>
      <c r="D38" s="839"/>
      <c r="E38" s="839"/>
      <c r="F38" s="839"/>
      <c r="G38" s="839"/>
      <c r="H38" s="840"/>
      <c r="I38" s="421"/>
      <c r="J38" s="422"/>
      <c r="K38" s="438">
        <f>VLOOKUP(A38,EQUIPOS!A8:D165,4,FALSE)</f>
        <v>130150.29423961816</v>
      </c>
      <c r="L38" s="335"/>
      <c r="M38" s="336">
        <v>2.5</v>
      </c>
      <c r="N38" s="272">
        <f t="shared" si="0"/>
        <v>52060.117695847264</v>
      </c>
    </row>
    <row r="39" spans="1:14">
      <c r="A39" s="113" t="s">
        <v>267</v>
      </c>
      <c r="B39" s="838" t="str">
        <f>VLOOKUP(A39,EQUIPOS!A9:D154,3,FALSE)</f>
        <v>Motobomba de concreto</v>
      </c>
      <c r="C39" s="839"/>
      <c r="D39" s="839"/>
      <c r="E39" s="839"/>
      <c r="F39" s="839"/>
      <c r="G39" s="839"/>
      <c r="H39" s="840"/>
      <c r="I39" s="421"/>
      <c r="J39" s="422"/>
      <c r="K39" s="438">
        <f>VLOOKUP(A39,EQUIPOS!A9:D166,4,FALSE)</f>
        <v>90460.538500678711</v>
      </c>
      <c r="L39" s="335"/>
      <c r="M39" s="336">
        <v>2.5499800000000001</v>
      </c>
      <c r="N39" s="272">
        <f t="shared" si="0"/>
        <v>35474.999215946285</v>
      </c>
    </row>
    <row r="40" spans="1:14">
      <c r="A40" s="113" t="s">
        <v>277</v>
      </c>
      <c r="B40" s="838" t="str">
        <f>VLOOKUP(A40,EQUIPOS!A10:D154,3,FALSE)</f>
        <v>Pala auxiliar de piloteadora</v>
      </c>
      <c r="C40" s="839"/>
      <c r="D40" s="839"/>
      <c r="E40" s="839"/>
      <c r="F40" s="839"/>
      <c r="G40" s="839"/>
      <c r="H40" s="840"/>
      <c r="I40" s="421"/>
      <c r="J40" s="422"/>
      <c r="K40" s="438">
        <f>VLOOKUP(A40,EQUIPOS!A10:D167,4,FALSE)</f>
        <v>39986.486169675511</v>
      </c>
      <c r="L40" s="335"/>
      <c r="M40" s="336">
        <v>2.5</v>
      </c>
      <c r="N40" s="272">
        <f t="shared" si="0"/>
        <v>15994.594467870204</v>
      </c>
    </row>
    <row r="41" spans="1:14">
      <c r="A41" s="113" t="s">
        <v>282</v>
      </c>
      <c r="B41" s="838" t="str">
        <f>VLOOKUP(A41,EQUIPOS!A6:D154,3,FALSE)</f>
        <v>Piloteadora potencia 250KW, RPM 1800, fuerza elevadora 200KN</v>
      </c>
      <c r="C41" s="839"/>
      <c r="D41" s="839"/>
      <c r="E41" s="839"/>
      <c r="F41" s="839"/>
      <c r="G41" s="839"/>
      <c r="H41" s="840"/>
      <c r="I41" s="421"/>
      <c r="J41" s="422"/>
      <c r="K41" s="438">
        <f>VLOOKUP(A41,EQUIPOS!A6:D154,4,FALSE)</f>
        <v>393706.67494498624</v>
      </c>
      <c r="L41" s="335"/>
      <c r="M41" s="336">
        <v>1</v>
      </c>
      <c r="N41" s="272">
        <f t="shared" si="0"/>
        <v>393706.67494498624</v>
      </c>
    </row>
    <row r="42" spans="1:14">
      <c r="A42" s="113" t="s">
        <v>310</v>
      </c>
      <c r="B42" s="838" t="str">
        <f>VLOOKUP(A42,EQUIPOS!A12:D156,3,FALSE)</f>
        <v>Retroexcavadora A25C</v>
      </c>
      <c r="C42" s="839"/>
      <c r="D42" s="839"/>
      <c r="E42" s="839"/>
      <c r="F42" s="839"/>
      <c r="G42" s="839"/>
      <c r="H42" s="840"/>
      <c r="I42" s="328"/>
      <c r="J42" s="330"/>
      <c r="K42" s="438">
        <f>VLOOKUP(A42,EQUIPOS!A12:D169,4,FALSE)</f>
        <v>209764.71730849645</v>
      </c>
      <c r="L42" s="423"/>
      <c r="M42" s="424">
        <v>2.5</v>
      </c>
      <c r="N42" s="272">
        <f t="shared" si="0"/>
        <v>83905.886923398575</v>
      </c>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N83*M45</f>
        <v>8989.0050753001669</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621707.31134684896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3404.6098279918265</v>
      </c>
      <c r="N52" s="272">
        <f>K52*M52</f>
        <v>8017.8561449207509</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3531.4291052522667</v>
      </c>
      <c r="N53" s="272">
        <f>K53*M53</f>
        <v>436838.52451576438</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395632.78803470766</v>
      </c>
      <c r="N54" s="272">
        <f>K54*M54</f>
        <v>326265.72835738491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771122.10901807004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9">
        <f>VLOOKUP(A64,TRANSPORTE!A5:D117,4,FALSE)</f>
        <v>1290.8463618130318</v>
      </c>
      <c r="M64" s="830"/>
      <c r="N64" s="287">
        <f>K64*L64</f>
        <v>1678.1002703569413</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9">
        <f>VLOOKUP(A65,TRANSPORTE!A6:D117,4,FALSE)</f>
        <v>39.085387847725272</v>
      </c>
      <c r="M65" s="830"/>
      <c r="N65" s="287">
        <f>K65*L65</f>
        <v>1.9542693923862637</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1680.0545397493277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SUM(N76:N82)</f>
        <v>89890.050753001662</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1484399.5256576701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296879.90513153403</v>
      </c>
      <c r="M90" s="860"/>
      <c r="N90" s="51"/>
    </row>
    <row r="91" spans="1:14">
      <c r="B91" s="89" t="s">
        <v>973</v>
      </c>
      <c r="C91" s="90"/>
      <c r="D91" s="90"/>
      <c r="E91" s="90"/>
      <c r="F91" s="90"/>
      <c r="G91" s="90"/>
      <c r="H91" s="90"/>
      <c r="I91" s="87"/>
      <c r="J91" s="88"/>
      <c r="K91" s="304">
        <v>0.05</v>
      </c>
      <c r="L91" s="859">
        <f>N85*K91</f>
        <v>74219.976282883508</v>
      </c>
      <c r="M91" s="860"/>
      <c r="N91" s="51"/>
    </row>
    <row r="92" spans="1:14" ht="15.75" thickBot="1">
      <c r="B92" s="91" t="s">
        <v>974</v>
      </c>
      <c r="C92" s="92"/>
      <c r="D92" s="92"/>
      <c r="E92" s="92"/>
      <c r="F92" s="92"/>
      <c r="G92" s="92"/>
      <c r="H92" s="92"/>
      <c r="I92" s="93"/>
      <c r="J92" s="94"/>
      <c r="K92" s="305">
        <v>0.05</v>
      </c>
      <c r="L92" s="861">
        <f>N85*K92</f>
        <v>74219.976282883508</v>
      </c>
      <c r="M92" s="862"/>
      <c r="N92" s="51"/>
    </row>
    <row r="93" spans="1:14" ht="15.75" thickBot="1">
      <c r="B93" s="825" t="s">
        <v>953</v>
      </c>
      <c r="C93" s="826"/>
      <c r="D93" s="826"/>
      <c r="E93" s="826"/>
      <c r="F93" s="826"/>
      <c r="G93" s="826"/>
      <c r="H93" s="826"/>
      <c r="I93" s="826"/>
      <c r="J93" s="826"/>
      <c r="K93" s="826"/>
      <c r="L93" s="826"/>
      <c r="M93" s="827"/>
      <c r="N93" s="52">
        <f>L90+L91+L92</f>
        <v>445319.85769730102</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1929719.3833549712</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182</v>
      </c>
      <c r="B36" s="838" t="str">
        <f>VLOOKUP(A36,EQUIPOS!A6:D154,3,FALSE)</f>
        <v xml:space="preserve">Compresor para penetrar roca
</v>
      </c>
      <c r="C36" s="839"/>
      <c r="D36" s="839"/>
      <c r="E36" s="839"/>
      <c r="F36" s="839"/>
      <c r="G36" s="839"/>
      <c r="H36" s="840"/>
      <c r="I36" s="267"/>
      <c r="J36" s="268"/>
      <c r="K36" s="269">
        <f>VLOOKUP(A36,EQUIPOS!A6:D163,4,FALSE)</f>
        <v>59004.021900669344</v>
      </c>
      <c r="L36" s="270"/>
      <c r="M36" s="271">
        <v>0.125</v>
      </c>
      <c r="N36" s="272">
        <f>K36/M36</f>
        <v>472032.17520535475</v>
      </c>
    </row>
    <row r="37" spans="1:14">
      <c r="A37" s="113" t="s">
        <v>242</v>
      </c>
      <c r="B37" s="838" t="str">
        <f>VLOOKUP(A37,EQUIPOS!A7:D154,3,FALSE)</f>
        <v>Grúa con torre capacidad 1 ton en la punta.</v>
      </c>
      <c r="C37" s="839"/>
      <c r="D37" s="839"/>
      <c r="E37" s="839"/>
      <c r="F37" s="839"/>
      <c r="G37" s="839"/>
      <c r="H37" s="840"/>
      <c r="I37" s="421"/>
      <c r="J37" s="422"/>
      <c r="K37" s="269">
        <f>VLOOKUP(A37,EQUIPOS!A7:D164,4,FALSE)</f>
        <v>130150.29423961816</v>
      </c>
      <c r="L37" s="335"/>
      <c r="M37" s="336">
        <v>2.5</v>
      </c>
      <c r="N37" s="272">
        <f>K37/M37</f>
        <v>52060.117695847264</v>
      </c>
    </row>
    <row r="38" spans="1:14">
      <c r="A38" s="113" t="s">
        <v>267</v>
      </c>
      <c r="B38" s="838" t="str">
        <f>VLOOKUP(A38,EQUIPOS!A8:D154,3,FALSE)</f>
        <v>Motobomba de concreto</v>
      </c>
      <c r="C38" s="839"/>
      <c r="D38" s="839"/>
      <c r="E38" s="839"/>
      <c r="F38" s="839"/>
      <c r="G38" s="839"/>
      <c r="H38" s="840"/>
      <c r="I38" s="421"/>
      <c r="J38" s="422"/>
      <c r="K38" s="438">
        <f>VLOOKUP(A38,EQUIPOS!A8:D165,4,FALSE)</f>
        <v>90460.538500678711</v>
      </c>
      <c r="L38" s="335"/>
      <c r="M38" s="336">
        <v>0.65</v>
      </c>
      <c r="N38" s="272">
        <f>K38/M38</f>
        <v>139170.05923181339</v>
      </c>
    </row>
    <row r="39" spans="1:14">
      <c r="A39" s="113" t="s">
        <v>310</v>
      </c>
      <c r="B39" s="838" t="str">
        <f>VLOOKUP(A39,EQUIPOS!A9:D154,3,FALSE)</f>
        <v>Retroexcavadora A25C</v>
      </c>
      <c r="C39" s="839"/>
      <c r="D39" s="839"/>
      <c r="E39" s="839"/>
      <c r="F39" s="839"/>
      <c r="G39" s="839"/>
      <c r="H39" s="840"/>
      <c r="I39" s="421"/>
      <c r="J39" s="422"/>
      <c r="K39" s="438">
        <f>VLOOKUP(A39,EQUIPOS!A9:D166,4,FALSE)</f>
        <v>209764.71730849645</v>
      </c>
      <c r="L39" s="335"/>
      <c r="M39" s="336">
        <v>0.65</v>
      </c>
      <c r="N39" s="272">
        <f>K39/M39</f>
        <v>322714.94970537914</v>
      </c>
    </row>
    <row r="40" spans="1:14">
      <c r="A40" s="113"/>
      <c r="B40" s="838"/>
      <c r="C40" s="839"/>
      <c r="D40" s="839"/>
      <c r="E40" s="839"/>
      <c r="F40" s="839"/>
      <c r="G40" s="839"/>
      <c r="H40" s="840"/>
      <c r="I40" s="421"/>
      <c r="J40" s="422"/>
      <c r="K40" s="438"/>
      <c r="L40" s="335"/>
      <c r="M40" s="336"/>
      <c r="N40" s="272"/>
    </row>
    <row r="41" spans="1:14">
      <c r="A41" s="113"/>
      <c r="B41" s="838"/>
      <c r="C41" s="839"/>
      <c r="D41" s="839"/>
      <c r="E41" s="839"/>
      <c r="F41" s="839"/>
      <c r="G41" s="839"/>
      <c r="H41" s="840"/>
      <c r="I41" s="421"/>
      <c r="J41" s="422"/>
      <c r="K41" s="438"/>
      <c r="L41" s="335"/>
      <c r="M41" s="336"/>
      <c r="N41" s="272"/>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N87*M45</f>
        <v>46742.82639156087</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1032720.1282299553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3531.4291052522667</v>
      </c>
      <c r="N52" s="272">
        <f>K52*M52</f>
        <v>629047.47530270065</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395632.78803470766</v>
      </c>
      <c r="N53" s="272">
        <f t="shared" ref="N53:N59" si="0">K53*M53</f>
        <v>469822.64883463428</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6217.3963621015973</v>
      </c>
      <c r="N54" s="272">
        <f t="shared" si="0"/>
        <v>1865.2189086304791</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1592.2864811588643</v>
      </c>
      <c r="N55" s="272">
        <f t="shared" si="0"/>
        <v>4776.8594434765928</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10888.031111804488</v>
      </c>
      <c r="N56" s="272">
        <f t="shared" si="0"/>
        <v>2722.0077779511221</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1237.8428600976333</v>
      </c>
      <c r="N57" s="272">
        <f t="shared" si="0"/>
        <v>1237.8428600976333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1500</v>
      </c>
      <c r="N58" s="272">
        <f t="shared" si="0"/>
        <v>1500</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5672.1818624263697</v>
      </c>
      <c r="N59" s="272">
        <f t="shared" si="0"/>
        <v>2597.8592929912775</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1113569.9124204821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9">
        <f>VLOOKUP(A68,TRANSPORTE!A5:D117,4,FALSE)</f>
        <v>1290.8463618130318</v>
      </c>
      <c r="M68" s="830"/>
      <c r="N68" s="287">
        <f>K68*L68</f>
        <v>1678.1002703569413</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9">
        <f>VLOOKUP(A69,TRANSPORTE!A6:D117,4,FALSE)</f>
        <v>39.085387847725272</v>
      </c>
      <c r="M69" s="830"/>
      <c r="N69" s="287">
        <f>K69*L69</f>
        <v>1.9542693923862637</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1680.0545397493277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2"/>
      <c r="C86" s="813"/>
      <c r="D86" s="813"/>
      <c r="E86" s="813"/>
      <c r="F86" s="813"/>
      <c r="G86" s="813"/>
      <c r="H86" s="813"/>
      <c r="I86" s="126"/>
      <c r="J86" s="126"/>
      <c r="K86" s="126"/>
      <c r="L86" s="913"/>
      <c r="M86" s="913"/>
      <c r="N86" s="45"/>
    </row>
    <row r="87" spans="1:14" ht="15.75" thickBot="1">
      <c r="B87" s="831" t="s">
        <v>953</v>
      </c>
      <c r="C87" s="832"/>
      <c r="D87" s="832"/>
      <c r="E87" s="832"/>
      <c r="F87" s="832"/>
      <c r="G87" s="832"/>
      <c r="H87" s="832"/>
      <c r="I87" s="832"/>
      <c r="J87" s="832"/>
      <c r="K87" s="832"/>
      <c r="L87" s="832"/>
      <c r="M87" s="833"/>
      <c r="N87" s="301">
        <f>SUM(N80:N86)</f>
        <v>467428.26391560864</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2615398.3591057956</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6" t="s">
        <v>969</v>
      </c>
      <c r="C93" s="817"/>
      <c r="D93" s="817"/>
      <c r="E93" s="817"/>
      <c r="F93" s="817"/>
      <c r="G93" s="817"/>
      <c r="H93" s="817"/>
      <c r="I93" s="314"/>
      <c r="J93" s="334"/>
      <c r="K93" s="302" t="s">
        <v>970</v>
      </c>
      <c r="L93" s="855" t="s">
        <v>971</v>
      </c>
      <c r="M93" s="856"/>
      <c r="N93" s="303"/>
    </row>
    <row r="94" spans="1:14">
      <c r="B94" s="857" t="s">
        <v>972</v>
      </c>
      <c r="C94" s="858"/>
      <c r="D94" s="858"/>
      <c r="E94" s="858"/>
      <c r="F94" s="858"/>
      <c r="G94" s="858"/>
      <c r="H94" s="858"/>
      <c r="I94" s="87"/>
      <c r="J94" s="88"/>
      <c r="K94" s="304">
        <v>0.2</v>
      </c>
      <c r="L94" s="859">
        <f>N89*K94</f>
        <v>523079.67182115914</v>
      </c>
      <c r="M94" s="860"/>
      <c r="N94" s="51"/>
    </row>
    <row r="95" spans="1:14">
      <c r="B95" s="89" t="s">
        <v>973</v>
      </c>
      <c r="C95" s="90"/>
      <c r="D95" s="90"/>
      <c r="E95" s="90"/>
      <c r="F95" s="90"/>
      <c r="G95" s="90"/>
      <c r="H95" s="90"/>
      <c r="I95" s="87"/>
      <c r="J95" s="88"/>
      <c r="K95" s="304">
        <v>0.05</v>
      </c>
      <c r="L95" s="859">
        <f>N89*K95</f>
        <v>130769.91795528978</v>
      </c>
      <c r="M95" s="860"/>
      <c r="N95" s="51"/>
    </row>
    <row r="96" spans="1:14" ht="15.75" thickBot="1">
      <c r="B96" s="91" t="s">
        <v>974</v>
      </c>
      <c r="C96" s="92"/>
      <c r="D96" s="92"/>
      <c r="E96" s="92"/>
      <c r="F96" s="92"/>
      <c r="G96" s="92"/>
      <c r="H96" s="92"/>
      <c r="I96" s="93"/>
      <c r="J96" s="94"/>
      <c r="K96" s="305">
        <v>0.05</v>
      </c>
      <c r="L96" s="861">
        <f>N89*K96</f>
        <v>130769.91795528978</v>
      </c>
      <c r="M96" s="862"/>
      <c r="N96" s="51"/>
    </row>
    <row r="97" spans="1:14" ht="15.75" thickBot="1">
      <c r="B97" s="825" t="s">
        <v>953</v>
      </c>
      <c r="C97" s="826"/>
      <c r="D97" s="826"/>
      <c r="E97" s="826"/>
      <c r="F97" s="826"/>
      <c r="G97" s="826"/>
      <c r="H97" s="826"/>
      <c r="I97" s="826"/>
      <c r="J97" s="826"/>
      <c r="K97" s="826"/>
      <c r="L97" s="826"/>
      <c r="M97" s="827"/>
      <c r="N97" s="52">
        <f>L94+L95+L96</f>
        <v>784619.50773173873</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3400017.8668375341</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2"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75735.290875401639</v>
      </c>
      <c r="L36" s="270"/>
      <c r="M36" s="271">
        <v>0.16</v>
      </c>
      <c r="N36" s="272">
        <f>K36/M36</f>
        <v>473345.56797126023</v>
      </c>
    </row>
    <row r="37" spans="1:14">
      <c r="A37" s="113" t="s">
        <v>261</v>
      </c>
      <c r="B37" s="838" t="str">
        <f>VLOOKUP(A37,EQUIPOS!A7:D154,3,FALSE)</f>
        <v xml:space="preserve">Motobomba 3 PULGADAS (incluye operario)
</v>
      </c>
      <c r="C37" s="839"/>
      <c r="D37" s="839"/>
      <c r="E37" s="839"/>
      <c r="F37" s="839"/>
      <c r="G37" s="839"/>
      <c r="H37" s="840"/>
      <c r="I37" s="421"/>
      <c r="J37" s="422"/>
      <c r="K37" s="269">
        <f>VLOOKUP(A37,EQUIPOS!A7:D164,4,FALSE)</f>
        <v>7431.6548503444856</v>
      </c>
      <c r="L37" s="335"/>
      <c r="M37" s="336">
        <v>0.16</v>
      </c>
      <c r="N37" s="272">
        <f>K37/M37</f>
        <v>46447.842814653035</v>
      </c>
    </row>
    <row r="38" spans="1:14">
      <c r="A38" s="113"/>
      <c r="B38" s="838"/>
      <c r="C38" s="839"/>
      <c r="D38" s="839"/>
      <c r="E38" s="839"/>
      <c r="F38" s="839"/>
      <c r="G38" s="839"/>
      <c r="H38" s="840"/>
      <c r="I38" s="421"/>
      <c r="J38" s="422"/>
      <c r="K38" s="438"/>
      <c r="L38" s="335"/>
      <c r="M38" s="336"/>
      <c r="N38" s="272"/>
    </row>
    <row r="39" spans="1:14">
      <c r="A39" s="113"/>
      <c r="B39" s="838"/>
      <c r="C39" s="839"/>
      <c r="D39" s="839"/>
      <c r="E39" s="839"/>
      <c r="F39" s="839"/>
      <c r="G39" s="839"/>
      <c r="H39" s="840"/>
      <c r="I39" s="421"/>
      <c r="J39" s="422"/>
      <c r="K39" s="438"/>
      <c r="L39" s="335"/>
      <c r="M39" s="336"/>
      <c r="N39" s="272"/>
    </row>
    <row r="40" spans="1:14">
      <c r="A40" s="113"/>
      <c r="B40" s="838"/>
      <c r="C40" s="839"/>
      <c r="D40" s="839"/>
      <c r="E40" s="839"/>
      <c r="F40" s="839"/>
      <c r="G40" s="839"/>
      <c r="H40" s="840"/>
      <c r="I40" s="328"/>
      <c r="J40" s="330"/>
      <c r="K40" s="438"/>
      <c r="L40" s="423"/>
      <c r="M40" s="424"/>
      <c r="N40" s="272"/>
    </row>
    <row r="41" spans="1:14">
      <c r="B41" s="838"/>
      <c r="C41" s="839"/>
      <c r="D41" s="839"/>
      <c r="E41" s="839"/>
      <c r="F41" s="839"/>
      <c r="G41" s="839"/>
      <c r="H41" s="840"/>
      <c r="I41" s="36"/>
      <c r="J41" s="37"/>
      <c r="K41" s="438"/>
      <c r="L41" s="276"/>
      <c r="M41" s="277"/>
      <c r="N41" s="272"/>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0.05</v>
      </c>
      <c r="N43" s="344">
        <f>N77*M43</f>
        <v>12625.400141187813</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532418.81092710106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10888.031111804488</v>
      </c>
      <c r="N50" s="272">
        <f>K50*M50</f>
        <v>2177.6062223608978</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1237.8428600976333</v>
      </c>
      <c r="N51" s="272">
        <f>K51*M51</f>
        <v>1237.8428600976333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1500</v>
      </c>
      <c r="N52" s="272">
        <f>K52*M52</f>
        <v>750</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3749.2981200330241</v>
      </c>
      <c r="N53" s="272">
        <f>K53*M53</f>
        <v>562394.71800495358</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411891.66973476415</v>
      </c>
      <c r="N54" s="272">
        <f>K54*M54</f>
        <v>411891.66973476415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978451.83682217624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9">
        <f>VLOOKUP(A63,TRANSPORTE!A5:D117,4,FALSE)</f>
        <v>1290.8463618130318</v>
      </c>
      <c r="M63" s="830"/>
      <c r="N63" s="287">
        <f>K63*L63</f>
        <v>1290.8463618130318</v>
      </c>
    </row>
    <row r="64" spans="1:14">
      <c r="B64" s="46"/>
      <c r="C64" s="47"/>
      <c r="D64" s="47"/>
      <c r="E64" s="47"/>
      <c r="F64" s="47"/>
      <c r="G64" s="4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1290.8463618130318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SUM(N73:N76)</f>
        <v>252508.00282375625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1764669.4969348467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352933.89938696939</v>
      </c>
      <c r="M84" s="860"/>
      <c r="N84" s="51"/>
    </row>
    <row r="85" spans="1:14">
      <c r="B85" s="89" t="s">
        <v>973</v>
      </c>
      <c r="C85" s="90"/>
      <c r="D85" s="90"/>
      <c r="E85" s="90"/>
      <c r="F85" s="90"/>
      <c r="G85" s="90"/>
      <c r="H85" s="90"/>
      <c r="I85" s="87"/>
      <c r="J85" s="88"/>
      <c r="K85" s="304">
        <v>0.05</v>
      </c>
      <c r="L85" s="859">
        <f>N79*K85</f>
        <v>88233.474846742349</v>
      </c>
      <c r="M85" s="860"/>
      <c r="N85" s="51"/>
    </row>
    <row r="86" spans="1:14" ht="15.75" thickBot="1">
      <c r="B86" s="91" t="s">
        <v>974</v>
      </c>
      <c r="C86" s="92"/>
      <c r="D86" s="92"/>
      <c r="E86" s="92"/>
      <c r="F86" s="92"/>
      <c r="G86" s="92"/>
      <c r="H86" s="92"/>
      <c r="I86" s="93"/>
      <c r="J86" s="94"/>
      <c r="K86" s="305">
        <v>0.05</v>
      </c>
      <c r="L86" s="861">
        <f>N79*K86</f>
        <v>88233.474846742349</v>
      </c>
      <c r="M86" s="862"/>
      <c r="N86" s="51"/>
    </row>
    <row r="87" spans="1:14" ht="15.75" thickBot="1">
      <c r="B87" s="825" t="s">
        <v>953</v>
      </c>
      <c r="C87" s="826"/>
      <c r="D87" s="826"/>
      <c r="E87" s="826"/>
      <c r="F87" s="826"/>
      <c r="G87" s="826"/>
      <c r="H87" s="826"/>
      <c r="I87" s="826"/>
      <c r="J87" s="826"/>
      <c r="K87" s="826"/>
      <c r="L87" s="826"/>
      <c r="M87" s="827"/>
      <c r="N87" s="52">
        <f>L84+L85+L86</f>
        <v>529400.84908045409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2294070.3460153006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452"/>
      <c r="L30" s="836" t="s">
        <v>945</v>
      </c>
      <c r="M30" s="837"/>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43561.675734446813</v>
      </c>
      <c r="L36" s="270"/>
      <c r="M36" s="271">
        <v>0.01</v>
      </c>
      <c r="N36" s="272">
        <f t="shared" ref="N36:N41" si="0">K36/M36</f>
        <v>4356167.5734446812</v>
      </c>
    </row>
    <row r="37" spans="1:14">
      <c r="A37" s="113" t="s">
        <v>192</v>
      </c>
      <c r="B37" s="838" t="str">
        <f>VLOOKUP(A37,EQUIPOS!A7:D154,3,FALSE)</f>
        <v>Equipo de acarreo interno</v>
      </c>
      <c r="C37" s="839"/>
      <c r="D37" s="839"/>
      <c r="E37" s="839"/>
      <c r="F37" s="839"/>
      <c r="G37" s="839"/>
      <c r="H37" s="840"/>
      <c r="I37" s="421"/>
      <c r="J37" s="422"/>
      <c r="K37" s="269">
        <f>VLOOKUP(A37,EQUIPOS!A7:D164,4,FALSE)</f>
        <v>41545.351245035446</v>
      </c>
      <c r="L37" s="335"/>
      <c r="M37" s="336">
        <v>0.05</v>
      </c>
      <c r="N37" s="272">
        <f t="shared" si="0"/>
        <v>830907.02490070893</v>
      </c>
    </row>
    <row r="38" spans="1:14">
      <c r="A38" s="113" t="s">
        <v>217</v>
      </c>
      <c r="B38" s="838" t="str">
        <f>VLOOKUP(A38,EQUIPOS!A8:D154,3,FALSE)</f>
        <v>Equipo de soldadura y de acetileno (incluye soldadura)</v>
      </c>
      <c r="C38" s="839"/>
      <c r="D38" s="839"/>
      <c r="E38" s="839"/>
      <c r="F38" s="839"/>
      <c r="G38" s="839"/>
      <c r="H38" s="840"/>
      <c r="I38" s="421"/>
      <c r="J38" s="422"/>
      <c r="K38" s="269">
        <f>VLOOKUP(A38,EQUIPOS!A8:D165,4,FALSE)</f>
        <v>20132.335474245287</v>
      </c>
      <c r="L38" s="335"/>
      <c r="M38" s="336">
        <v>0.01</v>
      </c>
      <c r="N38" s="272">
        <f t="shared" si="0"/>
        <v>2013233.5474245285</v>
      </c>
    </row>
    <row r="39" spans="1:14">
      <c r="A39" s="113" t="s">
        <v>242</v>
      </c>
      <c r="B39" s="838" t="str">
        <f>VLOOKUP(A39,EQUIPOS!A9:D154,3,FALSE)</f>
        <v>Grúa con torre capacidad 1 ton en la punta.</v>
      </c>
      <c r="C39" s="839"/>
      <c r="D39" s="839"/>
      <c r="E39" s="839"/>
      <c r="F39" s="839"/>
      <c r="G39" s="839"/>
      <c r="H39" s="840"/>
      <c r="I39" s="421"/>
      <c r="J39" s="422"/>
      <c r="K39" s="269">
        <f>VLOOKUP(A39,EQUIPOS!A9:D166,4,FALSE)</f>
        <v>130150.29423961816</v>
      </c>
      <c r="L39" s="335"/>
      <c r="M39" s="336">
        <v>0.04</v>
      </c>
      <c r="N39" s="272">
        <f t="shared" si="0"/>
        <v>3253757.3559904541</v>
      </c>
    </row>
    <row r="40" spans="1:14">
      <c r="A40" s="113" t="s">
        <v>255</v>
      </c>
      <c r="B40" s="838" t="str">
        <f>VLOOKUP(A40,EQUIPOS!A10:D154,3,FALSE)</f>
        <v>Manómetro cable de acero para bajar la celda</v>
      </c>
      <c r="C40" s="839"/>
      <c r="D40" s="839"/>
      <c r="E40" s="839"/>
      <c r="F40" s="839"/>
      <c r="G40" s="839"/>
      <c r="H40" s="840"/>
      <c r="I40" s="328"/>
      <c r="J40" s="330"/>
      <c r="K40" s="269">
        <f>VLOOKUP(A40,EQUIPOS!A10:D167,4,FALSE)</f>
        <v>1155593.9955936882</v>
      </c>
      <c r="L40" s="423"/>
      <c r="M40" s="424">
        <v>1</v>
      </c>
      <c r="N40" s="272">
        <f t="shared" si="0"/>
        <v>1155593.9955936882</v>
      </c>
    </row>
    <row r="41" spans="1:14">
      <c r="A41" t="s">
        <v>320</v>
      </c>
      <c r="B41" s="838" t="str">
        <f>VLOOKUP(A41,EQUIPOS!A11:D155,3,FALSE)</f>
        <v>Retroexcavadora sobre llantas, motor 62HP, Profundidad de excavación de 5.41 metros.</v>
      </c>
      <c r="C41" s="839"/>
      <c r="D41" s="839"/>
      <c r="E41" s="839"/>
      <c r="F41" s="839"/>
      <c r="G41" s="839"/>
      <c r="H41" s="840"/>
      <c r="I41" s="36"/>
      <c r="J41" s="37"/>
      <c r="K41" s="269">
        <f>VLOOKUP(A41,EQUIPOS!A11:D168,4,FALSE)</f>
        <v>105505.18346459526</v>
      </c>
      <c r="L41" s="276"/>
      <c r="M41" s="277">
        <v>0.2</v>
      </c>
      <c r="N41" s="272">
        <f t="shared" si="0"/>
        <v>527525.91732297628</v>
      </c>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0.01</v>
      </c>
      <c r="N43" s="344">
        <f>N81*M43</f>
        <v>6913.9567913614801</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12144099.371468399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13342016.644557413</v>
      </c>
      <c r="N50" s="272">
        <f t="shared" ref="N50:N55" si="1">K50*M50</f>
        <v>13342016.644557413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121584</v>
      </c>
      <c r="N51" s="272">
        <f t="shared" si="1"/>
        <v>3647520</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1319232.6540372227</v>
      </c>
      <c r="N52" s="272">
        <f t="shared" si="1"/>
        <v>2638465.3080744455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1280263.3663785271</v>
      </c>
      <c r="N53" s="272">
        <f t="shared" si="1"/>
        <v>6401316.8318926357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55215.162253391805</v>
      </c>
      <c r="N54" s="272">
        <f t="shared" si="1"/>
        <v>3312909.7352035083</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9072.4559886315146</v>
      </c>
      <c r="N55" s="272">
        <f t="shared" si="1"/>
        <v>108869.47186357818</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29451097.99159158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9">
        <f>VLOOKUP(A63,TRANSPORTE!A5:D117,4,FALSE)</f>
        <v>809035.64299993205</v>
      </c>
      <c r="M63" s="830"/>
      <c r="N63" s="287">
        <f>K63*L63</f>
        <v>809035.64299993205</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9">
        <f>VLOOKUP(A64,TRANSPORTE!A6:D117,4,FALSE)</f>
        <v>105917.2868159831</v>
      </c>
      <c r="M64" s="830"/>
      <c r="N64" s="287">
        <f>K64*L64</f>
        <v>847338.29452786478</v>
      </c>
    </row>
    <row r="65" spans="1:15">
      <c r="A65" t="s">
        <v>1399</v>
      </c>
      <c r="B65" s="46" t="str">
        <f>VLOOKUP(A65,TRANSPORTE!A6:D117,3,FALSE)</f>
        <v>Pasajes aéreos</v>
      </c>
      <c r="C65" s="47"/>
      <c r="D65" s="47"/>
      <c r="E65" s="47"/>
      <c r="F65" s="47"/>
      <c r="G65" s="47"/>
      <c r="H65" s="311" t="s">
        <v>945</v>
      </c>
      <c r="I65" s="279">
        <v>3</v>
      </c>
      <c r="J65" s="286">
        <v>1</v>
      </c>
      <c r="K65" s="279">
        <f>I65*J65</f>
        <v>3</v>
      </c>
      <c r="L65" s="829">
        <f>VLOOKUP(A65,TRANSPORTE!A6:D117,4,FALSE)</f>
        <v>237140.30513769208</v>
      </c>
      <c r="M65" s="830"/>
      <c r="N65" s="287">
        <f>K65*L65</f>
        <v>711420.91541307629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2367794.8529408732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44654387.895137005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8930877.5790274013</v>
      </c>
      <c r="M88" s="860"/>
      <c r="N88" s="51"/>
    </row>
    <row r="89" spans="1:14">
      <c r="B89" s="89" t="s">
        <v>973</v>
      </c>
      <c r="C89" s="90"/>
      <c r="D89" s="90"/>
      <c r="E89" s="90"/>
      <c r="F89" s="90"/>
      <c r="G89" s="90"/>
      <c r="H89" s="90"/>
      <c r="I89" s="87"/>
      <c r="J89" s="88"/>
      <c r="K89" s="304">
        <v>0.05</v>
      </c>
      <c r="L89" s="859">
        <f>N83*K89</f>
        <v>2232719.3947568503</v>
      </c>
      <c r="M89" s="860"/>
      <c r="N89" s="51"/>
    </row>
    <row r="90" spans="1:14" ht="15.75" thickBot="1">
      <c r="B90" s="91" t="s">
        <v>974</v>
      </c>
      <c r="C90" s="92"/>
      <c r="D90" s="92"/>
      <c r="E90" s="92"/>
      <c r="F90" s="92"/>
      <c r="G90" s="92"/>
      <c r="H90" s="92"/>
      <c r="I90" s="93"/>
      <c r="J90" s="94"/>
      <c r="K90" s="305">
        <v>0.05</v>
      </c>
      <c r="L90" s="861">
        <f>N83*K90</f>
        <v>2232719.3947568503</v>
      </c>
      <c r="M90" s="862"/>
      <c r="N90" s="51"/>
    </row>
    <row r="91" spans="1:14" ht="15.75" thickBot="1">
      <c r="B91" s="825" t="s">
        <v>953</v>
      </c>
      <c r="C91" s="826"/>
      <c r="D91" s="826"/>
      <c r="E91" s="826"/>
      <c r="F91" s="826"/>
      <c r="G91" s="826"/>
      <c r="H91" s="826"/>
      <c r="I91" s="826"/>
      <c r="J91" s="826"/>
      <c r="K91" s="826"/>
      <c r="L91" s="826"/>
      <c r="M91" s="827"/>
      <c r="N91" s="52">
        <f>L88+L89+L90</f>
        <v>13396316.368541101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58050704.263678104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8"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t="s">
        <v>121</v>
      </c>
      <c r="B36" s="838" t="str">
        <f>VLOOKUP(A36,EQUIPOS!A6:D154,3,FALSE)</f>
        <v>Bomba eléctrica para accionar la celda</v>
      </c>
      <c r="C36" s="839"/>
      <c r="D36" s="839"/>
      <c r="E36" s="839"/>
      <c r="F36" s="839"/>
      <c r="G36" s="839"/>
      <c r="H36" s="840"/>
      <c r="I36" s="267"/>
      <c r="J36" s="268"/>
      <c r="K36" s="269">
        <f>VLOOKUP(A36,EQUIPOS!A6:D163,4,FALSE)</f>
        <v>43561.675734446813</v>
      </c>
      <c r="L36" s="270"/>
      <c r="M36" s="271">
        <v>0.01</v>
      </c>
      <c r="N36" s="272">
        <f>K36/M36</f>
        <v>4356167.5734446812</v>
      </c>
    </row>
    <row r="37" spans="1:16">
      <c r="A37" s="113" t="s">
        <v>217</v>
      </c>
      <c r="B37" s="838" t="str">
        <f>VLOOKUP(A37,EQUIPOS!A7:D154,3,FALSE)</f>
        <v>Equipo de soldadura y de acetileno (incluye soldadura)</v>
      </c>
      <c r="C37" s="839"/>
      <c r="D37" s="839"/>
      <c r="E37" s="839"/>
      <c r="F37" s="839"/>
      <c r="G37" s="839"/>
      <c r="H37" s="840"/>
      <c r="I37" s="421"/>
      <c r="J37" s="422"/>
      <c r="K37" s="269">
        <f>VLOOKUP(A37,EQUIPOS!A7:D164,4,FALSE)</f>
        <v>20132.335474245287</v>
      </c>
      <c r="L37" s="335"/>
      <c r="M37" s="336">
        <v>0.01</v>
      </c>
      <c r="N37" s="272">
        <f>K37/M37</f>
        <v>2013233.5474245285</v>
      </c>
    </row>
    <row r="38" spans="1:16">
      <c r="A38" s="113" t="s">
        <v>255</v>
      </c>
      <c r="B38" s="838" t="str">
        <f>VLOOKUP(A38,EQUIPOS!A8:D154,3,FALSE)</f>
        <v>Manómetro cable de acero para bajar la celda</v>
      </c>
      <c r="C38" s="839"/>
      <c r="D38" s="839"/>
      <c r="E38" s="839"/>
      <c r="F38" s="839"/>
      <c r="G38" s="839"/>
      <c r="H38" s="840"/>
      <c r="I38" s="421"/>
      <c r="J38" s="422"/>
      <c r="K38" s="269">
        <f>VLOOKUP(A38,EQUIPOS!A8:D165,4,FALSE)</f>
        <v>1155593.9955936882</v>
      </c>
      <c r="L38" s="335"/>
      <c r="M38" s="336">
        <v>1</v>
      </c>
      <c r="N38" s="272">
        <f>K38/M38</f>
        <v>1155593.9955936882</v>
      </c>
    </row>
    <row r="39" spans="1:16">
      <c r="A39" s="113"/>
      <c r="B39" s="838"/>
      <c r="C39" s="839"/>
      <c r="D39" s="839"/>
      <c r="E39" s="839"/>
      <c r="F39" s="839"/>
      <c r="G39" s="839"/>
      <c r="H39" s="840"/>
      <c r="I39" s="421"/>
      <c r="J39" s="422"/>
      <c r="K39" s="269"/>
      <c r="L39" s="335"/>
      <c r="M39" s="336"/>
      <c r="N39" s="272"/>
    </row>
    <row r="40" spans="1:16">
      <c r="A40" s="113"/>
      <c r="B40" s="838"/>
      <c r="C40" s="839"/>
      <c r="D40" s="839"/>
      <c r="E40" s="839"/>
      <c r="F40" s="839"/>
      <c r="G40" s="839"/>
      <c r="H40" s="840"/>
      <c r="I40" s="328"/>
      <c r="J40" s="330"/>
      <c r="K40" s="269"/>
      <c r="L40" s="423"/>
      <c r="M40" s="424"/>
      <c r="N40" s="272"/>
    </row>
    <row r="41" spans="1:16">
      <c r="B41" s="838"/>
      <c r="C41" s="839"/>
      <c r="D41" s="839"/>
      <c r="E41" s="839"/>
      <c r="F41" s="839"/>
      <c r="G41" s="839"/>
      <c r="H41" s="840"/>
      <c r="I41" s="36"/>
      <c r="J41" s="37"/>
      <c r="K41" s="269"/>
      <c r="L41" s="276"/>
      <c r="M41" s="277"/>
      <c r="N41" s="272"/>
    </row>
    <row r="42" spans="1:16">
      <c r="B42" s="320"/>
      <c r="C42" s="321"/>
      <c r="D42" s="321"/>
      <c r="E42" s="321"/>
      <c r="F42" s="323"/>
      <c r="G42" s="323"/>
      <c r="H42" s="125"/>
      <c r="I42" s="36"/>
      <c r="J42" s="37"/>
      <c r="K42" s="438"/>
      <c r="L42" s="276"/>
      <c r="M42" s="277"/>
      <c r="N42" s="273"/>
    </row>
    <row r="43" spans="1:16">
      <c r="B43" s="845" t="s">
        <v>952</v>
      </c>
      <c r="C43" s="846"/>
      <c r="D43" s="846"/>
      <c r="E43" s="38"/>
      <c r="F43" s="39"/>
      <c r="G43" s="39"/>
      <c r="H43" s="40"/>
      <c r="I43" s="36"/>
      <c r="J43" s="37"/>
      <c r="K43" s="279"/>
      <c r="L43" s="276"/>
      <c r="M43" s="401">
        <v>0.01</v>
      </c>
      <c r="N43" s="344">
        <f>N81*M43</f>
        <v>6913.9567913614801</v>
      </c>
    </row>
    <row r="44" spans="1:16" ht="15.75" thickBot="1">
      <c r="B44" s="838"/>
      <c r="C44" s="839"/>
      <c r="D44" s="839"/>
      <c r="E44" s="839"/>
      <c r="F44" s="839"/>
      <c r="G44" s="839"/>
      <c r="H44" s="840"/>
      <c r="I44" s="847"/>
      <c r="J44" s="848"/>
      <c r="K44" s="41"/>
      <c r="L44" s="849"/>
      <c r="M44" s="850"/>
      <c r="N44" s="105"/>
    </row>
    <row r="45" spans="1:16" ht="15.75" thickBot="1">
      <c r="B45" s="825" t="s">
        <v>953</v>
      </c>
      <c r="C45" s="826"/>
      <c r="D45" s="826"/>
      <c r="E45" s="826"/>
      <c r="F45" s="826"/>
      <c r="G45" s="826"/>
      <c r="H45" s="826"/>
      <c r="I45" s="826"/>
      <c r="J45" s="826"/>
      <c r="K45" s="826"/>
      <c r="L45" s="826"/>
      <c r="M45" s="827"/>
      <c r="N45" s="394">
        <f>SUM(N36:N44)</f>
        <v>7531909.0732542602</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13342016.644557413</v>
      </c>
      <c r="N50" s="272">
        <f t="shared" ref="N50:N55" si="0">K50*M50</f>
        <v>13342016.644557413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121584</v>
      </c>
      <c r="N51" s="272">
        <f t="shared" si="0"/>
        <v>3647520</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1319232.6540372227</v>
      </c>
      <c r="N52" s="272">
        <f t="shared" si="0"/>
        <v>2638465.3080744455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1280263.3663785271</v>
      </c>
      <c r="N53" s="272">
        <f t="shared" si="0"/>
        <v>6401316.8318926357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55215.162253391805</v>
      </c>
      <c r="N54" s="272">
        <f t="shared" si="0"/>
        <v>3312909.7352035083</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9072.4559886315146</v>
      </c>
      <c r="N55" s="272">
        <f t="shared" si="0"/>
        <v>108869.47186357818</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29451097.99159158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9">
        <f>VLOOKUP(A63,TRANSPORTE!A5:D117,4,FALSE)</f>
        <v>237140.30513769208</v>
      </c>
      <c r="M63" s="830"/>
      <c r="N63" s="287">
        <f>K63*L63</f>
        <v>711420.91541307629</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9">
        <f>VLOOKUP(A64,TRANSPORTE!A6:D117,4,FALSE)</f>
        <v>809035.64299993205</v>
      </c>
      <c r="M64" s="830"/>
      <c r="N64" s="287">
        <f>K64*L64</f>
        <v>809035.64299993205</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9">
        <f>VLOOKUP(A65,TRANSPORTE!A6:D118,4,FALSE)</f>
        <v>105917.2868159831</v>
      </c>
      <c r="M65" s="830"/>
      <c r="N65" s="287">
        <f>K65*L65</f>
        <v>847338.29452786478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2367794.8529408732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44"/>
      <c r="J80" s="44"/>
      <c r="K80" s="44"/>
      <c r="L80" s="978"/>
      <c r="M80" s="979"/>
      <c r="N80" s="45"/>
    </row>
    <row r="81" spans="1:14" ht="15.75" thickBot="1">
      <c r="B81" s="825" t="s">
        <v>953</v>
      </c>
      <c r="C81" s="826"/>
      <c r="D81" s="826"/>
      <c r="E81" s="826"/>
      <c r="F81" s="826"/>
      <c r="G81" s="826"/>
      <c r="H81" s="826"/>
      <c r="I81" s="832"/>
      <c r="J81" s="832"/>
      <c r="K81" s="832"/>
      <c r="L81" s="832"/>
      <c r="M81" s="833"/>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40042197.59692286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8008439.5193845723</v>
      </c>
      <c r="M88" s="860"/>
      <c r="N88" s="51"/>
    </row>
    <row r="89" spans="1:14">
      <c r="B89" s="89" t="s">
        <v>973</v>
      </c>
      <c r="C89" s="90"/>
      <c r="D89" s="90"/>
      <c r="E89" s="90"/>
      <c r="F89" s="90"/>
      <c r="G89" s="90"/>
      <c r="H89" s="90"/>
      <c r="I89" s="87"/>
      <c r="J89" s="88"/>
      <c r="K89" s="304">
        <v>0.05</v>
      </c>
      <c r="L89" s="859">
        <f>N83*K89</f>
        <v>2002109.8798461431</v>
      </c>
      <c r="M89" s="860"/>
      <c r="N89" s="51"/>
    </row>
    <row r="90" spans="1:14" ht="15.75" thickBot="1">
      <c r="B90" s="91" t="s">
        <v>974</v>
      </c>
      <c r="C90" s="92"/>
      <c r="D90" s="92"/>
      <c r="E90" s="92"/>
      <c r="F90" s="92"/>
      <c r="G90" s="92"/>
      <c r="H90" s="92"/>
      <c r="I90" s="93"/>
      <c r="J90" s="94"/>
      <c r="K90" s="305">
        <v>0.05</v>
      </c>
      <c r="L90" s="861">
        <f>N83*K90</f>
        <v>2002109.8798461431</v>
      </c>
      <c r="M90" s="862"/>
      <c r="N90" s="51"/>
    </row>
    <row r="91" spans="1:14" ht="15.75" thickBot="1">
      <c r="B91" s="825" t="s">
        <v>953</v>
      </c>
      <c r="C91" s="826"/>
      <c r="D91" s="826"/>
      <c r="E91" s="826"/>
      <c r="F91" s="826"/>
      <c r="G91" s="826"/>
      <c r="H91" s="826"/>
      <c r="I91" s="826"/>
      <c r="J91" s="826"/>
      <c r="K91" s="826"/>
      <c r="L91" s="826"/>
      <c r="M91" s="827"/>
      <c r="N91" s="52">
        <f>L88+L89+L90</f>
        <v>12012659.279076857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52054856.875999719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259</v>
      </c>
      <c r="B36" s="838" t="str">
        <f>VLOOKUP(A36,EQUIPOS!A6:D154,3,FALSE)</f>
        <v>Montacargas</v>
      </c>
      <c r="C36" s="839"/>
      <c r="D36" s="839"/>
      <c r="E36" s="839"/>
      <c r="F36" s="839"/>
      <c r="G36" s="839"/>
      <c r="H36" s="840"/>
      <c r="I36" s="267"/>
      <c r="J36" s="268"/>
      <c r="K36" s="269">
        <f>VLOOKUP(A36,EQUIPOS!A6:D163,4,FALSE)</f>
        <v>49817.74231579878</v>
      </c>
      <c r="L36" s="270"/>
      <c r="M36" s="336">
        <v>1.5</v>
      </c>
      <c r="N36" s="272">
        <f>K36/M36</f>
        <v>33211.82821053252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35905.246907319255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10316.802401409172</v>
      </c>
      <c r="N48" s="272">
        <f>K48*M48</f>
        <v>3231233.6501374533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3231233.6501374533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53868.373935734664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3321007.2709805076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664201.45419610152</v>
      </c>
      <c r="M84" s="860"/>
      <c r="N84" s="51"/>
    </row>
    <row r="85" spans="1:14">
      <c r="B85" s="89" t="s">
        <v>973</v>
      </c>
      <c r="C85" s="90"/>
      <c r="D85" s="90"/>
      <c r="E85" s="90"/>
      <c r="F85" s="90"/>
      <c r="G85" s="90"/>
      <c r="H85" s="90"/>
      <c r="I85" s="87"/>
      <c r="J85" s="88"/>
      <c r="K85" s="304">
        <v>0.05</v>
      </c>
      <c r="L85" s="859">
        <f>N79*K85</f>
        <v>166050.36354902538</v>
      </c>
      <c r="M85" s="860"/>
      <c r="N85" s="51"/>
    </row>
    <row r="86" spans="1:14" ht="15.75" thickBot="1">
      <c r="B86" s="91" t="s">
        <v>974</v>
      </c>
      <c r="C86" s="92"/>
      <c r="D86" s="92"/>
      <c r="E86" s="92"/>
      <c r="F86" s="92"/>
      <c r="G86" s="92"/>
      <c r="H86" s="92"/>
      <c r="I86" s="93"/>
      <c r="J86" s="94"/>
      <c r="K86" s="305">
        <v>0.05</v>
      </c>
      <c r="L86" s="861">
        <f>N79*K86</f>
        <v>166050.36354902538</v>
      </c>
      <c r="M86" s="862"/>
      <c r="N86" s="51"/>
    </row>
    <row r="87" spans="1:14" ht="15.75" thickBot="1">
      <c r="B87" s="825" t="s">
        <v>953</v>
      </c>
      <c r="C87" s="826"/>
      <c r="D87" s="826"/>
      <c r="E87" s="826"/>
      <c r="F87" s="826"/>
      <c r="G87" s="826"/>
      <c r="H87" s="826"/>
      <c r="I87" s="826"/>
      <c r="J87" s="826"/>
      <c r="K87" s="826"/>
      <c r="L87" s="826"/>
      <c r="M87" s="827"/>
      <c r="N87" s="52">
        <f>L84+L85+L86</f>
        <v>996302.18129415228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4317309.4522746596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267</v>
      </c>
      <c r="B36" s="838" t="str">
        <f>VLOOKUP(A36,EQUIPOS!A6:D154,3,FALSE)</f>
        <v>Motobomba de concreto</v>
      </c>
      <c r="C36" s="839"/>
      <c r="D36" s="839"/>
      <c r="E36" s="839"/>
      <c r="F36" s="839"/>
      <c r="G36" s="839"/>
      <c r="H36" s="840"/>
      <c r="I36" s="267"/>
      <c r="J36" s="268"/>
      <c r="K36" s="269">
        <f>VLOOKUP(A36,EQUIPOS!A6:D163,4,FALSE)</f>
        <v>90460.538500678711</v>
      </c>
      <c r="L36" s="270"/>
      <c r="M36" s="336">
        <v>2.5</v>
      </c>
      <c r="N36" s="272">
        <f>K36/M36</f>
        <v>36184.215400271481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36184.215400271481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3531.4291052522667</v>
      </c>
      <c r="N48" s="272">
        <f>K48*M48</f>
        <v>165124.96226695893</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363115.02463459468</v>
      </c>
      <c r="N49" s="272">
        <f>K49*M49</f>
        <v>242553.98736925039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407678.94963620929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9">
        <f>VLOOKUP(A60,TRANSPORTE!A2:D117,4,FALSE)</f>
        <v>1290.8463618130318</v>
      </c>
      <c r="M60" s="830"/>
      <c r="N60" s="287">
        <f>K60*L60</f>
        <v>1120.9393282200053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1120.9393282200053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444984.10436470079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88996.820872940167</v>
      </c>
      <c r="M84" s="860"/>
      <c r="N84" s="51"/>
    </row>
    <row r="85" spans="1:14">
      <c r="B85" s="89" t="s">
        <v>973</v>
      </c>
      <c r="C85" s="90"/>
      <c r="D85" s="90"/>
      <c r="E85" s="90"/>
      <c r="F85" s="90"/>
      <c r="G85" s="90"/>
      <c r="H85" s="90"/>
      <c r="I85" s="87"/>
      <c r="J85" s="88"/>
      <c r="K85" s="304">
        <v>0.05</v>
      </c>
      <c r="L85" s="859">
        <f>N79*K85</f>
        <v>22249.205218235042</v>
      </c>
      <c r="M85" s="860"/>
      <c r="N85" s="51"/>
    </row>
    <row r="86" spans="1:14" ht="15.75" thickBot="1">
      <c r="B86" s="91" t="s">
        <v>974</v>
      </c>
      <c r="C86" s="92"/>
      <c r="D86" s="92"/>
      <c r="E86" s="92"/>
      <c r="F86" s="92"/>
      <c r="G86" s="92"/>
      <c r="H86" s="92"/>
      <c r="I86" s="93"/>
      <c r="J86" s="94"/>
      <c r="K86" s="305">
        <v>0.05</v>
      </c>
      <c r="L86" s="861">
        <f>N79*K86</f>
        <v>22249.205218235042</v>
      </c>
      <c r="M86" s="862"/>
      <c r="N86" s="51"/>
    </row>
    <row r="87" spans="1:14" ht="15.75" thickBot="1">
      <c r="B87" s="825" t="s">
        <v>953</v>
      </c>
      <c r="C87" s="826"/>
      <c r="D87" s="826"/>
      <c r="E87" s="826"/>
      <c r="F87" s="826"/>
      <c r="G87" s="826"/>
      <c r="H87" s="826"/>
      <c r="I87" s="826"/>
      <c r="J87" s="826"/>
      <c r="K87" s="826"/>
      <c r="L87" s="826"/>
      <c r="M87" s="827"/>
      <c r="N87" s="52">
        <f>L84+L85+L86</f>
        <v>133495.23130941024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578479.33567411103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5"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43561.675734446813</v>
      </c>
      <c r="L36" s="270"/>
      <c r="M36" s="271">
        <v>0.01</v>
      </c>
      <c r="N36" s="272">
        <f t="shared" ref="N36:N41" si="0">K36/M36</f>
        <v>4356167.5734446812</v>
      </c>
    </row>
    <row r="37" spans="1:14">
      <c r="A37" s="113" t="s">
        <v>192</v>
      </c>
      <c r="B37" s="838" t="str">
        <f>VLOOKUP(A37,EQUIPOS!A7:D154,3,FALSE)</f>
        <v>Equipo de acarreo interno</v>
      </c>
      <c r="C37" s="839"/>
      <c r="D37" s="839"/>
      <c r="E37" s="839"/>
      <c r="F37" s="839"/>
      <c r="G37" s="839"/>
      <c r="H37" s="840"/>
      <c r="I37" s="421"/>
      <c r="J37" s="422"/>
      <c r="K37" s="269">
        <f>VLOOKUP(A37,EQUIPOS!A7:D164,4,FALSE)</f>
        <v>41545.351245035446</v>
      </c>
      <c r="L37" s="335"/>
      <c r="M37" s="336">
        <v>0.05</v>
      </c>
      <c r="N37" s="272">
        <f t="shared" si="0"/>
        <v>830907.02490070893</v>
      </c>
    </row>
    <row r="38" spans="1:14">
      <c r="A38" s="113" t="s">
        <v>214</v>
      </c>
      <c r="B38" s="838" t="str">
        <f>VLOOKUP(A38,EQUIPOS!A8:D154,3,FALSE)</f>
        <v>Equipo de oxigeno y soldadura</v>
      </c>
      <c r="C38" s="839"/>
      <c r="D38" s="839"/>
      <c r="E38" s="839"/>
      <c r="F38" s="839"/>
      <c r="G38" s="839"/>
      <c r="H38" s="840"/>
      <c r="I38" s="421"/>
      <c r="J38" s="422"/>
      <c r="K38" s="438">
        <f>VLOOKUP(A38,EQUIPOS!A8:D165,4,FALSE)</f>
        <v>9254.2803085809192</v>
      </c>
      <c r="L38" s="335"/>
      <c r="M38" s="336">
        <v>0.01</v>
      </c>
      <c r="N38" s="272">
        <f t="shared" si="0"/>
        <v>925428.03085809189</v>
      </c>
    </row>
    <row r="39" spans="1:14">
      <c r="A39" s="113" t="s">
        <v>248</v>
      </c>
      <c r="B39" s="838" t="str">
        <f>VLOOKUP(A39,EQUIPOS!A9:D154,3,FALSE)</f>
        <v>Grúa telescópica de 50 Ton.</v>
      </c>
      <c r="C39" s="839"/>
      <c r="D39" s="839"/>
      <c r="E39" s="839"/>
      <c r="F39" s="839"/>
      <c r="G39" s="839"/>
      <c r="H39" s="840"/>
      <c r="I39" s="421"/>
      <c r="J39" s="422"/>
      <c r="K39" s="438">
        <f>VLOOKUP(A39,EQUIPOS!A9:D166,4,FALSE)</f>
        <v>249094.89346296754</v>
      </c>
      <c r="L39" s="335"/>
      <c r="M39" s="336">
        <v>0.04</v>
      </c>
      <c r="N39" s="272">
        <f t="shared" si="0"/>
        <v>6227372.3365741884</v>
      </c>
    </row>
    <row r="40" spans="1:14">
      <c r="A40" s="113" t="s">
        <v>255</v>
      </c>
      <c r="B40" s="838" t="str">
        <f>VLOOKUP(A40,EQUIPOS!A10:D154,3,FALSE)</f>
        <v>Manómetro cable de acero para bajar la celda</v>
      </c>
      <c r="C40" s="839"/>
      <c r="D40" s="839"/>
      <c r="E40" s="839"/>
      <c r="F40" s="839"/>
      <c r="G40" s="839"/>
      <c r="H40" s="840"/>
      <c r="I40" s="421"/>
      <c r="J40" s="422"/>
      <c r="K40" s="438">
        <f>VLOOKUP(A40,EQUIPOS!A10:D167,4,FALSE)</f>
        <v>1155593.9955936882</v>
      </c>
      <c r="L40" s="335"/>
      <c r="M40" s="336">
        <v>1</v>
      </c>
      <c r="N40" s="272">
        <f t="shared" si="0"/>
        <v>1155593.9955936882</v>
      </c>
    </row>
    <row r="41" spans="1:14">
      <c r="A41" s="113" t="s">
        <v>322</v>
      </c>
      <c r="B41" s="838" t="str">
        <f>VLOOKUP(A41,EQUIPOS!A11:D155,3,FALSE)</f>
        <v xml:space="preserve">Retroexcavadora sobre llantas JD 410
</v>
      </c>
      <c r="C41" s="839"/>
      <c r="D41" s="839"/>
      <c r="E41" s="839"/>
      <c r="F41" s="839"/>
      <c r="G41" s="839"/>
      <c r="H41" s="840"/>
      <c r="I41" s="421"/>
      <c r="J41" s="422"/>
      <c r="K41" s="438">
        <f>VLOOKUP(A41,EQUIPOS!A11:D168,4,FALSE)</f>
        <v>120577.64690639333</v>
      </c>
      <c r="L41" s="335"/>
      <c r="M41" s="336">
        <v>0.2</v>
      </c>
      <c r="N41" s="272">
        <f t="shared" si="0"/>
        <v>602888.23453196662</v>
      </c>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N86*M45</f>
        <v>69139.567913614796</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411">
        <f>SUM(N36:N45)</f>
        <v>14167496.76381694</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6" t="s">
        <v>944</v>
      </c>
      <c r="C51" s="817"/>
      <c r="D51" s="817"/>
      <c r="E51" s="817"/>
      <c r="F51" s="817"/>
      <c r="G51" s="817"/>
      <c r="H51" s="817"/>
      <c r="I51" s="818"/>
      <c r="J51" s="315" t="s">
        <v>945</v>
      </c>
      <c r="K51" s="85" t="s">
        <v>946</v>
      </c>
      <c r="L51" s="819" t="s">
        <v>955</v>
      </c>
      <c r="M51" s="818"/>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13342016.644557413</v>
      </c>
      <c r="N52" s="272">
        <f t="shared" ref="N52:N57" si="1">K52*M52</f>
        <v>13342016.644557413</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121584</v>
      </c>
      <c r="N53" s="272">
        <f t="shared" si="1"/>
        <v>3647520</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1319232.6540372227</v>
      </c>
      <c r="N54" s="272">
        <f t="shared" si="1"/>
        <v>2638465.3080744455</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1280263.3663785271</v>
      </c>
      <c r="N55" s="272">
        <f t="shared" si="1"/>
        <v>6401316.8318926357</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54868.306110457263</v>
      </c>
      <c r="N56" s="272">
        <f t="shared" si="1"/>
        <v>3292098.3666274357</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9072.4559886315146</v>
      </c>
      <c r="N57" s="272">
        <f t="shared" si="1"/>
        <v>108869.47186357818</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29430286.623015508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9">
        <f>VLOOKUP(A68,TRANSPORTE!A5:D117,4,FALSE)</f>
        <v>809035.64299993205</v>
      </c>
      <c r="M68" s="830"/>
      <c r="N68" s="287">
        <f>K68*L68</f>
        <v>809035.64299993205</v>
      </c>
    </row>
    <row r="69" spans="1:15">
      <c r="A69" t="s">
        <v>1399</v>
      </c>
      <c r="B69" s="46" t="str">
        <f>VLOOKUP(A69,TRANSPORTE!A5:D117,3,FALSE)</f>
        <v>Pasajes aéreos</v>
      </c>
      <c r="C69" s="47"/>
      <c r="D69" s="47"/>
      <c r="E69" s="47"/>
      <c r="F69" s="47"/>
      <c r="G69" s="47"/>
      <c r="H69" s="311" t="s">
        <v>945</v>
      </c>
      <c r="I69" s="279">
        <v>3</v>
      </c>
      <c r="J69" s="286">
        <v>1</v>
      </c>
      <c r="K69" s="279">
        <f>I69*J69</f>
        <v>3</v>
      </c>
      <c r="L69" s="829">
        <f>VLOOKUP(A69,TRANSPORTE!A5:D117,4,FALSE)</f>
        <v>237140.30513769208</v>
      </c>
      <c r="M69" s="830"/>
      <c r="N69" s="287">
        <f>K69*L69</f>
        <v>711420.91541307629</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1520456.5584130082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85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2"/>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0"/>
      <c r="J85" s="471"/>
      <c r="K85" s="472"/>
      <c r="L85" s="980"/>
      <c r="M85" s="980"/>
      <c r="N85" s="473"/>
    </row>
    <row r="86" spans="1:14" ht="15.75" thickBot="1">
      <c r="B86" s="831" t="s">
        <v>953</v>
      </c>
      <c r="C86" s="832"/>
      <c r="D86" s="832"/>
      <c r="E86" s="832"/>
      <c r="F86" s="832"/>
      <c r="G86" s="832"/>
      <c r="H86" s="832"/>
      <c r="I86" s="832"/>
      <c r="J86" s="832"/>
      <c r="K86" s="832"/>
      <c r="L86" s="832"/>
      <c r="M86" s="833"/>
      <c r="N86" s="460">
        <f>SUM(N79:N85)</f>
        <v>691395.67913614796</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45809635.624381602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6" t="s">
        <v>969</v>
      </c>
      <c r="C92" s="817"/>
      <c r="D92" s="817"/>
      <c r="E92" s="817"/>
      <c r="F92" s="817"/>
      <c r="G92" s="817"/>
      <c r="H92" s="817"/>
      <c r="I92" s="314"/>
      <c r="J92" s="334"/>
      <c r="K92" s="302" t="s">
        <v>970</v>
      </c>
      <c r="L92" s="855" t="s">
        <v>971</v>
      </c>
      <c r="M92" s="856"/>
      <c r="N92" s="303"/>
    </row>
    <row r="93" spans="1:14">
      <c r="B93" s="857" t="s">
        <v>972</v>
      </c>
      <c r="C93" s="858"/>
      <c r="D93" s="858"/>
      <c r="E93" s="858"/>
      <c r="F93" s="858"/>
      <c r="G93" s="858"/>
      <c r="H93" s="858"/>
      <c r="I93" s="87"/>
      <c r="J93" s="88"/>
      <c r="K93" s="304">
        <v>0.2</v>
      </c>
      <c r="L93" s="859">
        <f>N88*K93</f>
        <v>9161927.1248763204</v>
      </c>
      <c r="M93" s="860"/>
      <c r="N93" s="51"/>
    </row>
    <row r="94" spans="1:14">
      <c r="B94" s="89" t="s">
        <v>973</v>
      </c>
      <c r="C94" s="90"/>
      <c r="D94" s="90"/>
      <c r="E94" s="90"/>
      <c r="F94" s="90"/>
      <c r="G94" s="90"/>
      <c r="H94" s="90"/>
      <c r="I94" s="87"/>
      <c r="J94" s="88"/>
      <c r="K94" s="304">
        <v>0.05</v>
      </c>
      <c r="L94" s="859">
        <f>N88*K94</f>
        <v>2290481.7812190801</v>
      </c>
      <c r="M94" s="860"/>
      <c r="N94" s="51"/>
    </row>
    <row r="95" spans="1:14" ht="15.75" thickBot="1">
      <c r="B95" s="91" t="s">
        <v>974</v>
      </c>
      <c r="C95" s="92"/>
      <c r="D95" s="92"/>
      <c r="E95" s="92"/>
      <c r="F95" s="92"/>
      <c r="G95" s="92"/>
      <c r="H95" s="92"/>
      <c r="I95" s="93"/>
      <c r="J95" s="94"/>
      <c r="K95" s="305">
        <v>0.05</v>
      </c>
      <c r="L95" s="861">
        <f>N88*K95</f>
        <v>2290481.7812190801</v>
      </c>
      <c r="M95" s="862"/>
      <c r="N95" s="51"/>
    </row>
    <row r="96" spans="1:14" ht="15.75" thickBot="1">
      <c r="B96" s="825" t="s">
        <v>953</v>
      </c>
      <c r="C96" s="826"/>
      <c r="D96" s="826"/>
      <c r="E96" s="826"/>
      <c r="F96" s="826"/>
      <c r="G96" s="826"/>
      <c r="H96" s="826"/>
      <c r="I96" s="826"/>
      <c r="J96" s="826"/>
      <c r="K96" s="826"/>
      <c r="L96" s="826"/>
      <c r="M96" s="827"/>
      <c r="N96" s="52">
        <f>L93+L94+L95</f>
        <v>13742890.687314481</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59552526.311696082</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P71" sqref="P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326</v>
      </c>
      <c r="B36" s="838" t="str">
        <f>VLOOKUP(A36,EQUIPOS!A6:D154,3,FALSE)</f>
        <v>Sensor de Impacto para prueba de integridad tipo</v>
      </c>
      <c r="C36" s="839"/>
      <c r="D36" s="839"/>
      <c r="E36" s="839"/>
      <c r="F36" s="839"/>
      <c r="G36" s="839"/>
      <c r="H36" s="840"/>
      <c r="I36" s="267"/>
      <c r="J36" s="268"/>
      <c r="K36" s="269">
        <f>VLOOKUP(A36,EQUIPOS!A6:D163,4,FALSE)</f>
        <v>76105.173599826114</v>
      </c>
      <c r="L36" s="270"/>
      <c r="M36" s="336">
        <v>1</v>
      </c>
      <c r="N36" s="272">
        <f>K36/M36</f>
        <v>76105.173599826114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76105.173599826114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476178.59115459025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95235.71823091805</v>
      </c>
      <c r="M84" s="860"/>
      <c r="N84" s="51"/>
    </row>
    <row r="85" spans="1:14">
      <c r="B85" s="89" t="s">
        <v>973</v>
      </c>
      <c r="C85" s="90"/>
      <c r="D85" s="90"/>
      <c r="E85" s="90"/>
      <c r="F85" s="90"/>
      <c r="G85" s="90"/>
      <c r="H85" s="90"/>
      <c r="I85" s="87"/>
      <c r="J85" s="88"/>
      <c r="K85" s="304">
        <v>0.05</v>
      </c>
      <c r="L85" s="859">
        <f>N79*K85</f>
        <v>23808.929557729512</v>
      </c>
      <c r="M85" s="860"/>
      <c r="N85" s="51"/>
    </row>
    <row r="86" spans="1:14" ht="15.75" thickBot="1">
      <c r="B86" s="91" t="s">
        <v>974</v>
      </c>
      <c r="C86" s="92"/>
      <c r="D86" s="92"/>
      <c r="E86" s="92"/>
      <c r="F86" s="92"/>
      <c r="G86" s="92"/>
      <c r="H86" s="92"/>
      <c r="I86" s="93"/>
      <c r="J86" s="94"/>
      <c r="K86" s="305">
        <v>0.05</v>
      </c>
      <c r="L86" s="861">
        <f>N79*K86</f>
        <v>23808.929557729512</v>
      </c>
      <c r="M86" s="862"/>
      <c r="N86" s="51"/>
    </row>
    <row r="87" spans="1:14" ht="15.75" thickBot="1">
      <c r="B87" s="825" t="s">
        <v>953</v>
      </c>
      <c r="C87" s="826"/>
      <c r="D87" s="826"/>
      <c r="E87" s="826"/>
      <c r="F87" s="826"/>
      <c r="G87" s="826"/>
      <c r="H87" s="826"/>
      <c r="I87" s="826"/>
      <c r="J87" s="826"/>
      <c r="K87" s="826"/>
      <c r="L87" s="826"/>
      <c r="M87" s="827"/>
      <c r="N87" s="52">
        <f>L84+L85+L86</f>
        <v>142853.57734637707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619032.16850096732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320</v>
      </c>
      <c r="B36" s="838" t="str">
        <f>VLOOKUP(A36,EQUIPOS!A6:D154,3,FALSE)</f>
        <v>Retroexcavadora sobre llantas, motor 62HP, Profundidad de excavación de 5.41 metros.</v>
      </c>
      <c r="C36" s="839"/>
      <c r="D36" s="839"/>
      <c r="E36" s="839"/>
      <c r="F36" s="839"/>
      <c r="G36" s="839"/>
      <c r="H36" s="840"/>
      <c r="I36" s="267"/>
      <c r="J36" s="268"/>
      <c r="K36" s="269">
        <f>VLOOKUP(A36,EQUIPOS!A6:D163,4,FALSE)</f>
        <v>105505.18346459526</v>
      </c>
      <c r="L36" s="270"/>
      <c r="M36" s="336">
        <v>10</v>
      </c>
      <c r="N36" s="272">
        <f>K36/M36</f>
        <v>10550.518346459527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336.34905451801001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10886.867400977537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42658.969879161516</v>
      </c>
      <c r="N48" s="272">
        <f>K48*M48</f>
        <v>20855.496385367853</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21329.484939580758</v>
      </c>
      <c r="N49" s="272">
        <f>K49*M49</f>
        <v>28439.313252774344</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5323.6961095792321</v>
      </c>
      <c r="N50" s="272">
        <f>K50*M50</f>
        <v>7985.5441643688482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57280.353802511039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3363.4905451800996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71530.711748668677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14306.142349733736</v>
      </c>
      <c r="M84" s="860"/>
      <c r="N84" s="51"/>
    </row>
    <row r="85" spans="1:14">
      <c r="B85" s="89" t="s">
        <v>973</v>
      </c>
      <c r="C85" s="90"/>
      <c r="D85" s="90"/>
      <c r="E85" s="90"/>
      <c r="F85" s="90"/>
      <c r="G85" s="90"/>
      <c r="H85" s="90"/>
      <c r="I85" s="87"/>
      <c r="J85" s="88"/>
      <c r="K85" s="304">
        <v>0.05</v>
      </c>
      <c r="L85" s="859">
        <f>N79*K85</f>
        <v>3576.5355874334341</v>
      </c>
      <c r="M85" s="860"/>
      <c r="N85" s="51"/>
    </row>
    <row r="86" spans="1:14" ht="15.75" thickBot="1">
      <c r="B86" s="91" t="s">
        <v>974</v>
      </c>
      <c r="C86" s="92"/>
      <c r="D86" s="92"/>
      <c r="E86" s="92"/>
      <c r="F86" s="92"/>
      <c r="G86" s="92"/>
      <c r="H86" s="92"/>
      <c r="I86" s="93"/>
      <c r="J86" s="94"/>
      <c r="K86" s="305">
        <v>0.05</v>
      </c>
      <c r="L86" s="861">
        <f>N79*K86</f>
        <v>3576.5355874334341</v>
      </c>
      <c r="M86" s="862"/>
      <c r="N86" s="51"/>
    </row>
    <row r="87" spans="1:14" ht="15.75" thickBot="1">
      <c r="B87" s="825" t="s">
        <v>953</v>
      </c>
      <c r="C87" s="826"/>
      <c r="D87" s="826"/>
      <c r="E87" s="826"/>
      <c r="F87" s="826"/>
      <c r="G87" s="826"/>
      <c r="H87" s="826"/>
      <c r="I87" s="826"/>
      <c r="J87" s="826"/>
      <c r="K87" s="826"/>
      <c r="L87" s="826"/>
      <c r="M87" s="827"/>
      <c r="N87" s="52">
        <f>L84+L85+L86</f>
        <v>21459.213524600604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92989.925273269284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204</v>
      </c>
      <c r="B36" s="838" t="str">
        <f>VLOOKUP(A36,EQUIPOS!A6:D154,3,FALSE)</f>
        <v xml:space="preserve">Equipo de soldadura 250 AMP
</v>
      </c>
      <c r="C36" s="839"/>
      <c r="D36" s="839"/>
      <c r="E36" s="839"/>
      <c r="F36" s="839"/>
      <c r="G36" s="839"/>
      <c r="H36" s="840"/>
      <c r="I36" s="267"/>
      <c r="J36" s="268"/>
      <c r="K36" s="269">
        <f>VLOOKUP(A36,EQUIPOS!A6:D163,4,FALSE)</f>
        <v>13764.994981367299</v>
      </c>
      <c r="L36" s="270"/>
      <c r="M36" s="336">
        <v>10</v>
      </c>
      <c r="N36" s="272">
        <f>K36/M36</f>
        <v>1376.4994981367299</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105505.18346459526</v>
      </c>
      <c r="L37" s="335"/>
      <c r="M37" s="336">
        <v>10</v>
      </c>
      <c r="N37" s="272">
        <f>K37/M37</f>
        <v>10550.518346459527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402.04310903601998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12329.060953632275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11202.369491338914</v>
      </c>
      <c r="N48" s="272">
        <f>K48*M48</f>
        <v>369.67819321418415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54191.936631734905</v>
      </c>
      <c r="N49" s="272">
        <f>K49*M49</f>
        <v>162575.80989520473</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661.19452246896344</v>
      </c>
      <c r="N50" s="272">
        <f>K50*M50</f>
        <v>6611.9452246896344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169557.43331310854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4020.4310903601995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185906.92535710102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37181.385071420205</v>
      </c>
      <c r="M84" s="860"/>
      <c r="N84" s="51"/>
    </row>
    <row r="85" spans="1:14">
      <c r="B85" s="89" t="s">
        <v>973</v>
      </c>
      <c r="C85" s="90"/>
      <c r="D85" s="90"/>
      <c r="E85" s="90"/>
      <c r="F85" s="90"/>
      <c r="G85" s="90"/>
      <c r="H85" s="90"/>
      <c r="I85" s="87"/>
      <c r="J85" s="88"/>
      <c r="K85" s="304">
        <v>0.05</v>
      </c>
      <c r="L85" s="859">
        <f>N79*K85</f>
        <v>9295.3462678550513</v>
      </c>
      <c r="M85" s="860"/>
      <c r="N85" s="51"/>
    </row>
    <row r="86" spans="1:14" ht="15.75" thickBot="1">
      <c r="B86" s="91" t="s">
        <v>974</v>
      </c>
      <c r="C86" s="92"/>
      <c r="D86" s="92"/>
      <c r="E86" s="92"/>
      <c r="F86" s="92"/>
      <c r="G86" s="92"/>
      <c r="H86" s="92"/>
      <c r="I86" s="93"/>
      <c r="J86" s="94"/>
      <c r="K86" s="305">
        <v>0.05</v>
      </c>
      <c r="L86" s="861">
        <f>N79*K86</f>
        <v>9295.3462678550513</v>
      </c>
      <c r="M86" s="862"/>
      <c r="N86" s="51"/>
    </row>
    <row r="87" spans="1:14" ht="15.75" thickBot="1">
      <c r="B87" s="825" t="s">
        <v>953</v>
      </c>
      <c r="C87" s="826"/>
      <c r="D87" s="826"/>
      <c r="E87" s="826"/>
      <c r="F87" s="826"/>
      <c r="G87" s="826"/>
      <c r="H87" s="826"/>
      <c r="I87" s="826"/>
      <c r="J87" s="826"/>
      <c r="K87" s="826"/>
      <c r="L87" s="826"/>
      <c r="M87" s="827"/>
      <c r="N87" s="52">
        <f>L84+L85+L86</f>
        <v>55772.077607130304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241679.00296423133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393706.67494498624</v>
      </c>
      <c r="L36" s="270"/>
      <c r="M36" s="336">
        <v>2</v>
      </c>
      <c r="N36" s="272">
        <f>K36/M36</f>
        <v>196853.33747249312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4716.7655451800993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201570.10301767322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3531.4291052522667</v>
      </c>
      <c r="N48" s="272">
        <f>K48*M48</f>
        <v>98880.014947063464</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395632.78803470766</v>
      </c>
      <c r="N49" s="272">
        <f>K49*M49</f>
        <v>138471.47581214766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22444.844224204633</v>
      </c>
      <c r="N50" s="272">
        <f>K50*M50</f>
        <v>67334.532672613903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304686.02343182504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921.59230293583789</v>
      </c>
      <c r="M60" s="830"/>
      <c r="N60" s="287">
        <f>K60*L60</f>
        <v>322.55730602754323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322.55730602754323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553746.33920732676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110749.26784146536</v>
      </c>
      <c r="M84" s="860"/>
      <c r="N84" s="51"/>
    </row>
    <row r="85" spans="1:14">
      <c r="B85" s="89" t="s">
        <v>973</v>
      </c>
      <c r="C85" s="90"/>
      <c r="D85" s="90"/>
      <c r="E85" s="90"/>
      <c r="F85" s="90"/>
      <c r="G85" s="90"/>
      <c r="H85" s="90"/>
      <c r="I85" s="87"/>
      <c r="J85" s="88"/>
      <c r="K85" s="304">
        <v>0.05</v>
      </c>
      <c r="L85" s="859">
        <f>N79*K85</f>
        <v>27687.316960366341</v>
      </c>
      <c r="M85" s="860"/>
      <c r="N85" s="51"/>
    </row>
    <row r="86" spans="1:14" ht="15.75" thickBot="1">
      <c r="B86" s="91" t="s">
        <v>974</v>
      </c>
      <c r="C86" s="92"/>
      <c r="D86" s="92"/>
      <c r="E86" s="92"/>
      <c r="F86" s="92"/>
      <c r="G86" s="92"/>
      <c r="H86" s="92"/>
      <c r="I86" s="93"/>
      <c r="J86" s="94"/>
      <c r="K86" s="305">
        <v>0.05</v>
      </c>
      <c r="L86" s="861">
        <f>N79*K86</f>
        <v>27687.316960366341</v>
      </c>
      <c r="M86" s="862"/>
      <c r="N86" s="51"/>
    </row>
    <row r="87" spans="1:14" ht="15.75" thickBot="1">
      <c r="B87" s="825" t="s">
        <v>953</v>
      </c>
      <c r="C87" s="826"/>
      <c r="D87" s="826"/>
      <c r="E87" s="826"/>
      <c r="F87" s="826"/>
      <c r="G87" s="826"/>
      <c r="H87" s="826"/>
      <c r="I87" s="826"/>
      <c r="J87" s="826"/>
      <c r="K87" s="826"/>
      <c r="L87" s="826"/>
      <c r="M87" s="827"/>
      <c r="N87" s="52">
        <f>L84+L85+L86</f>
        <v>166123.90176219802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719870.24096952472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393706.67494498624</v>
      </c>
      <c r="L36" s="270"/>
      <c r="M36" s="336">
        <v>2</v>
      </c>
      <c r="N36" s="272">
        <f>K36/M36</f>
        <v>196853.33747249312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4716.7655451800993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201570.10301767322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3531.4291052522667</v>
      </c>
      <c r="N48" s="272">
        <f>K48*M48</f>
        <v>98880.014947063464</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428150.55143482058</v>
      </c>
      <c r="N49" s="272">
        <f>K49*M49</f>
        <v>149852.69300218718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22444.844224204633</v>
      </c>
      <c r="N50" s="272">
        <f>K50*M50</f>
        <v>44889.688448409266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293622.3963976599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921.59230293583789</v>
      </c>
      <c r="M60" s="830"/>
      <c r="N60" s="287">
        <f>K60*L60</f>
        <v>322.55730602754323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322.55730602754323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542682.71217316168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108536.54243463234</v>
      </c>
      <c r="M84" s="860"/>
      <c r="N84" s="51"/>
    </row>
    <row r="85" spans="1:14">
      <c r="B85" s="89" t="s">
        <v>973</v>
      </c>
      <c r="C85" s="90"/>
      <c r="D85" s="90"/>
      <c r="E85" s="90"/>
      <c r="F85" s="90"/>
      <c r="G85" s="90"/>
      <c r="H85" s="90"/>
      <c r="I85" s="87"/>
      <c r="J85" s="88"/>
      <c r="K85" s="304">
        <v>0.05</v>
      </c>
      <c r="L85" s="859">
        <f>N79*K85</f>
        <v>27134.135608658085</v>
      </c>
      <c r="M85" s="860"/>
      <c r="N85" s="51"/>
    </row>
    <row r="86" spans="1:14" ht="15.75" thickBot="1">
      <c r="B86" s="91" t="s">
        <v>974</v>
      </c>
      <c r="C86" s="92"/>
      <c r="D86" s="92"/>
      <c r="E86" s="92"/>
      <c r="F86" s="92"/>
      <c r="G86" s="92"/>
      <c r="H86" s="92"/>
      <c r="I86" s="93"/>
      <c r="J86" s="94"/>
      <c r="K86" s="305">
        <v>0.05</v>
      </c>
      <c r="L86" s="861">
        <f>N79*K86</f>
        <v>27134.135608658085</v>
      </c>
      <c r="M86" s="862"/>
      <c r="N86" s="51"/>
    </row>
    <row r="87" spans="1:14" ht="15.75" thickBot="1">
      <c r="B87" s="825" t="s">
        <v>953</v>
      </c>
      <c r="C87" s="826"/>
      <c r="D87" s="826"/>
      <c r="E87" s="826"/>
      <c r="F87" s="826"/>
      <c r="G87" s="826"/>
      <c r="H87" s="826"/>
      <c r="I87" s="826"/>
      <c r="J87" s="826"/>
      <c r="K87" s="826"/>
      <c r="L87" s="826"/>
      <c r="M87" s="827"/>
      <c r="N87" s="52">
        <f>L84+L85+L86</f>
        <v>162804.8136519485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705487.52582511015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195</v>
      </c>
      <c r="B36" s="838" t="str">
        <f>VLOOKUP(A36,EQUIPOS!A6:D154,3,FALSE)</f>
        <v xml:space="preserve">Equipo de oxicorte, Capacidad de corte: hasta 6´´ (152mm) </v>
      </c>
      <c r="C36" s="839"/>
      <c r="D36" s="839"/>
      <c r="E36" s="839"/>
      <c r="F36" s="839"/>
      <c r="G36" s="839"/>
      <c r="H36" s="840"/>
      <c r="I36" s="267"/>
      <c r="J36" s="268"/>
      <c r="K36" s="269">
        <f>VLOOKUP(A36,EQUIPOS!A6:D163,4,FALSE)</f>
        <v>15931.745314137916</v>
      </c>
      <c r="L36" s="270"/>
      <c r="M36" s="336">
        <v>1.1299999999999999</v>
      </c>
      <c r="N36" s="272">
        <f>K36/M36</f>
        <v>14098.88965852913</v>
      </c>
    </row>
    <row r="37" spans="1:14">
      <c r="A37" s="113" t="s">
        <v>332</v>
      </c>
      <c r="B37" s="838" t="str">
        <f>VLOOKUP(A37,EQUIPOS!A7:D154,3,FALSE)</f>
        <v xml:space="preserve">Taladro de 1/2´´, pulidora, lijadora y circular
</v>
      </c>
      <c r="C37" s="839"/>
      <c r="D37" s="839"/>
      <c r="E37" s="839"/>
      <c r="F37" s="839"/>
      <c r="G37" s="839"/>
      <c r="H37" s="840"/>
      <c r="I37" s="421"/>
      <c r="J37" s="422"/>
      <c r="K37" s="269">
        <f>VLOOKUP(A37,EQUIPOS!A7:D164,4,FALSE)</f>
        <v>1299.2259484658805</v>
      </c>
      <c r="L37" s="335"/>
      <c r="M37" s="336">
        <v>0.53</v>
      </c>
      <c r="N37" s="272">
        <f>K37/M37</f>
        <v>2451.369714086567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2680.2873935734665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19230.546766189163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75874.781266930222</v>
      </c>
      <c r="N48" s="272">
        <f>K48*M48</f>
        <v>1517.4956253386044</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9119.0647828383426</v>
      </c>
      <c r="N49" s="272">
        <f>K49*M49</f>
        <v>4559.5323914191713</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58385.644184902812</v>
      </c>
      <c r="N50" s="272">
        <f>K50*M50</f>
        <v>4670.8515347922248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10747.879551550001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26802.873935734664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56781.300253473826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11356.260050694766</v>
      </c>
      <c r="M84" s="860"/>
      <c r="N84" s="51"/>
    </row>
    <row r="85" spans="1:14">
      <c r="B85" s="89" t="s">
        <v>973</v>
      </c>
      <c r="C85" s="90"/>
      <c r="D85" s="90"/>
      <c r="E85" s="90"/>
      <c r="F85" s="90"/>
      <c r="G85" s="90"/>
      <c r="H85" s="90"/>
      <c r="I85" s="87"/>
      <c r="J85" s="88"/>
      <c r="K85" s="304">
        <v>0.05</v>
      </c>
      <c r="L85" s="859">
        <f>N79*K85</f>
        <v>2839.0650126736914</v>
      </c>
      <c r="M85" s="860"/>
      <c r="N85" s="51"/>
    </row>
    <row r="86" spans="1:14" ht="15.75" thickBot="1">
      <c r="B86" s="91" t="s">
        <v>974</v>
      </c>
      <c r="C86" s="92"/>
      <c r="D86" s="92"/>
      <c r="E86" s="92"/>
      <c r="F86" s="92"/>
      <c r="G86" s="92"/>
      <c r="H86" s="92"/>
      <c r="I86" s="93"/>
      <c r="J86" s="94"/>
      <c r="K86" s="305">
        <v>0.05</v>
      </c>
      <c r="L86" s="861">
        <f>N79*K86</f>
        <v>2839.0650126736914</v>
      </c>
      <c r="M86" s="862"/>
      <c r="N86" s="51"/>
    </row>
    <row r="87" spans="1:14" ht="15.75" thickBot="1">
      <c r="B87" s="825" t="s">
        <v>953</v>
      </c>
      <c r="C87" s="826"/>
      <c r="D87" s="826"/>
      <c r="E87" s="826"/>
      <c r="F87" s="826"/>
      <c r="G87" s="826"/>
      <c r="H87" s="826"/>
      <c r="I87" s="826"/>
      <c r="J87" s="826"/>
      <c r="K87" s="826"/>
      <c r="L87" s="826"/>
      <c r="M87" s="827"/>
      <c r="N87" s="52">
        <f>L84+L85+L86</f>
        <v>17034.390076042149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73815.690329515972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15993.564153874595</v>
      </c>
      <c r="L36" s="270"/>
      <c r="M36" s="336">
        <v>12</v>
      </c>
      <c r="N36" s="272">
        <f t="shared" ref="N36:N42" si="0">K36/M36</f>
        <v>1332.7970128228828</v>
      </c>
    </row>
    <row r="37" spans="1:14">
      <c r="A37" s="113" t="s">
        <v>288</v>
      </c>
      <c r="B37" s="838" t="str">
        <f>VLOOKUP(A37,EQUIPOS!A7:D154,3,FALSE)</f>
        <v xml:space="preserve">Planta eléctrica </v>
      </c>
      <c r="C37" s="839"/>
      <c r="D37" s="839"/>
      <c r="E37" s="839"/>
      <c r="F37" s="839"/>
      <c r="G37" s="839"/>
      <c r="H37" s="840"/>
      <c r="I37" s="267"/>
      <c r="J37" s="268"/>
      <c r="K37" s="269">
        <f>VLOOKUP(A37,EQUIPOS!A7:D164,4,FALSE)</f>
        <v>11147.997432514536</v>
      </c>
      <c r="L37" s="270"/>
      <c r="M37" s="336">
        <v>1.3</v>
      </c>
      <c r="N37" s="272">
        <f t="shared" si="0"/>
        <v>8575.3826403957974</v>
      </c>
    </row>
    <row r="38" spans="1:14">
      <c r="A38" s="113" t="s">
        <v>125</v>
      </c>
      <c r="B38" s="838" t="str">
        <f>VLOOKUP(A38,EQUIPOS!A8:D154,3,FALSE)</f>
        <v>Bomba para gato de tensionamiento</v>
      </c>
      <c r="C38" s="839"/>
      <c r="D38" s="839"/>
      <c r="E38" s="839"/>
      <c r="F38" s="839"/>
      <c r="G38" s="839"/>
      <c r="H38" s="840"/>
      <c r="I38" s="267"/>
      <c r="J38" s="268"/>
      <c r="K38" s="269">
        <f>VLOOKUP(A38,EQUIPOS!A8:D165,4,FALSE)</f>
        <v>51129.332032211991</v>
      </c>
      <c r="L38" s="270"/>
      <c r="M38" s="336">
        <v>12</v>
      </c>
      <c r="N38" s="272">
        <f t="shared" si="0"/>
        <v>4260.7776693509995</v>
      </c>
    </row>
    <row r="39" spans="1:14">
      <c r="A39" s="113" t="s">
        <v>180</v>
      </c>
      <c r="B39" s="838" t="str">
        <f>VLOOKUP(A39,EQUIPOS!A9:D154,3,FALSE)</f>
        <v>Compresor 120 HP, con martillo.</v>
      </c>
      <c r="C39" s="839"/>
      <c r="D39" s="839"/>
      <c r="E39" s="839"/>
      <c r="F39" s="839"/>
      <c r="G39" s="839"/>
      <c r="H39" s="840"/>
      <c r="I39" s="267"/>
      <c r="J39" s="268"/>
      <c r="K39" s="269">
        <f>VLOOKUP(A39,EQUIPOS!A9:D166,4,FALSE)</f>
        <v>75735.290875401639</v>
      </c>
      <c r="L39" s="270"/>
      <c r="M39" s="336">
        <v>1.3</v>
      </c>
      <c r="N39" s="272">
        <f t="shared" si="0"/>
        <v>58257.916058001261</v>
      </c>
    </row>
    <row r="40" spans="1:14">
      <c r="A40" s="113" t="s">
        <v>197</v>
      </c>
      <c r="B40" s="838" t="str">
        <f>VLOOKUP(A40,EQUIPOS!A10:D154,3,FALSE)</f>
        <v>Equipo de perforación (TRACKDRILL), potencia 40 HP, 2100 golpes / minuto</v>
      </c>
      <c r="C40" s="839"/>
      <c r="D40" s="839"/>
      <c r="E40" s="839"/>
      <c r="F40" s="839"/>
      <c r="G40" s="839"/>
      <c r="H40" s="840"/>
      <c r="I40" s="267"/>
      <c r="J40" s="268"/>
      <c r="K40" s="269">
        <f>VLOOKUP(A40,EQUIPOS!A10:D167,4,FALSE)</f>
        <v>128480.15525273219</v>
      </c>
      <c r="L40" s="270"/>
      <c r="M40" s="336">
        <v>1.3</v>
      </c>
      <c r="N40" s="272">
        <f t="shared" si="0"/>
        <v>98830.888655947841</v>
      </c>
    </row>
    <row r="41" spans="1:14">
      <c r="A41" s="113" t="s">
        <v>195</v>
      </c>
      <c r="B41" s="838" t="str">
        <f>VLOOKUP(A41,EQUIPOS!A11:D155,3,FALSE)</f>
        <v xml:space="preserve">Equipo de oxicorte, Capacidad de corte: hasta 6´´ (152mm) </v>
      </c>
      <c r="C41" s="839"/>
      <c r="D41" s="839"/>
      <c r="E41" s="839"/>
      <c r="F41" s="839"/>
      <c r="G41" s="839"/>
      <c r="H41" s="840"/>
      <c r="I41" s="267"/>
      <c r="J41" s="268"/>
      <c r="K41" s="269">
        <f>VLOOKUP(A41,EQUIPOS!A11:D168,4,FALSE)</f>
        <v>15931.745314137916</v>
      </c>
      <c r="L41" s="270"/>
      <c r="M41" s="336">
        <v>15</v>
      </c>
      <c r="N41" s="272">
        <f t="shared" si="0"/>
        <v>1062.1163542758611</v>
      </c>
    </row>
    <row r="42" spans="1:14">
      <c r="A42" s="113" t="s">
        <v>240</v>
      </c>
      <c r="B42" s="838" t="str">
        <f>VLOOKUP(A42,EQUIPOS!A12:D156,3,FALSE)</f>
        <v>Gato para tensionamiento, fuerza Max 200 ton, área de tensión 314 cm2.</v>
      </c>
      <c r="C42" s="839"/>
      <c r="D42" s="839"/>
      <c r="E42" s="839"/>
      <c r="F42" s="839"/>
      <c r="G42" s="839"/>
      <c r="H42" s="840"/>
      <c r="I42" s="267"/>
      <c r="J42" s="268"/>
      <c r="K42" s="269">
        <f>VLOOKUP(A42,EQUIPOS!A12:D169,4,FALSE)</f>
        <v>158633.32464829323</v>
      </c>
      <c r="L42" s="270"/>
      <c r="M42" s="336">
        <v>12</v>
      </c>
      <c r="N42" s="272">
        <f t="shared" si="0"/>
        <v>13219.443720691102</v>
      </c>
    </row>
    <row r="43" spans="1:14">
      <c r="A43" s="113"/>
      <c r="B43" s="838"/>
      <c r="C43" s="839"/>
      <c r="D43" s="839"/>
      <c r="E43" s="839"/>
      <c r="F43" s="839"/>
      <c r="G43" s="839"/>
      <c r="H43" s="840"/>
      <c r="I43" s="421"/>
      <c r="J43" s="422"/>
      <c r="K43" s="269"/>
      <c r="L43" s="335"/>
      <c r="M43" s="336"/>
      <c r="N43" s="272"/>
    </row>
    <row r="44" spans="1:14">
      <c r="A44" s="113"/>
      <c r="B44" s="838"/>
      <c r="C44" s="839"/>
      <c r="D44" s="839"/>
      <c r="E44" s="839"/>
      <c r="F44" s="839"/>
      <c r="G44" s="839"/>
      <c r="H44" s="840"/>
      <c r="I44" s="328"/>
      <c r="J44" s="330"/>
      <c r="K44" s="269"/>
      <c r="L44" s="423"/>
      <c r="M44" s="424"/>
      <c r="N44" s="272"/>
    </row>
    <row r="45" spans="1:14">
      <c r="B45" s="838"/>
      <c r="C45" s="839"/>
      <c r="D45" s="839"/>
      <c r="E45" s="839"/>
      <c r="F45" s="839"/>
      <c r="G45" s="839"/>
      <c r="H45" s="840"/>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189672.94218099362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5419.6272333521592</v>
      </c>
      <c r="N54" s="272">
        <f>K54*M54</f>
        <v>1083.9254466704319</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5575.7124976727009</v>
      </c>
      <c r="N55" s="272">
        <f t="shared" ref="N55:N67" si="1">K55*M55</f>
        <v>30833.690112130036</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42144.105291993066</v>
      </c>
      <c r="N56" s="272">
        <f t="shared" si="1"/>
        <v>337.15284233594451</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52240.87082772814</v>
      </c>
      <c r="N57" s="272">
        <f t="shared" si="1"/>
        <v>1149.299158210019</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1083.9254466704319</v>
      </c>
      <c r="N58" s="272">
        <f t="shared" si="1"/>
        <v>325.17763400112955</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1889.2820535465628</v>
      </c>
      <c r="N59" s="272">
        <f t="shared" si="1"/>
        <v>188.92820535465628</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12052.167041528532</v>
      </c>
      <c r="N60" s="272">
        <f t="shared" si="1"/>
        <v>6026.0835207642658</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68588.634414411586</v>
      </c>
      <c r="N61" s="272">
        <f t="shared" si="1"/>
        <v>6858.863441441159</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797.76912874943775</v>
      </c>
      <c r="N62" s="272">
        <f t="shared" si="1"/>
        <v>7977.6912874943773</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11989.299365621648</v>
      </c>
      <c r="N63" s="272">
        <f t="shared" si="1"/>
        <v>11989.299365621648</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12867.278977424698</v>
      </c>
      <c r="N64" s="272">
        <f t="shared" si="1"/>
        <v>6433.6394887123488</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5000</v>
      </c>
      <c r="N65" s="272">
        <f t="shared" si="1"/>
        <v>2750</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5323.6961095792321</v>
      </c>
      <c r="N66" s="272">
        <f t="shared" si="1"/>
        <v>266.18480547896161</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4426.7515242020436</v>
      </c>
      <c r="N67" s="272">
        <f t="shared" si="1"/>
        <v>4426.7515242020436</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80646.686832417006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8" t="s">
        <v>961</v>
      </c>
      <c r="M73" s="801"/>
      <c r="N73" s="76" t="s">
        <v>951</v>
      </c>
    </row>
    <row r="74" spans="1:14">
      <c r="B74" s="46"/>
      <c r="C74" s="317"/>
      <c r="D74" s="317"/>
      <c r="E74" s="317"/>
      <c r="F74" s="317"/>
      <c r="G74" s="317"/>
      <c r="H74" s="311"/>
      <c r="I74" s="279"/>
      <c r="J74" s="286"/>
      <c r="K74" s="279"/>
      <c r="L74" s="829"/>
      <c r="M74" s="830"/>
      <c r="N74" s="287"/>
    </row>
    <row r="75" spans="1:14">
      <c r="B75" s="46"/>
      <c r="C75" s="47"/>
      <c r="D75" s="47"/>
      <c r="E75" s="47"/>
      <c r="F75" s="47"/>
      <c r="G75" s="47"/>
      <c r="H75" s="311"/>
      <c r="I75" s="279"/>
      <c r="J75" s="286"/>
      <c r="K75" s="279"/>
      <c r="L75" s="829"/>
      <c r="M75" s="830"/>
      <c r="N75" s="287"/>
    </row>
    <row r="76" spans="1:14">
      <c r="B76" s="46"/>
      <c r="C76" s="47"/>
      <c r="D76" s="47"/>
      <c r="E76" s="47"/>
      <c r="F76" s="47"/>
      <c r="G76" s="47"/>
      <c r="H76" s="311"/>
      <c r="I76" s="279"/>
      <c r="J76" s="286"/>
      <c r="K76" s="279"/>
      <c r="L76" s="829"/>
      <c r="M76" s="830"/>
      <c r="N76" s="287"/>
    </row>
    <row r="77" spans="1:14">
      <c r="B77" s="46"/>
      <c r="C77" s="47"/>
      <c r="D77" s="47"/>
      <c r="E77" s="47"/>
      <c r="F77" s="47"/>
      <c r="G77" s="47"/>
      <c r="H77" s="311"/>
      <c r="I77" s="279"/>
      <c r="J77" s="286"/>
      <c r="K77" s="279"/>
      <c r="L77" s="829"/>
      <c r="M77" s="83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4"/>
      <c r="M79" s="815"/>
      <c r="N79" s="127"/>
    </row>
    <row r="80" spans="1:14" ht="15.75" thickBot="1">
      <c r="B80" s="831" t="s">
        <v>953</v>
      </c>
      <c r="C80" s="832"/>
      <c r="D80" s="832"/>
      <c r="E80" s="832"/>
      <c r="F80" s="832"/>
      <c r="G80" s="832"/>
      <c r="H80" s="832"/>
      <c r="I80" s="832"/>
      <c r="J80" s="832"/>
      <c r="K80" s="832"/>
      <c r="L80" s="832"/>
      <c r="M80" s="833"/>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1" t="s">
        <v>963</v>
      </c>
      <c r="C84" s="852"/>
      <c r="D84" s="852"/>
      <c r="E84" s="852"/>
      <c r="F84" s="852"/>
      <c r="G84" s="852"/>
      <c r="H84" s="852"/>
      <c r="I84" s="73" t="s">
        <v>964</v>
      </c>
      <c r="J84" s="75" t="s">
        <v>1410</v>
      </c>
      <c r="K84" s="74" t="s">
        <v>966</v>
      </c>
      <c r="L84" s="853" t="s">
        <v>950</v>
      </c>
      <c r="M84" s="85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2"/>
      <c r="C90" s="813"/>
      <c r="D90" s="813"/>
      <c r="E90" s="813"/>
      <c r="F90" s="813"/>
      <c r="G90" s="813"/>
      <c r="H90" s="813"/>
      <c r="I90" s="126"/>
      <c r="J90" s="126"/>
      <c r="K90" s="126"/>
      <c r="L90" s="913"/>
      <c r="M90" s="913"/>
      <c r="N90" s="45"/>
    </row>
    <row r="91" spans="1:15" ht="15.75" thickBot="1">
      <c r="B91" s="831" t="s">
        <v>953</v>
      </c>
      <c r="C91" s="832"/>
      <c r="D91" s="832"/>
      <c r="E91" s="832"/>
      <c r="F91" s="832"/>
      <c r="G91" s="832"/>
      <c r="H91" s="832"/>
      <c r="I91" s="832"/>
      <c r="J91" s="832"/>
      <c r="K91" s="832"/>
      <c r="L91" s="832"/>
      <c r="M91" s="833"/>
      <c r="N91" s="301">
        <f>SUM(N85:N90)</f>
        <v>41336.200695078456</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311655.82970848912</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6" t="s">
        <v>969</v>
      </c>
      <c r="C97" s="817"/>
      <c r="D97" s="817"/>
      <c r="E97" s="817"/>
      <c r="F97" s="817"/>
      <c r="G97" s="817"/>
      <c r="H97" s="817"/>
      <c r="I97" s="314"/>
      <c r="J97" s="334"/>
      <c r="K97" s="302" t="s">
        <v>970</v>
      </c>
      <c r="L97" s="855" t="s">
        <v>971</v>
      </c>
      <c r="M97" s="856"/>
      <c r="N97" s="303"/>
    </row>
    <row r="98" spans="1:14">
      <c r="B98" s="857" t="s">
        <v>972</v>
      </c>
      <c r="C98" s="858"/>
      <c r="D98" s="858"/>
      <c r="E98" s="858"/>
      <c r="F98" s="858"/>
      <c r="G98" s="858"/>
      <c r="H98" s="858"/>
      <c r="I98" s="87"/>
      <c r="J98" s="88"/>
      <c r="K98" s="304">
        <v>0.2</v>
      </c>
      <c r="L98" s="859">
        <f>N93*K98</f>
        <v>62331.165941697829</v>
      </c>
      <c r="M98" s="860"/>
      <c r="N98" s="51"/>
    </row>
    <row r="99" spans="1:14">
      <c r="B99" s="89" t="s">
        <v>973</v>
      </c>
      <c r="C99" s="90"/>
      <c r="D99" s="90"/>
      <c r="E99" s="90"/>
      <c r="F99" s="90"/>
      <c r="G99" s="90"/>
      <c r="H99" s="90"/>
      <c r="I99" s="87"/>
      <c r="J99" s="88"/>
      <c r="K99" s="304">
        <v>0.05</v>
      </c>
      <c r="L99" s="859">
        <f>N93*K99</f>
        <v>15582.791485424457</v>
      </c>
      <c r="M99" s="860"/>
      <c r="N99" s="51"/>
    </row>
    <row r="100" spans="1:14" ht="15.75" thickBot="1">
      <c r="B100" s="91" t="s">
        <v>974</v>
      </c>
      <c r="C100" s="92"/>
      <c r="D100" s="92"/>
      <c r="E100" s="92"/>
      <c r="F100" s="92"/>
      <c r="G100" s="92"/>
      <c r="H100" s="92"/>
      <c r="I100" s="93"/>
      <c r="J100" s="94"/>
      <c r="K100" s="305">
        <v>0.05</v>
      </c>
      <c r="L100" s="861">
        <f>N93*K100</f>
        <v>15582.791485424457</v>
      </c>
      <c r="M100" s="862"/>
      <c r="N100" s="51"/>
    </row>
    <row r="101" spans="1:14" ht="15.75" thickBot="1">
      <c r="B101" s="825" t="s">
        <v>953</v>
      </c>
      <c r="C101" s="826"/>
      <c r="D101" s="826"/>
      <c r="E101" s="826"/>
      <c r="F101" s="826"/>
      <c r="G101" s="826"/>
      <c r="H101" s="826"/>
      <c r="I101" s="826"/>
      <c r="J101" s="826"/>
      <c r="K101" s="826"/>
      <c r="L101" s="826"/>
      <c r="M101" s="827"/>
      <c r="N101" s="52">
        <f>L98+L99+L100</f>
        <v>93496.74891254674</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405152.57862103585</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224</v>
      </c>
      <c r="B36" s="838" t="str">
        <f>VLOOKUP(A36,EQUIPOS!A6:D154,3,FALSE)</f>
        <v>Equipo de Medición (Deformimetros Eléctricos, Mecánicos, Celdas de Carga,  Etc.)</v>
      </c>
      <c r="C36" s="839"/>
      <c r="D36" s="839"/>
      <c r="E36" s="839"/>
      <c r="F36" s="839"/>
      <c r="G36" s="839"/>
      <c r="H36" s="840"/>
      <c r="I36" s="267"/>
      <c r="J36" s="268"/>
      <c r="K36" s="269">
        <f>VLOOKUP(A36,EQUIPOS!A6:D163,4,FALSE)</f>
        <v>128417.30609899992</v>
      </c>
      <c r="L36" s="270"/>
      <c r="M36" s="336">
        <v>3.3333333330000001</v>
      </c>
      <c r="N36" s="272">
        <f>K36/M36</f>
        <v>38525.191833552497</v>
      </c>
    </row>
    <row r="37" spans="1:14">
      <c r="A37" s="113" t="s">
        <v>125</v>
      </c>
      <c r="B37" s="838" t="str">
        <f>VLOOKUP(A37,EQUIPOS!A7:D154,3,FALSE)</f>
        <v>Bomba para gato de tensionamiento</v>
      </c>
      <c r="C37" s="839"/>
      <c r="D37" s="839"/>
      <c r="E37" s="839"/>
      <c r="F37" s="839"/>
      <c r="G37" s="839"/>
      <c r="H37" s="840"/>
      <c r="I37" s="421"/>
      <c r="J37" s="422"/>
      <c r="K37" s="269">
        <f>VLOOKUP(A37,EQUIPOS!A7:D164,4,FALSE)</f>
        <v>51129.332032211991</v>
      </c>
      <c r="L37" s="335"/>
      <c r="M37" s="336">
        <v>0.1</v>
      </c>
      <c r="N37" s="272">
        <f>K37/M37</f>
        <v>511293.32032211986</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158633.32464829323</v>
      </c>
      <c r="L38" s="423"/>
      <c r="M38" s="424">
        <v>0.1</v>
      </c>
      <c r="N38" s="272">
        <f>K38/M38</f>
        <v>1586333.2464829322</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2136151.7586386045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9">
        <f>VLOOKUP(A60,TRANSPORTE!A2:D117,4,FALSE)</f>
        <v>3800.5396867722334</v>
      </c>
      <c r="M60" s="830"/>
      <c r="N60" s="287">
        <f>K60*L60</f>
        <v>57008.095301583504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57008.095301583504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2199260.8735763533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439852.1747152707</v>
      </c>
      <c r="M84" s="860"/>
      <c r="N84" s="51"/>
    </row>
    <row r="85" spans="1:14">
      <c r="B85" s="89" t="s">
        <v>973</v>
      </c>
      <c r="C85" s="90"/>
      <c r="D85" s="90"/>
      <c r="E85" s="90"/>
      <c r="F85" s="90"/>
      <c r="G85" s="90"/>
      <c r="H85" s="90"/>
      <c r="I85" s="87"/>
      <c r="J85" s="88"/>
      <c r="K85" s="304">
        <v>0.05</v>
      </c>
      <c r="L85" s="859">
        <f>N79*K85</f>
        <v>109963.04367881767</v>
      </c>
      <c r="M85" s="860"/>
      <c r="N85" s="51"/>
    </row>
    <row r="86" spans="1:14" ht="15.75" thickBot="1">
      <c r="B86" s="91" t="s">
        <v>974</v>
      </c>
      <c r="C86" s="92"/>
      <c r="D86" s="92"/>
      <c r="E86" s="92"/>
      <c r="F86" s="92"/>
      <c r="G86" s="92"/>
      <c r="H86" s="92"/>
      <c r="I86" s="93"/>
      <c r="J86" s="94"/>
      <c r="K86" s="305">
        <v>0.05</v>
      </c>
      <c r="L86" s="861">
        <f>N79*K86</f>
        <v>109963.04367881767</v>
      </c>
      <c r="M86" s="862"/>
      <c r="N86" s="51"/>
    </row>
    <row r="87" spans="1:14" ht="15.75" thickBot="1">
      <c r="B87" s="825" t="s">
        <v>953</v>
      </c>
      <c r="C87" s="826"/>
      <c r="D87" s="826"/>
      <c r="E87" s="826"/>
      <c r="F87" s="826"/>
      <c r="G87" s="826"/>
      <c r="H87" s="826"/>
      <c r="I87" s="826"/>
      <c r="J87" s="826"/>
      <c r="K87" s="826"/>
      <c r="L87" s="826"/>
      <c r="M87" s="827"/>
      <c r="N87" s="52">
        <f>L84+L85+L86</f>
        <v>659778.26207290601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2859039.1356492592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3168.2155365048234</v>
      </c>
      <c r="L36" s="270"/>
      <c r="M36" s="336">
        <v>2</v>
      </c>
      <c r="N36" s="272">
        <f>K36/M36</f>
        <v>1584.1077682524117</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5179.3884559381295</v>
      </c>
      <c r="L37" s="335"/>
      <c r="M37" s="336">
        <v>2</v>
      </c>
      <c r="N37" s="272">
        <f>K37/M37</f>
        <v>2589.6942279690647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1681.7452725900498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5855.547268811526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55623.802146786555</v>
      </c>
      <c r="N48" s="272">
        <f>K48*M48</f>
        <v>255869.48987521813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127307.04371144221</v>
      </c>
      <c r="N49" s="272">
        <f>K49*M49</f>
        <v>127307.04371144221</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428150.55143482058</v>
      </c>
      <c r="N50" s="272">
        <f>K50*M50</f>
        <v>428150.55143482058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12219.091560315777</v>
      </c>
      <c r="N51" s="272">
        <f>K51*M51</f>
        <v>56207.82117745257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867534.90619893349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921.59230293583789</v>
      </c>
      <c r="M60" s="830"/>
      <c r="N60" s="287">
        <f>K60*L60</f>
        <v>921.59230293583789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921.59230293583789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907946.95122248179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181589.39024449638</v>
      </c>
      <c r="M84" s="860"/>
      <c r="N84" s="51"/>
    </row>
    <row r="85" spans="1:14">
      <c r="B85" s="89" t="s">
        <v>973</v>
      </c>
      <c r="C85" s="90"/>
      <c r="D85" s="90"/>
      <c r="E85" s="90"/>
      <c r="F85" s="90"/>
      <c r="G85" s="90"/>
      <c r="H85" s="90"/>
      <c r="I85" s="87"/>
      <c r="J85" s="88"/>
      <c r="K85" s="304">
        <v>0.05</v>
      </c>
      <c r="L85" s="859">
        <f>N79*K85</f>
        <v>45397.347561124094</v>
      </c>
      <c r="M85" s="860"/>
      <c r="N85" s="51"/>
    </row>
    <row r="86" spans="1:14" ht="15.75" thickBot="1">
      <c r="B86" s="91" t="s">
        <v>974</v>
      </c>
      <c r="C86" s="92"/>
      <c r="D86" s="92"/>
      <c r="E86" s="92"/>
      <c r="F86" s="92"/>
      <c r="G86" s="92"/>
      <c r="H86" s="92"/>
      <c r="I86" s="93"/>
      <c r="J86" s="94"/>
      <c r="K86" s="305">
        <v>0.05</v>
      </c>
      <c r="L86" s="861">
        <f>N79*K86</f>
        <v>45397.347561124094</v>
      </c>
      <c r="M86" s="862"/>
      <c r="N86" s="51"/>
    </row>
    <row r="87" spans="1:14" ht="15.75" thickBot="1">
      <c r="B87" s="825" t="s">
        <v>953</v>
      </c>
      <c r="C87" s="826"/>
      <c r="D87" s="826"/>
      <c r="E87" s="826"/>
      <c r="F87" s="826"/>
      <c r="G87" s="826"/>
      <c r="H87" s="826"/>
      <c r="I87" s="826"/>
      <c r="J87" s="826"/>
      <c r="K87" s="826"/>
      <c r="L87" s="826"/>
      <c r="M87" s="827"/>
      <c r="N87" s="52">
        <f>L84+L85+L86</f>
        <v>272384.08536674455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1180331.0365892262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3168.2155365048234</v>
      </c>
      <c r="L36" s="270"/>
      <c r="M36" s="336">
        <v>2</v>
      </c>
      <c r="N36" s="272">
        <f>K36/M36</f>
        <v>1584.1077682524117</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5179.3884559381295</v>
      </c>
      <c r="L37" s="335"/>
      <c r="M37" s="336">
        <v>2</v>
      </c>
      <c r="N37" s="272">
        <f>K37/M37</f>
        <v>2589.6942279690647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5522.1527575165019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55623.802146786555</v>
      </c>
      <c r="N48" s="272">
        <f>K48*M48</f>
        <v>255869.48987521813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127307.04371144221</v>
      </c>
      <c r="N49" s="272">
        <f>K49*M49</f>
        <v>127307.04371144221</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411891.66973476415</v>
      </c>
      <c r="N50" s="272">
        <f>K50*M50</f>
        <v>411891.66973476415</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12219.091560315777</v>
      </c>
      <c r="N51" s="272">
        <f>K51*M51</f>
        <v>56207.82117745257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851276.02449887712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921.59230293583789</v>
      </c>
      <c r="M60" s="830"/>
      <c r="N60" s="287">
        <f>K60*L60</f>
        <v>921.59230293583789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921.59230293583789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884686.78478522983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176937.35695704597</v>
      </c>
      <c r="M84" s="860"/>
      <c r="N84" s="51"/>
    </row>
    <row r="85" spans="1:14">
      <c r="B85" s="89" t="s">
        <v>973</v>
      </c>
      <c r="C85" s="90"/>
      <c r="D85" s="90"/>
      <c r="E85" s="90"/>
      <c r="F85" s="90"/>
      <c r="G85" s="90"/>
      <c r="H85" s="90"/>
      <c r="I85" s="87"/>
      <c r="J85" s="88"/>
      <c r="K85" s="304">
        <v>0.05</v>
      </c>
      <c r="L85" s="859">
        <f>N79*K85</f>
        <v>44234.339239261491</v>
      </c>
      <c r="M85" s="860"/>
      <c r="N85" s="51"/>
    </row>
    <row r="86" spans="1:14" ht="15.75" thickBot="1">
      <c r="B86" s="91" t="s">
        <v>974</v>
      </c>
      <c r="C86" s="92"/>
      <c r="D86" s="92"/>
      <c r="E86" s="92"/>
      <c r="F86" s="92"/>
      <c r="G86" s="92"/>
      <c r="H86" s="92"/>
      <c r="I86" s="93"/>
      <c r="J86" s="94"/>
      <c r="K86" s="305">
        <v>0.05</v>
      </c>
      <c r="L86" s="861">
        <f>N79*K86</f>
        <v>44234.339239261491</v>
      </c>
      <c r="M86" s="862"/>
      <c r="N86" s="51"/>
    </row>
    <row r="87" spans="1:14" ht="15.75" thickBot="1">
      <c r="B87" s="825" t="s">
        <v>953</v>
      </c>
      <c r="C87" s="826"/>
      <c r="D87" s="826"/>
      <c r="E87" s="826"/>
      <c r="F87" s="826"/>
      <c r="G87" s="826"/>
      <c r="H87" s="826"/>
      <c r="I87" s="826"/>
      <c r="J87" s="826"/>
      <c r="K87" s="826"/>
      <c r="L87" s="826"/>
      <c r="M87" s="827"/>
      <c r="N87" s="52">
        <f>L84+L85+L86</f>
        <v>265406.03543556895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1150092.8202207987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3168.2155365048234</v>
      </c>
      <c r="L36" s="270"/>
      <c r="M36" s="336">
        <v>2</v>
      </c>
      <c r="N36" s="272">
        <f>K36/M36</f>
        <v>1584.1077682524117</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5179.3884559381295</v>
      </c>
      <c r="L37" s="335"/>
      <c r="M37" s="336">
        <v>2</v>
      </c>
      <c r="N37" s="272">
        <f>K37/M37</f>
        <v>2589.6942279690647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5522.1527575165019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395632.78803470766</v>
      </c>
      <c r="N48" s="272">
        <f>K48*M48</f>
        <v>395632.78803470766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127307.04371144221</v>
      </c>
      <c r="N49" s="272">
        <f>K49*M49</f>
        <v>127307.04371144221</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12219.091560315777</v>
      </c>
      <c r="N50" s="272">
        <f>K50*M50</f>
        <v>56207.82117745257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579147.65292360238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921.59230293583789</v>
      </c>
      <c r="M60" s="830"/>
      <c r="N60" s="287">
        <f>K60*L60</f>
        <v>921.59230293583789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921.59230293583789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612558.41320995509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122511.68264199102</v>
      </c>
      <c r="M84" s="860"/>
      <c r="N84" s="51"/>
    </row>
    <row r="85" spans="1:14">
      <c r="B85" s="89" t="s">
        <v>973</v>
      </c>
      <c r="C85" s="90"/>
      <c r="D85" s="90"/>
      <c r="E85" s="90"/>
      <c r="F85" s="90"/>
      <c r="G85" s="90"/>
      <c r="H85" s="90"/>
      <c r="I85" s="87"/>
      <c r="J85" s="88"/>
      <c r="K85" s="304">
        <v>0.05</v>
      </c>
      <c r="L85" s="859">
        <f>N79*K85</f>
        <v>30627.920660497755</v>
      </c>
      <c r="M85" s="860"/>
      <c r="N85" s="51"/>
    </row>
    <row r="86" spans="1:14" ht="15.75" thickBot="1">
      <c r="B86" s="91" t="s">
        <v>974</v>
      </c>
      <c r="C86" s="92"/>
      <c r="D86" s="92"/>
      <c r="E86" s="92"/>
      <c r="F86" s="92"/>
      <c r="G86" s="92"/>
      <c r="H86" s="92"/>
      <c r="I86" s="93"/>
      <c r="J86" s="94"/>
      <c r="K86" s="305">
        <v>0.05</v>
      </c>
      <c r="L86" s="861">
        <f>N79*K86</f>
        <v>30627.920660497755</v>
      </c>
      <c r="M86" s="862"/>
      <c r="N86" s="51"/>
    </row>
    <row r="87" spans="1:14" ht="15.75" thickBot="1">
      <c r="B87" s="825" t="s">
        <v>953</v>
      </c>
      <c r="C87" s="826"/>
      <c r="D87" s="826"/>
      <c r="E87" s="826"/>
      <c r="F87" s="826"/>
      <c r="G87" s="826"/>
      <c r="H87" s="826"/>
      <c r="I87" s="826"/>
      <c r="J87" s="826"/>
      <c r="K87" s="826"/>
      <c r="L87" s="826"/>
      <c r="M87" s="827"/>
      <c r="N87" s="52">
        <f>L84+L85+L86</f>
        <v>183767.52396298654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796325.93717294163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3168.2155365048234</v>
      </c>
      <c r="L36" s="270"/>
      <c r="M36" s="336">
        <v>2</v>
      </c>
      <c r="N36" s="272">
        <f>K36/M36</f>
        <v>1584.1077682524117</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5179.3884559381295</v>
      </c>
      <c r="L37" s="335"/>
      <c r="M37" s="336">
        <v>2</v>
      </c>
      <c r="N37" s="272">
        <f>K37/M37</f>
        <v>2589.6942279690647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5522.1527575165019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363115.02463459468</v>
      </c>
      <c r="N48" s="272">
        <f>K48*M48</f>
        <v>363115.02463459468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127307.04371144221</v>
      </c>
      <c r="N49" s="272">
        <f>K49*M49</f>
        <v>127307.04371144221</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15805.800863348237</v>
      </c>
      <c r="N50" s="272">
        <f>K50*M50</f>
        <v>72706.683971401886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563128.75231743883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921.59230293583789</v>
      </c>
      <c r="M60" s="830"/>
      <c r="N60" s="287">
        <f>K60*L60</f>
        <v>921.59230293583789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921.59230293583789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596539.51260379155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119307.90252075832</v>
      </c>
      <c r="M84" s="860"/>
      <c r="N84" s="51"/>
    </row>
    <row r="85" spans="1:14">
      <c r="B85" s="89" t="s">
        <v>973</v>
      </c>
      <c r="C85" s="90"/>
      <c r="D85" s="90"/>
      <c r="E85" s="90"/>
      <c r="F85" s="90"/>
      <c r="G85" s="90"/>
      <c r="H85" s="90"/>
      <c r="I85" s="87"/>
      <c r="J85" s="88"/>
      <c r="K85" s="304">
        <v>0.05</v>
      </c>
      <c r="L85" s="859">
        <f>N79*K85</f>
        <v>29826.97563018958</v>
      </c>
      <c r="M85" s="860"/>
      <c r="N85" s="51"/>
    </row>
    <row r="86" spans="1:14" ht="15.75" thickBot="1">
      <c r="B86" s="91" t="s">
        <v>974</v>
      </c>
      <c r="C86" s="92"/>
      <c r="D86" s="92"/>
      <c r="E86" s="92"/>
      <c r="F86" s="92"/>
      <c r="G86" s="92"/>
      <c r="H86" s="92"/>
      <c r="I86" s="93"/>
      <c r="J86" s="94"/>
      <c r="K86" s="305">
        <v>0.05</v>
      </c>
      <c r="L86" s="861">
        <f>N79*K86</f>
        <v>29826.97563018958</v>
      </c>
      <c r="M86" s="862"/>
      <c r="N86" s="51"/>
    </row>
    <row r="87" spans="1:14" ht="15.75" thickBot="1">
      <c r="B87" s="825" t="s">
        <v>953</v>
      </c>
      <c r="C87" s="826"/>
      <c r="D87" s="826"/>
      <c r="E87" s="826"/>
      <c r="F87" s="826"/>
      <c r="G87" s="826"/>
      <c r="H87" s="826"/>
      <c r="I87" s="826"/>
      <c r="J87" s="826"/>
      <c r="K87" s="826"/>
      <c r="L87" s="826"/>
      <c r="M87" s="827"/>
      <c r="N87" s="52">
        <f>L84+L85+L86</f>
        <v>178961.85378113747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775501.36638492905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6496.1297423294027</v>
      </c>
      <c r="L36" s="270"/>
      <c r="M36" s="336">
        <v>1</v>
      </c>
      <c r="N36" s="272">
        <f>K36/M36</f>
        <v>6496.1297423294027</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5179.3884559381295</v>
      </c>
      <c r="L37" s="335"/>
      <c r="M37" s="336">
        <v>1</v>
      </c>
      <c r="N37" s="272">
        <f>K37/M37</f>
        <v>5179.3884559381295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15048.857220857581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96740.34611533604</v>
      </c>
      <c r="N48" s="272">
        <f>K48*M48</f>
        <v>91903.328809569241</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88.881886626975415</v>
      </c>
      <c r="N49" s="272">
        <f>K49*M49</f>
        <v>15109.92072658582</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59615.899566873755</v>
      </c>
      <c r="N50" s="272">
        <f>K50*M50</f>
        <v>32788.744761780566</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640.59993898222535</v>
      </c>
      <c r="N51" s="272">
        <f>K51*M51</f>
        <v>192179.9816946676</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15805.800863348237</v>
      </c>
      <c r="N52" s="272">
        <f>K52*M52</f>
        <v>48997.982676379535</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380979.95866898278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9">
        <f>VLOOKUP(A64,TRANSPORTE!A2:D117,4,FALSE)</f>
        <v>1290.8463618130318</v>
      </c>
      <c r="M64" s="830"/>
      <c r="N64" s="287">
        <f>K64*L64</f>
        <v>709.96549899716751</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9">
        <f>VLOOKUP(A65,TRANSPORTE!A3:D117,4,FALSE)</f>
        <v>1290.8463618130318</v>
      </c>
      <c r="M65" s="830"/>
      <c r="N65" s="287">
        <f>K65*L65</f>
        <v>1226.3040437223801</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1936.2695427195476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465431.86588436086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93086.373176872177</v>
      </c>
      <c r="M88" s="860"/>
      <c r="N88" s="51"/>
    </row>
    <row r="89" spans="1:14">
      <c r="B89" s="89" t="s">
        <v>973</v>
      </c>
      <c r="C89" s="90"/>
      <c r="D89" s="90"/>
      <c r="E89" s="90"/>
      <c r="F89" s="90"/>
      <c r="G89" s="90"/>
      <c r="H89" s="90"/>
      <c r="I89" s="87"/>
      <c r="J89" s="88"/>
      <c r="K89" s="304">
        <v>0.05</v>
      </c>
      <c r="L89" s="859">
        <f>N83*K89</f>
        <v>23271.593294218044</v>
      </c>
      <c r="M89" s="860"/>
      <c r="N89" s="51"/>
    </row>
    <row r="90" spans="1:14" ht="15.75" thickBot="1">
      <c r="B90" s="91" t="s">
        <v>974</v>
      </c>
      <c r="C90" s="92"/>
      <c r="D90" s="92"/>
      <c r="E90" s="92"/>
      <c r="F90" s="92"/>
      <c r="G90" s="92"/>
      <c r="H90" s="92"/>
      <c r="I90" s="93"/>
      <c r="J90" s="94"/>
      <c r="K90" s="305">
        <v>0.05</v>
      </c>
      <c r="L90" s="861">
        <f>N83*K90</f>
        <v>23271.593294218044</v>
      </c>
      <c r="M90" s="862"/>
      <c r="N90" s="51"/>
    </row>
    <row r="91" spans="1:14" ht="15.75" thickBot="1">
      <c r="B91" s="825" t="s">
        <v>953</v>
      </c>
      <c r="C91" s="826"/>
      <c r="D91" s="826"/>
      <c r="E91" s="826"/>
      <c r="F91" s="826"/>
      <c r="G91" s="826"/>
      <c r="H91" s="826"/>
      <c r="I91" s="826"/>
      <c r="J91" s="826"/>
      <c r="K91" s="826"/>
      <c r="L91" s="826"/>
      <c r="M91" s="827"/>
      <c r="N91" s="52">
        <f>L88+L89+L90</f>
        <v>139629.55976530825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605061.42564966914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6496.1297423294027</v>
      </c>
      <c r="L36" s="270"/>
      <c r="M36" s="336">
        <v>1</v>
      </c>
      <c r="N36" s="272">
        <f>K36/M36</f>
        <v>6496.1297423294027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9869.468764919453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96740.34611533604</v>
      </c>
      <c r="N48" s="272">
        <f>K48*M48</f>
        <v>81261.890736882269</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88.881886626975415</v>
      </c>
      <c r="N49" s="272">
        <f>K49*M49</f>
        <v>16443.149025990453</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59615.899566873755</v>
      </c>
      <c r="N50" s="272">
        <f>K50*M50</f>
        <v>37558.016727130467</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640.59993898222535</v>
      </c>
      <c r="N51" s="272">
        <f>K51*M51</f>
        <v>166555.98413537859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301819.04062538175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9">
        <f>VLOOKUP(A64,TRANSPORTE!A2:D117,4,FALSE)</f>
        <v>1290.8463618130318</v>
      </c>
      <c r="M64" s="830"/>
      <c r="N64" s="287">
        <f>K64*L64</f>
        <v>813.23320794221002</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9">
        <f>VLOOKUP(A65,TRANSPORTE!A3:D117,4,FALSE)</f>
        <v>1290.8463618130318</v>
      </c>
      <c r="M65" s="830"/>
      <c r="N65" s="287">
        <f>K65*L65</f>
        <v>1084.3109439229465</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1897.5441518651564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381052.83399396739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76210.566798793487</v>
      </c>
      <c r="M88" s="860"/>
      <c r="N88" s="51"/>
    </row>
    <row r="89" spans="1:14">
      <c r="B89" s="89" t="s">
        <v>973</v>
      </c>
      <c r="C89" s="90"/>
      <c r="D89" s="90"/>
      <c r="E89" s="90"/>
      <c r="F89" s="90"/>
      <c r="G89" s="90"/>
      <c r="H89" s="90"/>
      <c r="I89" s="87"/>
      <c r="J89" s="88"/>
      <c r="K89" s="304">
        <v>0.05</v>
      </c>
      <c r="L89" s="859">
        <f>N83*K89</f>
        <v>19052.641699698372</v>
      </c>
      <c r="M89" s="860"/>
      <c r="N89" s="51"/>
    </row>
    <row r="90" spans="1:14" ht="15.75" thickBot="1">
      <c r="B90" s="91" t="s">
        <v>974</v>
      </c>
      <c r="C90" s="92"/>
      <c r="D90" s="92"/>
      <c r="E90" s="92"/>
      <c r="F90" s="92"/>
      <c r="G90" s="92"/>
      <c r="H90" s="92"/>
      <c r="I90" s="93"/>
      <c r="J90" s="94"/>
      <c r="K90" s="305">
        <v>0.05</v>
      </c>
      <c r="L90" s="861">
        <f>N83*K90</f>
        <v>19052.641699698372</v>
      </c>
      <c r="M90" s="862"/>
      <c r="N90" s="51"/>
    </row>
    <row r="91" spans="1:14" ht="15.75" thickBot="1">
      <c r="B91" s="825" t="s">
        <v>953</v>
      </c>
      <c r="C91" s="826"/>
      <c r="D91" s="826"/>
      <c r="E91" s="826"/>
      <c r="F91" s="826"/>
      <c r="G91" s="826"/>
      <c r="H91" s="826"/>
      <c r="I91" s="826"/>
      <c r="J91" s="826"/>
      <c r="K91" s="826"/>
      <c r="L91" s="826"/>
      <c r="M91" s="827"/>
      <c r="N91" s="52">
        <f>L88+L89+L90</f>
        <v>114315.85019819024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495368.68419215764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6496.1297423294027</v>
      </c>
      <c r="L36" s="270"/>
      <c r="M36" s="336">
        <v>1</v>
      </c>
      <c r="N36" s="272">
        <f>K36/M36</f>
        <v>6496.1297423294027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2698.6712180720406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9194.8009604014442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96740.34611533604</v>
      </c>
      <c r="N48" s="272">
        <f>K48*M48</f>
        <v>48757.134442129362</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88.881886626975415</v>
      </c>
      <c r="N49" s="272">
        <f>K49*M49</f>
        <v>9865.8894155942708</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65035.526800225911</v>
      </c>
      <c r="N50" s="272">
        <f>K50*M50</f>
        <v>26014.210720090367</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59615.899566873755</v>
      </c>
      <c r="N51" s="272">
        <f>K51*M51</f>
        <v>22534.810036278279</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640.59993898222535</v>
      </c>
      <c r="N52" s="272">
        <f>K52*M52</f>
        <v>99933.590481227162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207105.63509531942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9">
        <f>VLOOKUP(A64,TRANSPORTE!A2:D117,4,FALSE)</f>
        <v>1290.8463618130318</v>
      </c>
      <c r="M64" s="830"/>
      <c r="N64" s="287">
        <f>K64*L64</f>
        <v>487.939924765326</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9">
        <f>VLOOKUP(A65,TRANSPORTE!A3:D117,4,FALSE)</f>
        <v>1290.8463618130318</v>
      </c>
      <c r="M65" s="830"/>
      <c r="N65" s="287">
        <f>K65*L65</f>
        <v>650.58656635376803</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9">
        <f>VLOOKUP(A66,TRANSPORTE!A3:D117,4,FALSE)</f>
        <v>1290.8463618130318</v>
      </c>
      <c r="M66" s="830"/>
      <c r="N66" s="287">
        <f>K66*L66</f>
        <v>516.33854472521273</v>
      </c>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1654.8650358443069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53973.424361440804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271928.72545300599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54385.745090601202</v>
      </c>
      <c r="M88" s="860"/>
      <c r="N88" s="51"/>
    </row>
    <row r="89" spans="1:14">
      <c r="B89" s="89" t="s">
        <v>973</v>
      </c>
      <c r="C89" s="90"/>
      <c r="D89" s="90"/>
      <c r="E89" s="90"/>
      <c r="F89" s="90"/>
      <c r="G89" s="90"/>
      <c r="H89" s="90"/>
      <c r="I89" s="87"/>
      <c r="J89" s="88"/>
      <c r="K89" s="304">
        <v>0.05</v>
      </c>
      <c r="L89" s="859">
        <f>N83*K89</f>
        <v>13596.4362726503</v>
      </c>
      <c r="M89" s="860"/>
      <c r="N89" s="51"/>
    </row>
    <row r="90" spans="1:14" ht="15.75" thickBot="1">
      <c r="B90" s="91" t="s">
        <v>974</v>
      </c>
      <c r="C90" s="92"/>
      <c r="D90" s="92"/>
      <c r="E90" s="92"/>
      <c r="F90" s="92"/>
      <c r="G90" s="92"/>
      <c r="H90" s="92"/>
      <c r="I90" s="93"/>
      <c r="J90" s="94"/>
      <c r="K90" s="305">
        <v>0.05</v>
      </c>
      <c r="L90" s="861">
        <f>N83*K90</f>
        <v>13596.4362726503</v>
      </c>
      <c r="M90" s="862"/>
      <c r="N90" s="51"/>
    </row>
    <row r="91" spans="1:14" ht="15.75" thickBot="1">
      <c r="B91" s="825" t="s">
        <v>953</v>
      </c>
      <c r="C91" s="826"/>
      <c r="D91" s="826"/>
      <c r="E91" s="826"/>
      <c r="F91" s="826"/>
      <c r="G91" s="826"/>
      <c r="H91" s="826"/>
      <c r="I91" s="826"/>
      <c r="J91" s="826"/>
      <c r="K91" s="826"/>
      <c r="L91" s="826"/>
      <c r="M91" s="827"/>
      <c r="N91" s="52">
        <f>L88+L89+L90</f>
        <v>81578.617635901799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353507.34308890777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5179.3884559381295</v>
      </c>
      <c r="L36" s="270"/>
      <c r="M36" s="336">
        <v>1</v>
      </c>
      <c r="N36" s="272">
        <f>K36/M36</f>
        <v>5179.3884559381295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1582.8190800847531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6762.2075360228828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3531.4291052522667</v>
      </c>
      <c r="N48" s="272">
        <f>K48*M48</f>
        <v>120464.10963836533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39021.316080135548</v>
      </c>
      <c r="N49" s="272">
        <f>K49*M49</f>
        <v>5853.1974120203322</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363115.02463459468</v>
      </c>
      <c r="N50" s="272">
        <f>K50*M50</f>
        <v>45752.493103958928</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25651.09569545577</v>
      </c>
      <c r="N51" s="272">
        <f>K51*M51</f>
        <v>25651.09569545577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197720.89584980035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9">
        <f>VLOOKUP(A61,TRANSPORTE!A3:D117,4,FALSE)</f>
        <v>921.59230293583789</v>
      </c>
      <c r="M61" s="830"/>
      <c r="N61" s="287">
        <f>K61*L61</f>
        <v>116.12063016991557</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116.12063016991557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283740.17802023079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56748.035604046163</v>
      </c>
      <c r="M85" s="860"/>
      <c r="N85" s="51"/>
    </row>
    <row r="86" spans="1:14">
      <c r="B86" s="89" t="s">
        <v>973</v>
      </c>
      <c r="C86" s="90"/>
      <c r="D86" s="90"/>
      <c r="E86" s="90"/>
      <c r="F86" s="90"/>
      <c r="G86" s="90"/>
      <c r="H86" s="90"/>
      <c r="I86" s="87"/>
      <c r="J86" s="88"/>
      <c r="K86" s="304">
        <v>0.05</v>
      </c>
      <c r="L86" s="859">
        <f>N80*K86</f>
        <v>14187.008901011541</v>
      </c>
      <c r="M86" s="860"/>
      <c r="N86" s="51"/>
    </row>
    <row r="87" spans="1:14" ht="15.75" thickBot="1">
      <c r="B87" s="91" t="s">
        <v>974</v>
      </c>
      <c r="C87" s="92"/>
      <c r="D87" s="92"/>
      <c r="E87" s="92"/>
      <c r="F87" s="92"/>
      <c r="G87" s="92"/>
      <c r="H87" s="92"/>
      <c r="I87" s="93"/>
      <c r="J87" s="94"/>
      <c r="K87" s="305">
        <v>0.05</v>
      </c>
      <c r="L87" s="861">
        <f>N80*K87</f>
        <v>14187.008901011541</v>
      </c>
      <c r="M87" s="862"/>
      <c r="N87" s="51"/>
    </row>
    <row r="88" spans="1:14" ht="15.75" thickBot="1">
      <c r="B88" s="825" t="s">
        <v>953</v>
      </c>
      <c r="C88" s="826"/>
      <c r="D88" s="826"/>
      <c r="E88" s="826"/>
      <c r="F88" s="826"/>
      <c r="G88" s="826"/>
      <c r="H88" s="826"/>
      <c r="I88" s="826"/>
      <c r="J88" s="826"/>
      <c r="K88" s="826"/>
      <c r="L88" s="826"/>
      <c r="M88" s="827"/>
      <c r="N88" s="52">
        <f>L85+L86+L87</f>
        <v>85122.053406069259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368862.23142630002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5179.3884559381295</v>
      </c>
      <c r="L36" s="270"/>
      <c r="M36" s="336">
        <v>1</v>
      </c>
      <c r="N36" s="272">
        <f>K36/M36</f>
        <v>5179.3884559381295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1582.8190800847531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6762.2075360228828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3531.4291052522667</v>
      </c>
      <c r="N48" s="272">
        <f>K48*M48</f>
        <v>120464.10963836533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39021.316080135548</v>
      </c>
      <c r="N49" s="272">
        <f>K49*M49</f>
        <v>5853.1974120203322</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395632.78803470766</v>
      </c>
      <c r="N50" s="272">
        <f>K50*M50</f>
        <v>49849.731292373166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25651.09569545577</v>
      </c>
      <c r="N51" s="272">
        <f>K51*M51</f>
        <v>25651.09569545577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201818.1340382146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9">
        <f>VLOOKUP(A61,TRANSPORTE!A3:D117,4,FALSE)</f>
        <v>921.59230293583789</v>
      </c>
      <c r="M61" s="830"/>
      <c r="N61" s="287">
        <f>K61*L61</f>
        <v>116.12063016991557</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116.12063016991557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287837.41620864504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57567.483241729009</v>
      </c>
      <c r="M85" s="860"/>
      <c r="N85" s="51"/>
    </row>
    <row r="86" spans="1:14">
      <c r="B86" s="89" t="s">
        <v>973</v>
      </c>
      <c r="C86" s="90"/>
      <c r="D86" s="90"/>
      <c r="E86" s="90"/>
      <c r="F86" s="90"/>
      <c r="G86" s="90"/>
      <c r="H86" s="90"/>
      <c r="I86" s="87"/>
      <c r="J86" s="88"/>
      <c r="K86" s="304">
        <v>0.05</v>
      </c>
      <c r="L86" s="859">
        <f>N80*K86</f>
        <v>14391.870810432252</v>
      </c>
      <c r="M86" s="860"/>
      <c r="N86" s="51"/>
    </row>
    <row r="87" spans="1:14" ht="15.75" thickBot="1">
      <c r="B87" s="91" t="s">
        <v>974</v>
      </c>
      <c r="C87" s="92"/>
      <c r="D87" s="92"/>
      <c r="E87" s="92"/>
      <c r="F87" s="92"/>
      <c r="G87" s="92"/>
      <c r="H87" s="92"/>
      <c r="I87" s="93"/>
      <c r="J87" s="94"/>
      <c r="K87" s="305">
        <v>0.05</v>
      </c>
      <c r="L87" s="861">
        <f>N80*K87</f>
        <v>14391.870810432252</v>
      </c>
      <c r="M87" s="862"/>
      <c r="N87" s="51"/>
    </row>
    <row r="88" spans="1:14" ht="15.75" thickBot="1">
      <c r="B88" s="825" t="s">
        <v>953</v>
      </c>
      <c r="C88" s="826"/>
      <c r="D88" s="826"/>
      <c r="E88" s="826"/>
      <c r="F88" s="826"/>
      <c r="G88" s="826"/>
      <c r="H88" s="826"/>
      <c r="I88" s="826"/>
      <c r="J88" s="826"/>
      <c r="K88" s="826"/>
      <c r="L88" s="826"/>
      <c r="M88" s="827"/>
      <c r="N88" s="52">
        <f>L85+L86+L87</f>
        <v>86351.224862593517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374188.64107123856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3931.6782072528154</v>
      </c>
      <c r="L36" s="270"/>
      <c r="M36" s="336">
        <v>37.5</v>
      </c>
      <c r="N36" s="272">
        <f>K36/M36</f>
        <v>104.84475219340841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16.081724361440799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120.92647655484922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3531.4291052522667</v>
      </c>
      <c r="N48" s="272">
        <f>K48*M48</f>
        <v>3708.0005605148804</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5323.6961095792321</v>
      </c>
      <c r="N49" s="272">
        <f>K49*M49</f>
        <v>159.71088328737696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3867.7114438022572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0.30961138997784476</v>
      </c>
      <c r="M61" s="830"/>
      <c r="N61" s="287">
        <f>K61*L61</f>
        <v>0.32509195947673702</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0.32509195947673702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4793.0492303886231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958.60984607772468</v>
      </c>
      <c r="M85" s="860"/>
      <c r="N85" s="51"/>
    </row>
    <row r="86" spans="1:14">
      <c r="B86" s="89" t="s">
        <v>973</v>
      </c>
      <c r="C86" s="90"/>
      <c r="D86" s="90"/>
      <c r="E86" s="90"/>
      <c r="F86" s="90"/>
      <c r="G86" s="90"/>
      <c r="H86" s="90"/>
      <c r="I86" s="87"/>
      <c r="J86" s="88"/>
      <c r="K86" s="304">
        <v>0.05</v>
      </c>
      <c r="L86" s="859">
        <f>N80*K86</f>
        <v>239.65246151943117</v>
      </c>
      <c r="M86" s="860"/>
      <c r="N86" s="51"/>
    </row>
    <row r="87" spans="1:14" ht="15.75" thickBot="1">
      <c r="B87" s="91" t="s">
        <v>974</v>
      </c>
      <c r="C87" s="92"/>
      <c r="D87" s="92"/>
      <c r="E87" s="92"/>
      <c r="F87" s="92"/>
      <c r="G87" s="92"/>
      <c r="H87" s="92"/>
      <c r="I87" s="93"/>
      <c r="J87" s="94"/>
      <c r="K87" s="305">
        <v>0.05</v>
      </c>
      <c r="L87" s="861">
        <f>N80*K87</f>
        <v>239.65246151943117</v>
      </c>
      <c r="M87" s="862"/>
      <c r="N87" s="51"/>
    </row>
    <row r="88" spans="1:14" ht="15.75" thickBot="1">
      <c r="B88" s="825" t="s">
        <v>953</v>
      </c>
      <c r="C88" s="826"/>
      <c r="D88" s="826"/>
      <c r="E88" s="826"/>
      <c r="F88" s="826"/>
      <c r="G88" s="826"/>
      <c r="H88" s="826"/>
      <c r="I88" s="826"/>
      <c r="J88" s="826"/>
      <c r="K88" s="826"/>
      <c r="L88" s="826"/>
      <c r="M88" s="827"/>
      <c r="N88" s="52">
        <f>L85+L86+L87</f>
        <v>1437.914769116587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6230.9639995052103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3931.6782072528154</v>
      </c>
      <c r="L36" s="270"/>
      <c r="M36" s="336">
        <v>37.5</v>
      </c>
      <c r="N36" s="272">
        <f>K36/M36</f>
        <v>104.84475219340841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16.081724361440799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120.92647655484922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3452.3025476453254</v>
      </c>
      <c r="N48" s="272">
        <f>K48*M48</f>
        <v>3624.9176750275919</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5323.6961095792321</v>
      </c>
      <c r="N49" s="272">
        <f>K49*M49</f>
        <v>159.71088328737696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3784.6285583149688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0.30961138997784476</v>
      </c>
      <c r="M61" s="830"/>
      <c r="N61" s="287">
        <f>K61*L61</f>
        <v>0.32509195947673702</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0.32509195947673702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4709.9663449013342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941.99326898026686</v>
      </c>
      <c r="M85" s="860"/>
      <c r="N85" s="51"/>
    </row>
    <row r="86" spans="1:14">
      <c r="B86" s="89" t="s">
        <v>973</v>
      </c>
      <c r="C86" s="90"/>
      <c r="D86" s="90"/>
      <c r="E86" s="90"/>
      <c r="F86" s="90"/>
      <c r="G86" s="90"/>
      <c r="H86" s="90"/>
      <c r="I86" s="87"/>
      <c r="J86" s="88"/>
      <c r="K86" s="304">
        <v>0.05</v>
      </c>
      <c r="L86" s="859">
        <f>N80*K86</f>
        <v>235.49831724506672</v>
      </c>
      <c r="M86" s="860"/>
      <c r="N86" s="51"/>
    </row>
    <row r="87" spans="1:14" ht="15.75" thickBot="1">
      <c r="B87" s="91" t="s">
        <v>974</v>
      </c>
      <c r="C87" s="92"/>
      <c r="D87" s="92"/>
      <c r="E87" s="92"/>
      <c r="F87" s="92"/>
      <c r="G87" s="92"/>
      <c r="H87" s="92"/>
      <c r="I87" s="93"/>
      <c r="J87" s="94"/>
      <c r="K87" s="305">
        <v>0.05</v>
      </c>
      <c r="L87" s="861">
        <f>N80*K87</f>
        <v>235.49831724506672</v>
      </c>
      <c r="M87" s="862"/>
      <c r="N87" s="51"/>
    </row>
    <row r="88" spans="1:14" ht="15.75" thickBot="1">
      <c r="B88" s="825" t="s">
        <v>953</v>
      </c>
      <c r="C88" s="826"/>
      <c r="D88" s="826"/>
      <c r="E88" s="826"/>
      <c r="F88" s="826"/>
      <c r="G88" s="826"/>
      <c r="H88" s="826"/>
      <c r="I88" s="826"/>
      <c r="J88" s="826"/>
      <c r="K88" s="826"/>
      <c r="L88" s="826"/>
      <c r="M88" s="827"/>
      <c r="N88" s="52">
        <f>L85+L86+L87</f>
        <v>1412.9899034704003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6122.9562483717345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15993.564153874595</v>
      </c>
      <c r="L36" s="270"/>
      <c r="M36" s="336">
        <v>670</v>
      </c>
      <c r="N36" s="272">
        <f>K36/M36</f>
        <v>23.870991274439692</v>
      </c>
    </row>
    <row r="37" spans="1:14">
      <c r="A37" s="113" t="s">
        <v>125</v>
      </c>
      <c r="B37" s="838" t="str">
        <f>VLOOKUP(A37,EQUIPOS!A7:D154,3,FALSE)</f>
        <v>Bomba para gato de tensionamiento</v>
      </c>
      <c r="C37" s="839"/>
      <c r="D37" s="839"/>
      <c r="E37" s="839"/>
      <c r="F37" s="839"/>
      <c r="G37" s="839"/>
      <c r="H37" s="840"/>
      <c r="I37" s="421"/>
      <c r="J37" s="422"/>
      <c r="K37" s="269">
        <f>VLOOKUP(A37,EQUIPOS!A7:D164,4,FALSE)</f>
        <v>51129.332032211991</v>
      </c>
      <c r="L37" s="335"/>
      <c r="M37" s="336">
        <v>670</v>
      </c>
      <c r="N37" s="272">
        <f>K37/M37</f>
        <v>76.312435868973125</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158633.32464829323</v>
      </c>
      <c r="L38" s="423"/>
      <c r="M38" s="424">
        <v>670</v>
      </c>
      <c r="N38" s="272">
        <f>K38/M38</f>
        <v>236.76615619148242</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6.4163654810271034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343.36594881592237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12052.167041528532</v>
      </c>
      <c r="N48" s="272">
        <f t="shared" ref="N48:N53" si="0">K48*M48</f>
        <v>48.20866816611413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11989.299365621648</v>
      </c>
      <c r="N49" s="272">
        <f t="shared" si="0"/>
        <v>47.95719746248659</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1030.8130997835808</v>
      </c>
      <c r="N50" s="272">
        <f t="shared" si="0"/>
        <v>20.616261995671618</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5575.7124976727009</v>
      </c>
      <c r="N51" s="272">
        <f t="shared" si="0"/>
        <v>473.93556230217962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68588.634414411586</v>
      </c>
      <c r="N52" s="272">
        <f t="shared" si="0"/>
        <v>68.588634414411587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5323.6961095792321</v>
      </c>
      <c r="N53" s="272">
        <f t="shared" si="0"/>
        <v>106.47392219158465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765.78024653244813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1429.9644693997257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285.99289387994514</v>
      </c>
      <c r="M85" s="860"/>
      <c r="N85" s="51"/>
    </row>
    <row r="86" spans="1:14">
      <c r="B86" s="89" t="s">
        <v>973</v>
      </c>
      <c r="C86" s="90"/>
      <c r="D86" s="90"/>
      <c r="E86" s="90"/>
      <c r="F86" s="90"/>
      <c r="G86" s="90"/>
      <c r="H86" s="90"/>
      <c r="I86" s="87"/>
      <c r="J86" s="88"/>
      <c r="K86" s="304">
        <v>0.05</v>
      </c>
      <c r="L86" s="859">
        <f>N80*K86</f>
        <v>71.498223469986286</v>
      </c>
      <c r="M86" s="860"/>
      <c r="N86" s="51"/>
    </row>
    <row r="87" spans="1:14" ht="15.75" thickBot="1">
      <c r="B87" s="91" t="s">
        <v>974</v>
      </c>
      <c r="C87" s="92"/>
      <c r="D87" s="92"/>
      <c r="E87" s="92"/>
      <c r="F87" s="92"/>
      <c r="G87" s="92"/>
      <c r="H87" s="92"/>
      <c r="I87" s="93"/>
      <c r="J87" s="94"/>
      <c r="K87" s="305">
        <v>0.05</v>
      </c>
      <c r="L87" s="861">
        <f>N80*K87</f>
        <v>71.498223469986286</v>
      </c>
      <c r="M87" s="862"/>
      <c r="N87" s="51"/>
    </row>
    <row r="88" spans="1:14" ht="15.75" thickBot="1">
      <c r="B88" s="825" t="s">
        <v>953</v>
      </c>
      <c r="C88" s="826"/>
      <c r="D88" s="826"/>
      <c r="E88" s="826"/>
      <c r="F88" s="826"/>
      <c r="G88" s="826"/>
      <c r="H88" s="826"/>
      <c r="I88" s="826"/>
      <c r="J88" s="826"/>
      <c r="K88" s="826"/>
      <c r="L88" s="826"/>
      <c r="M88" s="827"/>
      <c r="N88" s="52">
        <f>L85+L86+L87</f>
        <v>428.98934081991769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1858.9538102196434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15993.564153874595</v>
      </c>
      <c r="L36" s="270"/>
      <c r="M36" s="336">
        <v>670</v>
      </c>
      <c r="N36" s="272">
        <f>K36/M36</f>
        <v>23.870991274439692</v>
      </c>
    </row>
    <row r="37" spans="1:14">
      <c r="A37" s="113" t="s">
        <v>125</v>
      </c>
      <c r="B37" s="838" t="str">
        <f>VLOOKUP(A37,EQUIPOS!A7:D154,3,FALSE)</f>
        <v>Bomba para gato de tensionamiento</v>
      </c>
      <c r="C37" s="839"/>
      <c r="D37" s="839"/>
      <c r="E37" s="839"/>
      <c r="F37" s="839"/>
      <c r="G37" s="839"/>
      <c r="H37" s="840"/>
      <c r="I37" s="421"/>
      <c r="J37" s="422"/>
      <c r="K37" s="269">
        <f>VLOOKUP(A37,EQUIPOS!A7:D164,4,FALSE)</f>
        <v>51129.332032211991</v>
      </c>
      <c r="L37" s="335"/>
      <c r="M37" s="336">
        <v>670</v>
      </c>
      <c r="N37" s="272">
        <f>K37/M37</f>
        <v>76.312435868973125</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158633.32464829323</v>
      </c>
      <c r="L38" s="423"/>
      <c r="M38" s="424">
        <v>670</v>
      </c>
      <c r="N38" s="272">
        <f>K38/M38</f>
        <v>236.76615619148242</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6.4163654810271034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343.36594881592237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12052.167041528532</v>
      </c>
      <c r="N48" s="272">
        <f t="shared" ref="N48:N53" si="0">K48*M48</f>
        <v>48.20866816611413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11989.299365621648</v>
      </c>
      <c r="N49" s="272">
        <f t="shared" si="0"/>
        <v>47.95719746248659</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1030.8130997835808</v>
      </c>
      <c r="N50" s="272">
        <f t="shared" si="0"/>
        <v>20.616261995671618</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5575.7124976727009</v>
      </c>
      <c r="N51" s="272">
        <f t="shared" si="0"/>
        <v>30833.690112130036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68588.634414411586</v>
      </c>
      <c r="N52" s="272">
        <f t="shared" si="0"/>
        <v>68.588634414411587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5323.6961095792321</v>
      </c>
      <c r="N53" s="272">
        <f t="shared" si="0"/>
        <v>106.47392219158465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31125.534796360305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31789.719019227581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6357.9438038455164</v>
      </c>
      <c r="M85" s="860"/>
      <c r="N85" s="51"/>
    </row>
    <row r="86" spans="1:14">
      <c r="B86" s="89" t="s">
        <v>973</v>
      </c>
      <c r="C86" s="90"/>
      <c r="D86" s="90"/>
      <c r="E86" s="90"/>
      <c r="F86" s="90"/>
      <c r="G86" s="90"/>
      <c r="H86" s="90"/>
      <c r="I86" s="87"/>
      <c r="J86" s="88"/>
      <c r="K86" s="304">
        <v>0.05</v>
      </c>
      <c r="L86" s="859">
        <f>N80*K86</f>
        <v>1589.4859509613791</v>
      </c>
      <c r="M86" s="860"/>
      <c r="N86" s="51"/>
    </row>
    <row r="87" spans="1:14" ht="15.75" thickBot="1">
      <c r="B87" s="91" t="s">
        <v>974</v>
      </c>
      <c r="C87" s="92"/>
      <c r="D87" s="92"/>
      <c r="E87" s="92"/>
      <c r="F87" s="92"/>
      <c r="G87" s="92"/>
      <c r="H87" s="92"/>
      <c r="I87" s="93"/>
      <c r="J87" s="94"/>
      <c r="K87" s="305">
        <v>0.05</v>
      </c>
      <c r="L87" s="861">
        <f>N80*K87</f>
        <v>1589.4859509613791</v>
      </c>
      <c r="M87" s="862"/>
      <c r="N87" s="51"/>
    </row>
    <row r="88" spans="1:14" ht="15.75" thickBot="1">
      <c r="B88" s="825" t="s">
        <v>953</v>
      </c>
      <c r="C88" s="826"/>
      <c r="D88" s="826"/>
      <c r="E88" s="826"/>
      <c r="F88" s="826"/>
      <c r="G88" s="826"/>
      <c r="H88" s="826"/>
      <c r="I88" s="826"/>
      <c r="J88" s="826"/>
      <c r="K88" s="826"/>
      <c r="L88" s="826"/>
      <c r="M88" s="827"/>
      <c r="N88" s="52">
        <f>L85+L86+L87</f>
        <v>9536.9157057682751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41326.634724995856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85" t="s">
        <v>933</v>
      </c>
      <c r="L1" s="931" t="s">
        <v>2198</v>
      </c>
      <c r="M1" s="932"/>
      <c r="N1" s="933"/>
    </row>
    <row r="2" spans="2:14">
      <c r="B2" s="915"/>
      <c r="C2" s="937" t="s">
        <v>934</v>
      </c>
      <c r="D2" s="938"/>
      <c r="E2" s="938"/>
      <c r="F2" s="938"/>
      <c r="G2" s="938"/>
      <c r="H2" s="938"/>
      <c r="I2" s="938"/>
      <c r="J2" s="939"/>
      <c r="K2" s="984"/>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84"/>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983" t="s">
        <v>945</v>
      </c>
      <c r="M30" s="837"/>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11" t="s">
        <v>948</v>
      </c>
      <c r="J35" s="808"/>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958"/>
      <c r="D41" s="958"/>
      <c r="E41" s="38"/>
      <c r="F41" s="39"/>
      <c r="G41" s="39"/>
      <c r="H41" s="40"/>
      <c r="I41" s="36"/>
      <c r="J41" s="37"/>
      <c r="K41" s="279"/>
      <c r="L41" s="276"/>
      <c r="M41" s="401">
        <v>0.01</v>
      </c>
      <c r="N41" s="344">
        <f>N78*M41</f>
        <v>16.915937500000002</v>
      </c>
    </row>
    <row r="42" spans="1:14" ht="15.75" thickBot="1">
      <c r="B42" s="959"/>
      <c r="C42" s="960"/>
      <c r="D42" s="960"/>
      <c r="E42" s="960"/>
      <c r="F42" s="960"/>
      <c r="G42" s="960"/>
      <c r="H42" s="961"/>
      <c r="I42" s="847"/>
      <c r="J42" s="848"/>
      <c r="K42" s="41"/>
      <c r="L42" s="849"/>
      <c r="M42" s="962"/>
      <c r="N42" s="105"/>
    </row>
    <row r="43" spans="1:14" ht="15.75" thickBot="1">
      <c r="B43" s="825" t="s">
        <v>953</v>
      </c>
      <c r="C43" s="826"/>
      <c r="D43" s="826"/>
      <c r="E43" s="826"/>
      <c r="F43" s="826"/>
      <c r="G43" s="826"/>
      <c r="H43" s="826"/>
      <c r="I43" s="826"/>
      <c r="J43" s="826"/>
      <c r="K43" s="826"/>
      <c r="L43" s="826"/>
      <c r="M43" s="827"/>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369709.62705213757</v>
      </c>
      <c r="N48" s="272">
        <f>K48*M48</f>
        <v>369709.62705213757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369709.62705213757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982"/>
      <c r="I71" s="73" t="s">
        <v>964</v>
      </c>
      <c r="J71" s="75" t="s">
        <v>1410</v>
      </c>
      <c r="K71" s="74" t="s">
        <v>966</v>
      </c>
      <c r="L71" s="853" t="s">
        <v>950</v>
      </c>
      <c r="M71" s="97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48"/>
      <c r="I77" s="126"/>
      <c r="J77" s="126"/>
      <c r="K77" s="126"/>
      <c r="L77" s="981"/>
      <c r="M77" s="850"/>
      <c r="N77" s="127"/>
    </row>
    <row r="78" spans="1:15" ht="15.75" thickBot="1">
      <c r="B78" s="831" t="s">
        <v>953</v>
      </c>
      <c r="C78" s="832"/>
      <c r="D78" s="832"/>
      <c r="E78" s="832"/>
      <c r="F78" s="832"/>
      <c r="G78" s="832"/>
      <c r="H78" s="832"/>
      <c r="I78" s="832"/>
      <c r="J78" s="832"/>
      <c r="K78" s="832"/>
      <c r="L78" s="832"/>
      <c r="M78" s="833"/>
      <c r="N78" s="460">
        <f>SUM(N72:N77)</f>
        <v>1691.59375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371418.13673963759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74283.627347927526</v>
      </c>
      <c r="M85" s="860"/>
      <c r="N85" s="51"/>
    </row>
    <row r="86" spans="1:14">
      <c r="B86" s="89" t="s">
        <v>973</v>
      </c>
      <c r="C86" s="90"/>
      <c r="D86" s="90"/>
      <c r="E86" s="90"/>
      <c r="F86" s="90"/>
      <c r="G86" s="90"/>
      <c r="H86" s="90"/>
      <c r="I86" s="87"/>
      <c r="J86" s="88"/>
      <c r="K86" s="304">
        <v>0.05</v>
      </c>
      <c r="L86" s="859">
        <f>N80*K86</f>
        <v>18570.906836981881</v>
      </c>
      <c r="M86" s="860"/>
      <c r="N86" s="51"/>
    </row>
    <row r="87" spans="1:14" ht="15.75" thickBot="1">
      <c r="B87" s="91" t="s">
        <v>974</v>
      </c>
      <c r="C87" s="92"/>
      <c r="D87" s="92"/>
      <c r="E87" s="92"/>
      <c r="F87" s="92"/>
      <c r="G87" s="92"/>
      <c r="H87" s="92"/>
      <c r="I87" s="93"/>
      <c r="J87" s="94"/>
      <c r="K87" s="305">
        <v>0.05</v>
      </c>
      <c r="L87" s="861">
        <f>N80*K87</f>
        <v>18570.906836981881</v>
      </c>
      <c r="M87" s="862"/>
      <c r="N87" s="51"/>
    </row>
    <row r="88" spans="1:14" ht="15.75" thickBot="1">
      <c r="B88" s="825" t="s">
        <v>953</v>
      </c>
      <c r="C88" s="826"/>
      <c r="D88" s="826"/>
      <c r="E88" s="826"/>
      <c r="F88" s="826"/>
      <c r="G88" s="826"/>
      <c r="H88" s="826"/>
      <c r="I88" s="826"/>
      <c r="J88" s="826"/>
      <c r="K88" s="826"/>
      <c r="L88" s="826"/>
      <c r="M88" s="827"/>
      <c r="N88" s="52">
        <f>L85+L86+L87</f>
        <v>111425.4410218913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482843.5777615289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N78*M41</f>
        <v>54.131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36787.345734547787</v>
      </c>
      <c r="N48" s="272">
        <f>K48*M48</f>
        <v>38626.71302127518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38626.71302127518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1082.6199999999999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39763.464021275184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7952.6928042550371</v>
      </c>
      <c r="M85" s="860"/>
      <c r="N85" s="51"/>
    </row>
    <row r="86" spans="1:14">
      <c r="B86" s="89" t="s">
        <v>973</v>
      </c>
      <c r="C86" s="90"/>
      <c r="D86" s="90"/>
      <c r="E86" s="90"/>
      <c r="F86" s="90"/>
      <c r="G86" s="90"/>
      <c r="H86" s="90"/>
      <c r="I86" s="87"/>
      <c r="J86" s="88"/>
      <c r="K86" s="304">
        <v>0.05</v>
      </c>
      <c r="L86" s="859">
        <f>N80*K86</f>
        <v>1988.1732010637593</v>
      </c>
      <c r="M86" s="860"/>
      <c r="N86" s="51"/>
    </row>
    <row r="87" spans="1:14" ht="15.75" thickBot="1">
      <c r="B87" s="91" t="s">
        <v>974</v>
      </c>
      <c r="C87" s="92"/>
      <c r="D87" s="92"/>
      <c r="E87" s="92"/>
      <c r="F87" s="92"/>
      <c r="G87" s="92"/>
      <c r="H87" s="92"/>
      <c r="I87" s="93"/>
      <c r="J87" s="94"/>
      <c r="K87" s="305">
        <v>0.05</v>
      </c>
      <c r="L87" s="861">
        <f>N80*K87</f>
        <v>1988.1732010637593</v>
      </c>
      <c r="M87" s="862"/>
      <c r="N87" s="51"/>
    </row>
    <row r="88" spans="1:14" ht="15.75" thickBot="1">
      <c r="B88" s="825" t="s">
        <v>953</v>
      </c>
      <c r="C88" s="826"/>
      <c r="D88" s="826"/>
      <c r="E88" s="826"/>
      <c r="F88" s="826"/>
      <c r="G88" s="826"/>
      <c r="H88" s="826"/>
      <c r="I88" s="826"/>
      <c r="J88" s="826"/>
      <c r="K88" s="826"/>
      <c r="L88" s="826"/>
      <c r="M88" s="827"/>
      <c r="N88" s="52">
        <f>L85+L86+L87</f>
        <v>11929.039206382555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51692.50322765774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12454.435578949695</v>
      </c>
      <c r="L36" s="270"/>
      <c r="M36" s="336">
        <v>40</v>
      </c>
      <c r="N36" s="272">
        <f>K36/M36</f>
        <v>311.36088947374236</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15931.745314137916</v>
      </c>
      <c r="L37" s="335"/>
      <c r="M37" s="336">
        <v>40</v>
      </c>
      <c r="N37" s="272">
        <f t="shared" ref="N37:N43" si="0">K37/M37</f>
        <v>398.29363285344789</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13764.994981367299</v>
      </c>
      <c r="L38" s="335"/>
      <c r="M38" s="336">
        <v>40</v>
      </c>
      <c r="N38" s="272">
        <f t="shared" si="0"/>
        <v>344.12487453418248</v>
      </c>
    </row>
    <row r="39" spans="1:14">
      <c r="A39" s="113" t="s">
        <v>208</v>
      </c>
      <c r="B39" s="838" t="str">
        <f>VLOOKUP(A39,EQUIPOS!A9:D154,3,FALSE)</f>
        <v>Equipo de soldadura 400</v>
      </c>
      <c r="C39" s="839"/>
      <c r="D39" s="839"/>
      <c r="E39" s="839"/>
      <c r="F39" s="839"/>
      <c r="G39" s="839"/>
      <c r="H39" s="840"/>
      <c r="I39" s="421"/>
      <c r="J39" s="422"/>
      <c r="K39" s="269">
        <f>VLOOKUP(A39,EQUIPOS!A9:D166,4,FALSE)</f>
        <v>10303.139956113248</v>
      </c>
      <c r="L39" s="335"/>
      <c r="M39" s="336">
        <v>40</v>
      </c>
      <c r="N39" s="272">
        <f t="shared" si="0"/>
        <v>257.5784989028312</v>
      </c>
    </row>
    <row r="40" spans="1:14">
      <c r="A40" s="113" t="s">
        <v>210</v>
      </c>
      <c r="B40" s="838" t="str">
        <f>VLOOKUP(A40,EQUIPOS!A10:D154,3,FALSE)</f>
        <v>Equipo de soldadura 600</v>
      </c>
      <c r="C40" s="839"/>
      <c r="D40" s="839"/>
      <c r="E40" s="839"/>
      <c r="F40" s="839"/>
      <c r="G40" s="839"/>
      <c r="H40" s="840"/>
      <c r="I40" s="421"/>
      <c r="J40" s="422"/>
      <c r="K40" s="269">
        <f>VLOOKUP(A40,EQUIPOS!A10:D167,4,FALSE)</f>
        <v>15731.864398989319</v>
      </c>
      <c r="L40" s="335"/>
      <c r="M40" s="336">
        <v>40</v>
      </c>
      <c r="N40" s="272">
        <f t="shared" si="0"/>
        <v>393.29660997473297</v>
      </c>
    </row>
    <row r="41" spans="1:14">
      <c r="A41" s="113" t="s">
        <v>202</v>
      </c>
      <c r="B41" s="838" t="str">
        <f>VLOOKUP(A41,EQUIPOS!A11:D155,3,FALSE)</f>
        <v xml:space="preserve">Equipo de rayos X y/o ultrasonido
</v>
      </c>
      <c r="C41" s="839"/>
      <c r="D41" s="839"/>
      <c r="E41" s="839"/>
      <c r="F41" s="839"/>
      <c r="G41" s="839"/>
      <c r="H41" s="840"/>
      <c r="I41" s="421"/>
      <c r="J41" s="422"/>
      <c r="K41" s="269">
        <f>VLOOKUP(A41,EQUIPOS!A11:D168,4,FALSE)</f>
        <v>61040.952669992934</v>
      </c>
      <c r="L41" s="335"/>
      <c r="M41" s="336">
        <v>4000</v>
      </c>
      <c r="N41" s="272">
        <f t="shared" si="0"/>
        <v>15.260238167498233</v>
      </c>
    </row>
    <row r="42" spans="1:14">
      <c r="A42" s="113" t="s">
        <v>294</v>
      </c>
      <c r="B42" s="838" t="str">
        <f>VLOOKUP(A42,EQUIPOS!A12:D156,3,FALSE)</f>
        <v>Puente grúa</v>
      </c>
      <c r="C42" s="839"/>
      <c r="D42" s="839"/>
      <c r="E42" s="839"/>
      <c r="F42" s="839"/>
      <c r="G42" s="839"/>
      <c r="H42" s="840"/>
      <c r="I42" s="421"/>
      <c r="J42" s="422"/>
      <c r="K42" s="269">
        <f>VLOOKUP(A42,EQUIPOS!A12:D169,4,FALSE)</f>
        <v>510733.85982250294</v>
      </c>
      <c r="L42" s="335"/>
      <c r="M42" s="336">
        <v>40000</v>
      </c>
      <c r="N42" s="272">
        <f t="shared" si="0"/>
        <v>12.768346495562573</v>
      </c>
    </row>
    <row r="43" spans="1:14">
      <c r="A43" s="113" t="s">
        <v>334</v>
      </c>
      <c r="B43" s="838" t="str">
        <f>VLOOKUP(A43,EQUIPOS!A13:D157,3,FALSE)</f>
        <v>Taladro industrial</v>
      </c>
      <c r="C43" s="839"/>
      <c r="D43" s="839"/>
      <c r="E43" s="839"/>
      <c r="F43" s="839"/>
      <c r="G43" s="839"/>
      <c r="H43" s="840"/>
      <c r="I43" s="421"/>
      <c r="J43" s="422"/>
      <c r="K43" s="269">
        <f>VLOOKUP(A43,EQUIPOS!A13:D170,4,FALSE)</f>
        <v>3118.7604647154803</v>
      </c>
      <c r="L43" s="335"/>
      <c r="M43" s="336">
        <v>40</v>
      </c>
      <c r="N43" s="272">
        <f t="shared" si="0"/>
        <v>77.969011617887006</v>
      </c>
    </row>
    <row r="44" spans="1:14">
      <c r="B44" s="838"/>
      <c r="C44" s="839"/>
      <c r="D44" s="839"/>
      <c r="E44" s="839"/>
      <c r="F44" s="839"/>
      <c r="G44" s="839"/>
      <c r="H44" s="840"/>
      <c r="I44" s="36"/>
      <c r="J44" s="37"/>
      <c r="K44" s="269"/>
      <c r="L44" s="276"/>
      <c r="M44" s="336"/>
      <c r="N44" s="272"/>
    </row>
    <row r="45" spans="1:14">
      <c r="B45" s="320"/>
      <c r="C45" s="321"/>
      <c r="D45" s="321"/>
      <c r="E45" s="321"/>
      <c r="F45" s="323"/>
      <c r="G45" s="323"/>
      <c r="H45" s="125"/>
      <c r="I45" s="36"/>
      <c r="J45" s="37"/>
      <c r="K45" s="269"/>
      <c r="L45" s="276"/>
      <c r="M45" s="277"/>
      <c r="N45" s="273"/>
    </row>
    <row r="46" spans="1:14">
      <c r="B46" s="845" t="s">
        <v>952</v>
      </c>
      <c r="C46" s="846"/>
      <c r="D46" s="846"/>
      <c r="E46" s="38"/>
      <c r="F46" s="39"/>
      <c r="G46" s="39"/>
      <c r="H46" s="40"/>
      <c r="I46" s="36"/>
      <c r="J46" s="37"/>
      <c r="K46" s="279"/>
      <c r="L46" s="276"/>
      <c r="M46" s="401">
        <v>0.1</v>
      </c>
      <c r="N46" s="344">
        <f>N83*M46</f>
        <v>201.60799618480041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SUM(N36:N46)</f>
        <v>2012.2600982046852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34294.317207205793</v>
      </c>
      <c r="N53" s="272">
        <f t="shared" ref="N53:N58" si="1">K53*M53</f>
        <v>171.47158603602898</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4974.1338747706122</v>
      </c>
      <c r="N54" s="272">
        <f t="shared" si="1"/>
        <v>24.870669373853062</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12867.278977424698</v>
      </c>
      <c r="N55" s="272">
        <f t="shared" si="1"/>
        <v>64.33639488712349</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11202.369491338914</v>
      </c>
      <c r="N56" s="272">
        <f t="shared" si="1"/>
        <v>112.02369491338914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21419.450751654404</v>
      </c>
      <c r="N57" s="272">
        <f t="shared" si="1"/>
        <v>214.19450751654404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4149.2666098544132</v>
      </c>
      <c r="N58" s="272">
        <f t="shared" si="1"/>
        <v>4149.2666098544132</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4736.1634625813522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B66" s="46"/>
      <c r="C66" s="317"/>
      <c r="D66" s="317"/>
      <c r="E66" s="317"/>
      <c r="F66" s="317"/>
      <c r="G66" s="31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311"/>
      <c r="I68" s="279"/>
      <c r="J68" s="286"/>
      <c r="K68" s="279"/>
      <c r="L68" s="829"/>
      <c r="M68" s="830"/>
      <c r="N68" s="287"/>
    </row>
    <row r="69" spans="1:15">
      <c r="B69" s="46"/>
      <c r="C69" s="47"/>
      <c r="D69" s="47"/>
      <c r="E69" s="47"/>
      <c r="F69" s="47"/>
      <c r="G69" s="47"/>
      <c r="H69" s="311"/>
      <c r="I69" s="279"/>
      <c r="J69" s="286"/>
      <c r="K69" s="279"/>
      <c r="L69" s="829"/>
      <c r="M69" s="83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2"/>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0"/>
      <c r="J82" s="471"/>
      <c r="K82" s="474"/>
      <c r="L82" s="475"/>
      <c r="M82" s="476"/>
      <c r="N82" s="440"/>
    </row>
    <row r="83" spans="1:14" ht="15.75" thickBot="1">
      <c r="B83" s="831" t="s">
        <v>953</v>
      </c>
      <c r="C83" s="832"/>
      <c r="D83" s="832"/>
      <c r="E83" s="832"/>
      <c r="F83" s="832"/>
      <c r="G83" s="832"/>
      <c r="H83" s="832"/>
      <c r="I83" s="832"/>
      <c r="J83" s="832"/>
      <c r="K83" s="832"/>
      <c r="L83" s="832"/>
      <c r="M83" s="833"/>
      <c r="N83" s="460">
        <f>SUM(N77:N82)</f>
        <v>2016.0799618480041</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8764.5035226340406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1752.9007045268081</v>
      </c>
      <c r="M90" s="860"/>
      <c r="N90" s="51"/>
    </row>
    <row r="91" spans="1:14">
      <c r="B91" s="89" t="s">
        <v>973</v>
      </c>
      <c r="C91" s="90"/>
      <c r="D91" s="90"/>
      <c r="E91" s="90"/>
      <c r="F91" s="90"/>
      <c r="G91" s="90"/>
      <c r="H91" s="90"/>
      <c r="I91" s="87"/>
      <c r="J91" s="88"/>
      <c r="K91" s="304">
        <v>0.05</v>
      </c>
      <c r="L91" s="859">
        <f>N85*K91</f>
        <v>438.22517613170203</v>
      </c>
      <c r="M91" s="860"/>
      <c r="N91" s="51"/>
    </row>
    <row r="92" spans="1:14" ht="15.75" thickBot="1">
      <c r="B92" s="91" t="s">
        <v>974</v>
      </c>
      <c r="C92" s="92"/>
      <c r="D92" s="92"/>
      <c r="E92" s="92"/>
      <c r="F92" s="92"/>
      <c r="G92" s="92"/>
      <c r="H92" s="92"/>
      <c r="I92" s="93"/>
      <c r="J92" s="94"/>
      <c r="K92" s="305">
        <v>0.05</v>
      </c>
      <c r="L92" s="861">
        <f>N85*K92</f>
        <v>438.22517613170203</v>
      </c>
      <c r="M92" s="862"/>
      <c r="N92" s="51"/>
    </row>
    <row r="93" spans="1:14" ht="15.75" thickBot="1">
      <c r="B93" s="825" t="s">
        <v>953</v>
      </c>
      <c r="C93" s="826"/>
      <c r="D93" s="826"/>
      <c r="E93" s="826"/>
      <c r="F93" s="826"/>
      <c r="G93" s="826"/>
      <c r="H93" s="826"/>
      <c r="I93" s="826"/>
      <c r="J93" s="826"/>
      <c r="K93" s="826"/>
      <c r="L93" s="826"/>
      <c r="M93" s="827"/>
      <c r="N93" s="52">
        <f>L90+L91+L92</f>
        <v>2629.3510567902122</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11393.854579424253</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12454.435578949695</v>
      </c>
      <c r="L36" s="270"/>
      <c r="M36" s="336">
        <v>40</v>
      </c>
      <c r="N36" s="272">
        <f t="shared" ref="N36:N41" si="0">K36/M36</f>
        <v>311.36088947374236</v>
      </c>
    </row>
    <row r="37" spans="1:14">
      <c r="A37" s="113" t="s">
        <v>334</v>
      </c>
      <c r="B37" s="838" t="str">
        <f>VLOOKUP(A37,EQUIPOS!A7:D154,3,FALSE)</f>
        <v>Taladro industrial</v>
      </c>
      <c r="C37" s="839"/>
      <c r="D37" s="839"/>
      <c r="E37" s="839"/>
      <c r="F37" s="839"/>
      <c r="G37" s="839"/>
      <c r="H37" s="840"/>
      <c r="I37" s="421"/>
      <c r="J37" s="422"/>
      <c r="K37" s="269">
        <f>VLOOKUP(A37,EQUIPOS!A7:D164,4,FALSE)</f>
        <v>3118.7604647154803</v>
      </c>
      <c r="L37" s="335"/>
      <c r="M37" s="336">
        <v>40</v>
      </c>
      <c r="N37" s="272">
        <f t="shared" si="0"/>
        <v>77.969011617887006</v>
      </c>
    </row>
    <row r="38" spans="1:14">
      <c r="A38" s="113" t="s">
        <v>195</v>
      </c>
      <c r="B38" s="838" t="str">
        <f>VLOOKUP(A38,EQUIPOS!A8:D154,3,FALSE)</f>
        <v xml:space="preserve">Equipo de oxicorte, Capacidad de corte: hasta 6´´ (152mm) </v>
      </c>
      <c r="C38" s="839"/>
      <c r="D38" s="839"/>
      <c r="E38" s="839"/>
      <c r="F38" s="839"/>
      <c r="G38" s="839"/>
      <c r="H38" s="840"/>
      <c r="I38" s="421"/>
      <c r="J38" s="422"/>
      <c r="K38" s="269">
        <f>VLOOKUP(A38,EQUIPOS!A8:D165,4,FALSE)</f>
        <v>15931.745314137916</v>
      </c>
      <c r="L38" s="335"/>
      <c r="M38" s="336">
        <v>40</v>
      </c>
      <c r="N38" s="272">
        <f t="shared" si="0"/>
        <v>398.29363285344789</v>
      </c>
    </row>
    <row r="39" spans="1:14">
      <c r="A39" s="113" t="s">
        <v>204</v>
      </c>
      <c r="B39" s="838" t="str">
        <f>VLOOKUP(A39,EQUIPOS!A9:D154,3,FALSE)</f>
        <v xml:space="preserve">Equipo de soldadura 250 AMP
</v>
      </c>
      <c r="C39" s="839"/>
      <c r="D39" s="839"/>
      <c r="E39" s="839"/>
      <c r="F39" s="839"/>
      <c r="G39" s="839"/>
      <c r="H39" s="840"/>
      <c r="I39" s="421"/>
      <c r="J39" s="422"/>
      <c r="K39" s="269">
        <f>VLOOKUP(A39,EQUIPOS!A9:D166,4,FALSE)</f>
        <v>13764.994981367299</v>
      </c>
      <c r="L39" s="335"/>
      <c r="M39" s="336">
        <v>40</v>
      </c>
      <c r="N39" s="272">
        <f t="shared" si="0"/>
        <v>344.12487453418248</v>
      </c>
    </row>
    <row r="40" spans="1:14">
      <c r="A40" s="113" t="s">
        <v>208</v>
      </c>
      <c r="B40" s="838" t="str">
        <f>VLOOKUP(A40,EQUIPOS!A10:D154,3,FALSE)</f>
        <v>Equipo de soldadura 400</v>
      </c>
      <c r="C40" s="839"/>
      <c r="D40" s="839"/>
      <c r="E40" s="839"/>
      <c r="F40" s="839"/>
      <c r="G40" s="839"/>
      <c r="H40" s="840"/>
      <c r="I40" s="421"/>
      <c r="J40" s="422"/>
      <c r="K40" s="269">
        <f>VLOOKUP(A40,EQUIPOS!A10:D167,4,FALSE)</f>
        <v>10303.139956113248</v>
      </c>
      <c r="L40" s="335"/>
      <c r="M40" s="336">
        <v>40</v>
      </c>
      <c r="N40" s="272">
        <f t="shared" si="0"/>
        <v>257.5784989028312</v>
      </c>
    </row>
    <row r="41" spans="1:14">
      <c r="A41" s="113" t="s">
        <v>210</v>
      </c>
      <c r="B41" s="838" t="str">
        <f>VLOOKUP(A41,EQUIPOS!A11:D155,3,FALSE)</f>
        <v>Equipo de soldadura 600</v>
      </c>
      <c r="C41" s="839"/>
      <c r="D41" s="839"/>
      <c r="E41" s="839"/>
      <c r="F41" s="839"/>
      <c r="G41" s="839"/>
      <c r="H41" s="840"/>
      <c r="I41" s="421"/>
      <c r="J41" s="422"/>
      <c r="K41" s="269">
        <f>VLOOKUP(A41,EQUIPOS!A11:D168,4,FALSE)</f>
        <v>15731.864398989319</v>
      </c>
      <c r="L41" s="335"/>
      <c r="M41" s="336">
        <v>40</v>
      </c>
      <c r="N41" s="272">
        <f t="shared" si="0"/>
        <v>393.29660997473297</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100.80399809240021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1883.4275154492241</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34294.317207205793</v>
      </c>
      <c r="N51" s="272">
        <f t="shared" ref="N51:N56" si="1">K51*M51</f>
        <v>171.47158603602898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4974.1338747706122</v>
      </c>
      <c r="N52" s="272">
        <f t="shared" si="1"/>
        <v>24.870669373853062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12867.278977424698</v>
      </c>
      <c r="N53" s="272">
        <f t="shared" si="1"/>
        <v>64.33639488712349</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11202.369491338914</v>
      </c>
      <c r="N54" s="272">
        <f t="shared" si="1"/>
        <v>112.02369491338914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21419.450751654404</v>
      </c>
      <c r="N55" s="272">
        <f t="shared" si="1"/>
        <v>214.19450751654404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4149.2666098544132</v>
      </c>
      <c r="N56" s="272">
        <f t="shared" si="1"/>
        <v>4149.2666098544132</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4736.1634625813522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2"/>
      <c r="C80" s="813"/>
      <c r="D80" s="813"/>
      <c r="E80" s="813"/>
      <c r="F80" s="813"/>
      <c r="G80" s="813"/>
      <c r="H80" s="813"/>
      <c r="I80" s="470"/>
      <c r="J80" s="471"/>
      <c r="K80" s="472"/>
      <c r="L80" s="475"/>
      <c r="M80" s="476"/>
      <c r="N80" s="440"/>
    </row>
    <row r="81" spans="1:14" ht="15.75" thickBot="1">
      <c r="B81" s="831" t="s">
        <v>953</v>
      </c>
      <c r="C81" s="832"/>
      <c r="D81" s="832"/>
      <c r="E81" s="832"/>
      <c r="F81" s="832"/>
      <c r="G81" s="832"/>
      <c r="H81" s="832"/>
      <c r="I81" s="832"/>
      <c r="J81" s="832"/>
      <c r="K81" s="832"/>
      <c r="L81" s="832"/>
      <c r="M81" s="833"/>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8635.6709398785806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1727.1341879757163</v>
      </c>
      <c r="M88" s="860"/>
      <c r="N88" s="51"/>
    </row>
    <row r="89" spans="1:14">
      <c r="B89" s="89" t="s">
        <v>973</v>
      </c>
      <c r="C89" s="90"/>
      <c r="D89" s="90"/>
      <c r="E89" s="90"/>
      <c r="F89" s="90"/>
      <c r="G89" s="90"/>
      <c r="H89" s="90"/>
      <c r="I89" s="87"/>
      <c r="J89" s="88"/>
      <c r="K89" s="304">
        <v>0.05</v>
      </c>
      <c r="L89" s="859">
        <f>N83*K89</f>
        <v>431.78354699392906</v>
      </c>
      <c r="M89" s="860"/>
      <c r="N89" s="51"/>
    </row>
    <row r="90" spans="1:14" ht="15.75" thickBot="1">
      <c r="B90" s="91" t="s">
        <v>974</v>
      </c>
      <c r="C90" s="92"/>
      <c r="D90" s="92"/>
      <c r="E90" s="92"/>
      <c r="F90" s="92"/>
      <c r="G90" s="92"/>
      <c r="H90" s="92"/>
      <c r="I90" s="93"/>
      <c r="J90" s="94"/>
      <c r="K90" s="305">
        <v>0.05</v>
      </c>
      <c r="L90" s="861">
        <f>N83*K90</f>
        <v>431.78354699392906</v>
      </c>
      <c r="M90" s="862"/>
      <c r="N90" s="51"/>
    </row>
    <row r="91" spans="1:14" ht="15.75" thickBot="1">
      <c r="B91" s="825" t="s">
        <v>953</v>
      </c>
      <c r="C91" s="826"/>
      <c r="D91" s="826"/>
      <c r="E91" s="826"/>
      <c r="F91" s="826"/>
      <c r="G91" s="826"/>
      <c r="H91" s="826"/>
      <c r="I91" s="826"/>
      <c r="J91" s="826"/>
      <c r="K91" s="826"/>
      <c r="L91" s="826"/>
      <c r="M91" s="827"/>
      <c r="N91" s="52">
        <f>L88+L89+L90</f>
        <v>2590.7012819635743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11226.372221842155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9">
        <f>VLOOKUP(A61,TRANSPORTE!A3:D117,4,FALSE)</f>
        <v>0.30961138997784476</v>
      </c>
      <c r="M61" s="830"/>
      <c r="N61" s="287">
        <f>K61*L61</f>
        <v>0.30961138997784476</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0.30961138997784476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0.30961138997784476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6.1922277995568958E-2</v>
      </c>
      <c r="M85" s="860"/>
      <c r="N85" s="51"/>
    </row>
    <row r="86" spans="1:14">
      <c r="B86" s="89" t="s">
        <v>973</v>
      </c>
      <c r="C86" s="90"/>
      <c r="D86" s="90"/>
      <c r="E86" s="90"/>
      <c r="F86" s="90"/>
      <c r="G86" s="90"/>
      <c r="H86" s="90"/>
      <c r="I86" s="87"/>
      <c r="J86" s="88"/>
      <c r="K86" s="304">
        <v>0.05</v>
      </c>
      <c r="L86" s="859">
        <f>N80*K86</f>
        <v>1.548056949889224E-2</v>
      </c>
      <c r="M86" s="860"/>
      <c r="N86" s="51"/>
    </row>
    <row r="87" spans="1:14" ht="15.75" thickBot="1">
      <c r="B87" s="91" t="s">
        <v>974</v>
      </c>
      <c r="C87" s="92"/>
      <c r="D87" s="92"/>
      <c r="E87" s="92"/>
      <c r="F87" s="92"/>
      <c r="G87" s="92"/>
      <c r="H87" s="92"/>
      <c r="I87" s="93"/>
      <c r="J87" s="94"/>
      <c r="K87" s="305">
        <v>0.05</v>
      </c>
      <c r="L87" s="861">
        <f>N80*K87</f>
        <v>1.548056949889224E-2</v>
      </c>
      <c r="M87" s="862"/>
      <c r="N87" s="51"/>
    </row>
    <row r="88" spans="1:14" ht="15.75" thickBot="1">
      <c r="B88" s="825" t="s">
        <v>953</v>
      </c>
      <c r="C88" s="826"/>
      <c r="D88" s="826"/>
      <c r="E88" s="826"/>
      <c r="F88" s="826"/>
      <c r="G88" s="826"/>
      <c r="H88" s="826"/>
      <c r="I88" s="826"/>
      <c r="J88" s="826"/>
      <c r="K88" s="826"/>
      <c r="L88" s="826"/>
      <c r="M88" s="827"/>
      <c r="N88" s="52">
        <f>L85+L86+L87</f>
        <v>9.2883416993353424E-2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0.40249480697119822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12454.435578949695</v>
      </c>
      <c r="L36" s="270"/>
      <c r="M36" s="336">
        <v>40</v>
      </c>
      <c r="N36" s="272">
        <f t="shared" ref="N36:N41" si="0">K36/M36</f>
        <v>311.36088947374236</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15931.745314137916</v>
      </c>
      <c r="L37" s="335"/>
      <c r="M37" s="336">
        <v>400</v>
      </c>
      <c r="N37" s="272">
        <f t="shared" si="0"/>
        <v>39.82936328534479</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13764.994981367299</v>
      </c>
      <c r="L38" s="335"/>
      <c r="M38" s="336">
        <v>400</v>
      </c>
      <c r="N38" s="272">
        <f t="shared" si="0"/>
        <v>34.412487453418251</v>
      </c>
    </row>
    <row r="39" spans="1:14">
      <c r="A39" s="113" t="s">
        <v>208</v>
      </c>
      <c r="B39" s="838" t="str">
        <f>VLOOKUP(A39,EQUIPOS!A9:D154,3,FALSE)</f>
        <v>Equipo de soldadura 400</v>
      </c>
      <c r="C39" s="839"/>
      <c r="D39" s="839"/>
      <c r="E39" s="839"/>
      <c r="F39" s="839"/>
      <c r="G39" s="839"/>
      <c r="H39" s="840"/>
      <c r="I39" s="421"/>
      <c r="J39" s="422"/>
      <c r="K39" s="269">
        <f>VLOOKUP(A39,EQUIPOS!A9:D166,4,FALSE)</f>
        <v>10303.139956113248</v>
      </c>
      <c r="L39" s="335"/>
      <c r="M39" s="336">
        <v>400</v>
      </c>
      <c r="N39" s="272">
        <f t="shared" si="0"/>
        <v>25.757849890283119</v>
      </c>
    </row>
    <row r="40" spans="1:14">
      <c r="A40" s="113" t="s">
        <v>210</v>
      </c>
      <c r="B40" s="838" t="str">
        <f>VLOOKUP(A40,EQUIPOS!A10:D154,3,FALSE)</f>
        <v>Equipo de soldadura 600</v>
      </c>
      <c r="C40" s="839"/>
      <c r="D40" s="839"/>
      <c r="E40" s="839"/>
      <c r="F40" s="839"/>
      <c r="G40" s="839"/>
      <c r="H40" s="840"/>
      <c r="I40" s="421"/>
      <c r="J40" s="422"/>
      <c r="K40" s="269">
        <f>VLOOKUP(A40,EQUIPOS!A10:D167,4,FALSE)</f>
        <v>15731.864398989319</v>
      </c>
      <c r="L40" s="335"/>
      <c r="M40" s="336">
        <v>400</v>
      </c>
      <c r="N40" s="272">
        <f t="shared" si="0"/>
        <v>39.329660997473297</v>
      </c>
    </row>
    <row r="41" spans="1:14">
      <c r="A41" s="113" t="s">
        <v>243</v>
      </c>
      <c r="B41" s="838" t="str">
        <f>VLOOKUP(A41,EQUIPOS!A11:D155,3,FALSE)</f>
        <v>Grúa 10 ton</v>
      </c>
      <c r="C41" s="839"/>
      <c r="D41" s="839"/>
      <c r="E41" s="839"/>
      <c r="F41" s="839"/>
      <c r="G41" s="839"/>
      <c r="H41" s="840"/>
      <c r="I41" s="421"/>
      <c r="J41" s="422"/>
      <c r="K41" s="269">
        <f>VLOOKUP(A41,EQUIPOS!A11:D168,4,FALSE)</f>
        <v>196653.97171434233</v>
      </c>
      <c r="L41" s="335"/>
      <c r="M41" s="336">
        <v>400</v>
      </c>
      <c r="N41" s="272">
        <f t="shared" si="0"/>
        <v>491.63492928585583</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100.80399809240021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1043.1291784785178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34294.317207205793</v>
      </c>
      <c r="N51" s="272">
        <f>K51*M51</f>
        <v>171.47158603602898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4974.1338747706122</v>
      </c>
      <c r="N52" s="272">
        <f t="shared" ref="N52:N58" si="1">K52*M52</f>
        <v>24.870669373853062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12867.278977424698</v>
      </c>
      <c r="N53" s="272">
        <f t="shared" si="1"/>
        <v>64.33639488712349</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11202.369491338914</v>
      </c>
      <c r="N54" s="272">
        <f t="shared" si="1"/>
        <v>112.02369491338914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21419.450751654404</v>
      </c>
      <c r="N55" s="272">
        <f t="shared" si="1"/>
        <v>214.19450751654404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39021.316080135548</v>
      </c>
      <c r="N56" s="272">
        <f t="shared" si="1"/>
        <v>19.510658040067774</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42002.111058479233</v>
      </c>
      <c r="N57" s="272">
        <f t="shared" si="1"/>
        <v>42.002111058479237</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19510.658040067774</v>
      </c>
      <c r="N58" s="272">
        <f t="shared" si="1"/>
        <v>19.510658040067774</v>
      </c>
    </row>
    <row r="59" spans="1:14" ht="15.75" thickBot="1">
      <c r="B59" s="825" t="s">
        <v>953</v>
      </c>
      <c r="C59" s="826"/>
      <c r="D59" s="826"/>
      <c r="E59" s="826"/>
      <c r="F59" s="826"/>
      <c r="G59" s="826"/>
      <c r="H59" s="826"/>
      <c r="I59" s="826"/>
      <c r="J59" s="826"/>
      <c r="K59" s="826"/>
      <c r="L59" s="826"/>
      <c r="M59" s="827"/>
      <c r="N59" s="394">
        <f>SUM(N51:N58)</f>
        <v>667.92027986555365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2"/>
      <c r="C80" s="813"/>
      <c r="D80" s="813"/>
      <c r="E80" s="813"/>
      <c r="F80" s="813"/>
      <c r="G80" s="813"/>
      <c r="H80" s="813"/>
      <c r="I80" s="470"/>
      <c r="J80" s="471"/>
      <c r="K80" s="474"/>
      <c r="L80" s="475"/>
      <c r="M80" s="476"/>
      <c r="N80" s="395"/>
    </row>
    <row r="81" spans="1:14" ht="15.75" thickBot="1">
      <c r="B81" s="831" t="s">
        <v>953</v>
      </c>
      <c r="C81" s="832"/>
      <c r="D81" s="832"/>
      <c r="E81" s="832"/>
      <c r="F81" s="832"/>
      <c r="G81" s="832"/>
      <c r="H81" s="832"/>
      <c r="I81" s="832"/>
      <c r="J81" s="832"/>
      <c r="K81" s="832"/>
      <c r="L81" s="832"/>
      <c r="M81" s="833"/>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3727.1294201920755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745.42588403841512</v>
      </c>
      <c r="M88" s="860"/>
      <c r="N88" s="51"/>
    </row>
    <row r="89" spans="1:14">
      <c r="B89" s="89" t="s">
        <v>973</v>
      </c>
      <c r="C89" s="90"/>
      <c r="D89" s="90"/>
      <c r="E89" s="90"/>
      <c r="F89" s="90"/>
      <c r="G89" s="90"/>
      <c r="H89" s="90"/>
      <c r="I89" s="87"/>
      <c r="J89" s="88"/>
      <c r="K89" s="304">
        <v>0.05</v>
      </c>
      <c r="L89" s="859">
        <f>N83*K89</f>
        <v>186.35647100960378</v>
      </c>
      <c r="M89" s="860"/>
      <c r="N89" s="51"/>
    </row>
    <row r="90" spans="1:14" ht="15.75" thickBot="1">
      <c r="B90" s="91" t="s">
        <v>974</v>
      </c>
      <c r="C90" s="92"/>
      <c r="D90" s="92"/>
      <c r="E90" s="92"/>
      <c r="F90" s="92"/>
      <c r="G90" s="92"/>
      <c r="H90" s="92"/>
      <c r="I90" s="93"/>
      <c r="J90" s="94"/>
      <c r="K90" s="305">
        <v>0.05</v>
      </c>
      <c r="L90" s="861">
        <f>N83*K90</f>
        <v>186.35647100960378</v>
      </c>
      <c r="M90" s="862"/>
      <c r="N90" s="51"/>
    </row>
    <row r="91" spans="1:14" ht="15.75" thickBot="1">
      <c r="B91" s="825" t="s">
        <v>953</v>
      </c>
      <c r="C91" s="826"/>
      <c r="D91" s="826"/>
      <c r="E91" s="826"/>
      <c r="F91" s="826"/>
      <c r="G91" s="826"/>
      <c r="H91" s="826"/>
      <c r="I91" s="826"/>
      <c r="J91" s="826"/>
      <c r="K91" s="826"/>
      <c r="L91" s="826"/>
      <c r="M91" s="827"/>
      <c r="N91" s="52">
        <f>L88+L89+L90</f>
        <v>1118.1388260576227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4845.2682462496978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3873.9806234985813</v>
      </c>
      <c r="L36" s="270"/>
      <c r="M36" s="336">
        <v>4</v>
      </c>
      <c r="N36" s="272">
        <f>K36/M36</f>
        <v>968.49515587464532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1010.0320112950249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1978.5271671696701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409236.05239042157</v>
      </c>
      <c r="N48" s="272">
        <f>K48*M48</f>
        <v>4092.3605239042158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137280.24174625686</v>
      </c>
      <c r="N49" s="272">
        <f>K49*M49</f>
        <v>137280.24174625686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341436.51570118609</v>
      </c>
      <c r="N50" s="272">
        <f>K50*M50</f>
        <v>124624.32823093292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265996.93050109397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2.0571256761960672</v>
      </c>
      <c r="M58" s="830"/>
      <c r="N58" s="287">
        <f>K58*L58</f>
        <v>0.5759951893348989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0.5759951893348989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278076.35377640318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55615.270755280639</v>
      </c>
      <c r="M82" s="860"/>
      <c r="N82" s="51"/>
    </row>
    <row r="83" spans="1:14">
      <c r="B83" s="89" t="s">
        <v>973</v>
      </c>
      <c r="C83" s="90"/>
      <c r="D83" s="90"/>
      <c r="E83" s="90"/>
      <c r="F83" s="90"/>
      <c r="G83" s="90"/>
      <c r="H83" s="90"/>
      <c r="I83" s="87"/>
      <c r="J83" s="88"/>
      <c r="K83" s="304">
        <v>0.05</v>
      </c>
      <c r="L83" s="859">
        <f>N77*K83</f>
        <v>13903.81768882016</v>
      </c>
      <c r="M83" s="860"/>
      <c r="N83" s="51"/>
    </row>
    <row r="84" spans="1:14" ht="15.75" thickBot="1">
      <c r="B84" s="91" t="s">
        <v>974</v>
      </c>
      <c r="C84" s="92"/>
      <c r="D84" s="92"/>
      <c r="E84" s="92"/>
      <c r="F84" s="92"/>
      <c r="G84" s="92"/>
      <c r="H84" s="92"/>
      <c r="I84" s="93"/>
      <c r="J84" s="94"/>
      <c r="K84" s="305">
        <v>0.05</v>
      </c>
      <c r="L84" s="861">
        <f>N77*K84</f>
        <v>13903.81768882016</v>
      </c>
      <c r="M84" s="862"/>
      <c r="N84" s="51"/>
    </row>
    <row r="85" spans="1:14" ht="15.75" thickBot="1">
      <c r="B85" s="825" t="s">
        <v>953</v>
      </c>
      <c r="C85" s="826"/>
      <c r="D85" s="826"/>
      <c r="E85" s="826"/>
      <c r="F85" s="826"/>
      <c r="G85" s="826"/>
      <c r="H85" s="826"/>
      <c r="I85" s="826"/>
      <c r="J85" s="826"/>
      <c r="K85" s="826"/>
      <c r="L85" s="826"/>
      <c r="M85" s="827"/>
      <c r="N85" s="52">
        <f>L82+L83+L84</f>
        <v>83422.906132920951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361499.25990932412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3873.9806234985813</v>
      </c>
      <c r="L36" s="270"/>
      <c r="M36" s="441">
        <v>4</v>
      </c>
      <c r="N36" s="272">
        <f>K36/M36</f>
        <v>968.49515587464532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1010.0320112950249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1978.5271671696701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409236.05239042157</v>
      </c>
      <c r="N48" s="272">
        <f>K48*M48</f>
        <v>8184.7210478084316</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137280.24174625686</v>
      </c>
      <c r="N49" s="272">
        <f>K49*M49</f>
        <v>137280.24174625686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341436.51570118609</v>
      </c>
      <c r="N50" s="272">
        <f>K50*M50</f>
        <v>157060.7972225456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302525.7600166109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2.0571256761960672</v>
      </c>
      <c r="M58" s="830"/>
      <c r="N58" s="287">
        <f>K58*L58</f>
        <v>0.5759951893348989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0.5759951893348989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314605.18329192011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62921.036658384022</v>
      </c>
      <c r="M82" s="860"/>
      <c r="N82" s="51"/>
    </row>
    <row r="83" spans="1:14">
      <c r="B83" s="89" t="s">
        <v>973</v>
      </c>
      <c r="C83" s="90"/>
      <c r="D83" s="90"/>
      <c r="E83" s="90"/>
      <c r="F83" s="90"/>
      <c r="G83" s="90"/>
      <c r="H83" s="90"/>
      <c r="I83" s="87"/>
      <c r="J83" s="88"/>
      <c r="K83" s="304">
        <v>0.05</v>
      </c>
      <c r="L83" s="859">
        <f>N77*K83</f>
        <v>15730.259164596006</v>
      </c>
      <c r="M83" s="860"/>
      <c r="N83" s="51"/>
    </row>
    <row r="84" spans="1:14" ht="15.75" thickBot="1">
      <c r="B84" s="91" t="s">
        <v>974</v>
      </c>
      <c r="C84" s="92"/>
      <c r="D84" s="92"/>
      <c r="E84" s="92"/>
      <c r="F84" s="92"/>
      <c r="G84" s="92"/>
      <c r="H84" s="92"/>
      <c r="I84" s="93"/>
      <c r="J84" s="94"/>
      <c r="K84" s="305">
        <v>0.05</v>
      </c>
      <c r="L84" s="861">
        <f>N77*K84</f>
        <v>15730.259164596006</v>
      </c>
      <c r="M84" s="862"/>
      <c r="N84" s="51"/>
    </row>
    <row r="85" spans="1:14" ht="15.75" thickBot="1">
      <c r="B85" s="825" t="s">
        <v>953</v>
      </c>
      <c r="C85" s="826"/>
      <c r="D85" s="826"/>
      <c r="E85" s="826"/>
      <c r="F85" s="826"/>
      <c r="G85" s="826"/>
      <c r="H85" s="826"/>
      <c r="I85" s="826"/>
      <c r="J85" s="826"/>
      <c r="K85" s="826"/>
      <c r="L85" s="826"/>
      <c r="M85" s="827"/>
      <c r="N85" s="52">
        <f>L82+L83+L84</f>
        <v>94381.554987576033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408986.73827949614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310</v>
      </c>
      <c r="B36" s="838" t="str">
        <f>VLOOKUP(A36,EQUIPOS!A6:D154,3,FALSE)</f>
        <v>Retroexcavadora A25C</v>
      </c>
      <c r="C36" s="839"/>
      <c r="D36" s="839"/>
      <c r="E36" s="839"/>
      <c r="F36" s="839"/>
      <c r="G36" s="839"/>
      <c r="H36" s="840"/>
      <c r="I36" s="267"/>
      <c r="J36" s="268"/>
      <c r="K36" s="269">
        <f>VLOOKUP(A36,EQUIPOS!A6:D163,4,FALSE)</f>
        <v>209764.71730849645</v>
      </c>
      <c r="L36" s="270"/>
      <c r="M36" s="336">
        <v>3</v>
      </c>
      <c r="N36" s="272">
        <f>K36/M36</f>
        <v>69921.572436165487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1346.7093483933668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71268.281784558858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409236.05239042157</v>
      </c>
      <c r="N48" s="272">
        <f>K48*M48</f>
        <v>8184.7210478084316</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48461.22279518834</v>
      </c>
      <c r="N49" s="272">
        <f>K49*M49</f>
        <v>22292.162485786637</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325177.63400112954</v>
      </c>
      <c r="N50" s="272">
        <f>K50*M50</f>
        <v>325177.63400112954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355654.51753472461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2.0571256761960672</v>
      </c>
      <c r="M58" s="830"/>
      <c r="N58" s="287">
        <f>K58*L58</f>
        <v>0.5759951893348989</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9">
        <f>VLOOKUP(A59,TRANSPORTE!A1:D117,4,FALSE)</f>
        <v>921.59230293583789</v>
      </c>
      <c r="M59" s="830"/>
      <c r="N59" s="287">
        <f>K59*L59</f>
        <v>423.93245935048543</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424.50845453982032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13467.093483933666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440814.40125775692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88162.880251551396</v>
      </c>
      <c r="M82" s="860"/>
      <c r="N82" s="51"/>
    </row>
    <row r="83" spans="1:14">
      <c r="B83" s="89" t="s">
        <v>973</v>
      </c>
      <c r="C83" s="90"/>
      <c r="D83" s="90"/>
      <c r="E83" s="90"/>
      <c r="F83" s="90"/>
      <c r="G83" s="90"/>
      <c r="H83" s="90"/>
      <c r="I83" s="87"/>
      <c r="J83" s="88"/>
      <c r="K83" s="304">
        <v>0.05</v>
      </c>
      <c r="L83" s="859">
        <f>N77*K83</f>
        <v>22040.720062887849</v>
      </c>
      <c r="M83" s="860"/>
      <c r="N83" s="51"/>
    </row>
    <row r="84" spans="1:14" ht="15.75" thickBot="1">
      <c r="B84" s="91" t="s">
        <v>974</v>
      </c>
      <c r="C84" s="92"/>
      <c r="D84" s="92"/>
      <c r="E84" s="92"/>
      <c r="F84" s="92"/>
      <c r="G84" s="92"/>
      <c r="H84" s="92"/>
      <c r="I84" s="93"/>
      <c r="J84" s="94"/>
      <c r="K84" s="305">
        <v>0.05</v>
      </c>
      <c r="L84" s="861">
        <f>N77*K84</f>
        <v>22040.720062887849</v>
      </c>
      <c r="M84" s="862"/>
      <c r="N84" s="51"/>
    </row>
    <row r="85" spans="1:14" ht="15.75" thickBot="1">
      <c r="B85" s="825" t="s">
        <v>953</v>
      </c>
      <c r="C85" s="826"/>
      <c r="D85" s="826"/>
      <c r="E85" s="826"/>
      <c r="F85" s="826"/>
      <c r="G85" s="826"/>
      <c r="H85" s="826"/>
      <c r="I85" s="826"/>
      <c r="J85" s="826"/>
      <c r="K85" s="826"/>
      <c r="L85" s="826"/>
      <c r="M85" s="827"/>
      <c r="N85" s="52">
        <f>L82+L83+L84</f>
        <v>132244.32037732709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573058.72163508402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4547.8059766283877</v>
      </c>
      <c r="L36" s="270"/>
      <c r="M36" s="336">
        <v>0.5</v>
      </c>
      <c r="N36" s="272">
        <f>K36/M36</f>
        <v>9095.6119532567755</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105505.18346459526</v>
      </c>
      <c r="L37" s="335"/>
      <c r="M37" s="336">
        <v>1.5</v>
      </c>
      <c r="N37" s="272">
        <f>K37/M37</f>
        <v>70336.788976396841</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82125.819626440338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48461.22279518834</v>
      </c>
      <c r="N48" s="272">
        <f>K48*M48</f>
        <v>28107.509221209235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171472.66996147565</v>
      </c>
      <c r="N49" s="272">
        <f>K49*M49</f>
        <v>171472.66996147565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199580.17918268489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727.19392653530963</v>
      </c>
      <c r="M58" s="830"/>
      <c r="N58" s="287">
        <f>K58*L58</f>
        <v>727.19392653530963</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921.59230293583789</v>
      </c>
      <c r="M59" s="830"/>
      <c r="N59" s="287">
        <f>K59*L59</f>
        <v>534.52353570278592</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f>
        <v>1261.7174622380955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309901.90323923063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61980.380647846127</v>
      </c>
      <c r="M82" s="860"/>
      <c r="N82" s="51"/>
    </row>
    <row r="83" spans="1:14">
      <c r="B83" s="89" t="s">
        <v>973</v>
      </c>
      <c r="C83" s="90"/>
      <c r="D83" s="90"/>
      <c r="E83" s="90"/>
      <c r="F83" s="90"/>
      <c r="G83" s="90"/>
      <c r="H83" s="90"/>
      <c r="I83" s="87"/>
      <c r="J83" s="88"/>
      <c r="K83" s="304">
        <v>0.05</v>
      </c>
      <c r="L83" s="859">
        <f>N77*K83</f>
        <v>15495.095161961532</v>
      </c>
      <c r="M83" s="860"/>
      <c r="N83" s="51"/>
    </row>
    <row r="84" spans="1:14" ht="15.75" thickBot="1">
      <c r="B84" s="91" t="s">
        <v>974</v>
      </c>
      <c r="C84" s="92"/>
      <c r="D84" s="92"/>
      <c r="E84" s="92"/>
      <c r="F84" s="92"/>
      <c r="G84" s="92"/>
      <c r="H84" s="92"/>
      <c r="I84" s="93"/>
      <c r="J84" s="94"/>
      <c r="K84" s="305">
        <v>0.05</v>
      </c>
      <c r="L84" s="861">
        <f>N77*K84</f>
        <v>15495.095161961532</v>
      </c>
      <c r="M84" s="862"/>
      <c r="N84" s="51"/>
    </row>
    <row r="85" spans="1:14" ht="15.75" thickBot="1">
      <c r="B85" s="825" t="s">
        <v>953</v>
      </c>
      <c r="C85" s="826"/>
      <c r="D85" s="826"/>
      <c r="E85" s="826"/>
      <c r="F85" s="826"/>
      <c r="G85" s="826"/>
      <c r="H85" s="826"/>
      <c r="I85" s="826"/>
      <c r="J85" s="826"/>
      <c r="K85" s="826"/>
      <c r="L85" s="826"/>
      <c r="M85" s="827"/>
      <c r="N85" s="52">
        <f>L82+L83+L84</f>
        <v>92970.570971769193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402872.47421099979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4547.8059766283877</v>
      </c>
      <c r="L36" s="270"/>
      <c r="M36" s="336">
        <v>0.5</v>
      </c>
      <c r="N36" s="272">
        <f>K36/M36</f>
        <v>9095.6119532567755</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421"/>
      <c r="J37" s="422"/>
      <c r="K37" s="269">
        <f>VLOOKUP(A37,EQUIPOS!A7:D164,4,FALSE)</f>
        <v>82432.331846875255</v>
      </c>
      <c r="L37" s="335"/>
      <c r="M37" s="336">
        <v>1.5</v>
      </c>
      <c r="N37" s="272">
        <f>K37/M37</f>
        <v>54954.887897916837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66743.918547960347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48461.22279518834</v>
      </c>
      <c r="N48" s="272">
        <f>K48*M48</f>
        <v>28107.509221209235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171472.66996147565</v>
      </c>
      <c r="N49" s="272">
        <f>K49*M49</f>
        <v>171472.66996147565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199580.17918268489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727.19392653530963</v>
      </c>
      <c r="M58" s="830"/>
      <c r="N58" s="287">
        <f>K58*L58</f>
        <v>727.19392653530963</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921.59230293583789</v>
      </c>
      <c r="M59" s="830"/>
      <c r="N59" s="287">
        <f>K59*L59</f>
        <v>534.52353570278592</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1261.7174622380955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294520.00216075062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58904.000432150126</v>
      </c>
      <c r="M82" s="860"/>
      <c r="N82" s="51"/>
    </row>
    <row r="83" spans="1:14">
      <c r="B83" s="89" t="s">
        <v>973</v>
      </c>
      <c r="C83" s="90"/>
      <c r="D83" s="90"/>
      <c r="E83" s="90"/>
      <c r="F83" s="90"/>
      <c r="G83" s="90"/>
      <c r="H83" s="90"/>
      <c r="I83" s="87"/>
      <c r="J83" s="88"/>
      <c r="K83" s="304">
        <v>0.05</v>
      </c>
      <c r="L83" s="859">
        <f>N77*K83</f>
        <v>14726.000108037531</v>
      </c>
      <c r="M83" s="860"/>
      <c r="N83" s="51"/>
    </row>
    <row r="84" spans="1:14" ht="15.75" thickBot="1">
      <c r="B84" s="91" t="s">
        <v>974</v>
      </c>
      <c r="C84" s="92"/>
      <c r="D84" s="92"/>
      <c r="E84" s="92"/>
      <c r="F84" s="92"/>
      <c r="G84" s="92"/>
      <c r="H84" s="92"/>
      <c r="I84" s="93"/>
      <c r="J84" s="94"/>
      <c r="K84" s="305">
        <v>0.05</v>
      </c>
      <c r="L84" s="861">
        <f>N77*K84</f>
        <v>14726.000108037531</v>
      </c>
      <c r="M84" s="862"/>
      <c r="N84" s="51"/>
    </row>
    <row r="85" spans="1:14" ht="15.75" thickBot="1">
      <c r="B85" s="825" t="s">
        <v>953</v>
      </c>
      <c r="C85" s="826"/>
      <c r="D85" s="826"/>
      <c r="E85" s="826"/>
      <c r="F85" s="826"/>
      <c r="G85" s="826"/>
      <c r="H85" s="826"/>
      <c r="I85" s="826"/>
      <c r="J85" s="826"/>
      <c r="K85" s="826"/>
      <c r="L85" s="826"/>
      <c r="M85" s="827"/>
      <c r="N85" s="52">
        <f>L82+L83+L84</f>
        <v>88356.000648225192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382876.00280897581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134.53962180720401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11576.323770440211</v>
      </c>
      <c r="N48" s="272">
        <f>K48*M48</f>
        <v>11576.323770440211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11576.323770440211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14401.655828391495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2880.3311656782989</v>
      </c>
      <c r="M82" s="860"/>
      <c r="N82" s="51"/>
    </row>
    <row r="83" spans="1:14">
      <c r="B83" s="89" t="s">
        <v>973</v>
      </c>
      <c r="C83" s="90"/>
      <c r="D83" s="90"/>
      <c r="E83" s="90"/>
      <c r="F83" s="90"/>
      <c r="G83" s="90"/>
      <c r="H83" s="90"/>
      <c r="I83" s="87"/>
      <c r="J83" s="88"/>
      <c r="K83" s="304">
        <v>0.05</v>
      </c>
      <c r="L83" s="859">
        <f>N77*K83</f>
        <v>720.08279141957473</v>
      </c>
      <c r="M83" s="860"/>
      <c r="N83" s="51"/>
    </row>
    <row r="84" spans="1:14" ht="15.75" thickBot="1">
      <c r="B84" s="91" t="s">
        <v>974</v>
      </c>
      <c r="C84" s="92"/>
      <c r="D84" s="92"/>
      <c r="E84" s="92"/>
      <c r="F84" s="92"/>
      <c r="G84" s="92"/>
      <c r="H84" s="92"/>
      <c r="I84" s="93"/>
      <c r="J84" s="94"/>
      <c r="K84" s="305">
        <v>0.05</v>
      </c>
      <c r="L84" s="861">
        <f>N77*K84</f>
        <v>720.08279141957473</v>
      </c>
      <c r="M84" s="862"/>
      <c r="N84" s="51"/>
    </row>
    <row r="85" spans="1:14" ht="15.75" thickBot="1">
      <c r="B85" s="825" t="s">
        <v>953</v>
      </c>
      <c r="C85" s="826"/>
      <c r="D85" s="826"/>
      <c r="E85" s="826"/>
      <c r="F85" s="826"/>
      <c r="G85" s="826"/>
      <c r="H85" s="826"/>
      <c r="I85" s="826"/>
      <c r="J85" s="826"/>
      <c r="K85" s="826"/>
      <c r="L85" s="826"/>
      <c r="M85" s="827"/>
      <c r="N85" s="52">
        <f>L82+L83+L84</f>
        <v>4320.4967485174484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18722.152576908942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30" customHeight="1" thickBot="1">
      <c r="A31" t="s">
        <v>1845</v>
      </c>
      <c r="B31" s="80" t="s">
        <v>1132</v>
      </c>
      <c r="C31" s="988" t="s">
        <v>2137</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7190.761413211645</v>
      </c>
      <c r="N49" s="272">
        <f>K49*M49</f>
        <v>8269.3756251933919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511005.8125783084</v>
      </c>
      <c r="N50" s="272">
        <f>K50*M50</f>
        <v>61320.697509397003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15805.800863348237</v>
      </c>
      <c r="N51" s="272">
        <f>K51*M51</f>
        <v>31611.601726696474</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192041.23923749378</v>
      </c>
      <c r="N52" s="272">
        <f>K52*M52</f>
        <v>96020.619618746889</v>
      </c>
    </row>
    <row r="53" spans="1:14" ht="15.75" thickBot="1">
      <c r="B53" s="825" t="s">
        <v>953</v>
      </c>
      <c r="C53" s="826"/>
      <c r="D53" s="826"/>
      <c r="E53" s="826"/>
      <c r="F53" s="826"/>
      <c r="G53" s="826"/>
      <c r="H53" s="826"/>
      <c r="I53" s="826"/>
      <c r="J53" s="826"/>
      <c r="K53" s="826"/>
      <c r="L53" s="826"/>
      <c r="M53" s="827"/>
      <c r="N53" s="394">
        <f>SUM(N48:N52)</f>
        <v>268761.3739602823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1290.8463618130318</v>
      </c>
      <c r="M58" s="830"/>
      <c r="N58" s="287">
        <f>K58*L58</f>
        <v>1419.930997994335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1419.930997994335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312602.64943266765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62520.529886533535</v>
      </c>
      <c r="M82" s="860"/>
      <c r="N82" s="51"/>
    </row>
    <row r="83" spans="1:14">
      <c r="B83" s="89" t="s">
        <v>973</v>
      </c>
      <c r="C83" s="90"/>
      <c r="D83" s="90"/>
      <c r="E83" s="90"/>
      <c r="F83" s="90"/>
      <c r="G83" s="90"/>
      <c r="H83" s="90"/>
      <c r="I83" s="87"/>
      <c r="J83" s="88"/>
      <c r="K83" s="304">
        <v>0.05</v>
      </c>
      <c r="L83" s="859">
        <f>N77*K83</f>
        <v>15630.132471633384</v>
      </c>
      <c r="M83" s="860"/>
      <c r="N83" s="51"/>
    </row>
    <row r="84" spans="1:14" ht="15.75" thickBot="1">
      <c r="B84" s="91" t="s">
        <v>974</v>
      </c>
      <c r="C84" s="92"/>
      <c r="D84" s="92"/>
      <c r="E84" s="92"/>
      <c r="F84" s="92"/>
      <c r="G84" s="92"/>
      <c r="H84" s="92"/>
      <c r="I84" s="93"/>
      <c r="J84" s="94"/>
      <c r="K84" s="305">
        <v>0.05</v>
      </c>
      <c r="L84" s="861">
        <f>N77*K84</f>
        <v>15630.132471633384</v>
      </c>
      <c r="M84" s="862"/>
      <c r="N84" s="51"/>
    </row>
    <row r="85" spans="1:14" ht="15.75" thickBot="1">
      <c r="B85" s="825" t="s">
        <v>953</v>
      </c>
      <c r="C85" s="826"/>
      <c r="D85" s="826"/>
      <c r="E85" s="826"/>
      <c r="F85" s="826"/>
      <c r="G85" s="826"/>
      <c r="H85" s="826"/>
      <c r="I85" s="826"/>
      <c r="J85" s="826"/>
      <c r="K85" s="826"/>
      <c r="L85" s="826"/>
      <c r="M85" s="827"/>
      <c r="N85" s="52">
        <f>L82+L83+L84</f>
        <v>93780.794829800288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406383.44426246791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1133</v>
      </c>
      <c r="C31" s="988" t="s">
        <v>2138</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7190.761413211645</v>
      </c>
      <c r="N49" s="272">
        <f>K49*M49</f>
        <v>8269.3756251933919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511005.8125783084</v>
      </c>
      <c r="N50" s="272">
        <f>K50*M50</f>
        <v>61320.697509397003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15805.800863348237</v>
      </c>
      <c r="N51" s="272">
        <f>K51*M51</f>
        <v>31611.601726696474</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55265.022823938642</v>
      </c>
      <c r="N52" s="272">
        <f>K52*M52</f>
        <v>27632.511411969321</v>
      </c>
    </row>
    <row r="53" spans="1:14" ht="15.75" thickBot="1">
      <c r="B53" s="825" t="s">
        <v>953</v>
      </c>
      <c r="C53" s="826"/>
      <c r="D53" s="826"/>
      <c r="E53" s="826"/>
      <c r="F53" s="826"/>
      <c r="G53" s="826"/>
      <c r="H53" s="826"/>
      <c r="I53" s="826"/>
      <c r="J53" s="826"/>
      <c r="K53" s="826"/>
      <c r="L53" s="826"/>
      <c r="M53" s="827"/>
      <c r="N53" s="394">
        <f>SUM(N48:N52)</f>
        <v>200373.2657535047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1290.8463618130318</v>
      </c>
      <c r="M58" s="830"/>
      <c r="N58" s="287">
        <f>K58*L58</f>
        <v>1419.930997994335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1419.930997994335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244214.54122589008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48842.90824517802</v>
      </c>
      <c r="M82" s="860"/>
      <c r="N82" s="51"/>
    </row>
    <row r="83" spans="1:14">
      <c r="B83" s="89" t="s">
        <v>973</v>
      </c>
      <c r="C83" s="90"/>
      <c r="D83" s="90"/>
      <c r="E83" s="90"/>
      <c r="F83" s="90"/>
      <c r="G83" s="90"/>
      <c r="H83" s="90"/>
      <c r="I83" s="87"/>
      <c r="J83" s="88"/>
      <c r="K83" s="304">
        <v>0.05</v>
      </c>
      <c r="L83" s="859">
        <f>N77*K83</f>
        <v>12210.727061294505</v>
      </c>
      <c r="M83" s="860"/>
      <c r="N83" s="51"/>
    </row>
    <row r="84" spans="1:14" ht="15.75" thickBot="1">
      <c r="B84" s="91" t="s">
        <v>974</v>
      </c>
      <c r="C84" s="92"/>
      <c r="D84" s="92"/>
      <c r="E84" s="92"/>
      <c r="F84" s="92"/>
      <c r="G84" s="92"/>
      <c r="H84" s="92"/>
      <c r="I84" s="93"/>
      <c r="J84" s="94"/>
      <c r="K84" s="305">
        <v>0.05</v>
      </c>
      <c r="L84" s="861">
        <f>N77*K84</f>
        <v>12210.727061294505</v>
      </c>
      <c r="M84" s="862"/>
      <c r="N84" s="51"/>
    </row>
    <row r="85" spans="1:14" ht="15.75" thickBot="1">
      <c r="B85" s="825" t="s">
        <v>953</v>
      </c>
      <c r="C85" s="826"/>
      <c r="D85" s="826"/>
      <c r="E85" s="826"/>
      <c r="F85" s="826"/>
      <c r="G85" s="826"/>
      <c r="H85" s="826"/>
      <c r="I85" s="826"/>
      <c r="J85" s="826"/>
      <c r="K85" s="826"/>
      <c r="L85" s="826"/>
      <c r="M85" s="827"/>
      <c r="N85" s="52">
        <f>L82+L83+L84</f>
        <v>73264.362367767026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317478.90359365707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1680</v>
      </c>
      <c r="C31" s="988" t="s">
        <v>2139</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7190.761413211645</v>
      </c>
      <c r="N49" s="272">
        <f>K49*M49</f>
        <v>8269.3756251933919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511005.8125783084</v>
      </c>
      <c r="N50" s="272">
        <f>K50*M50</f>
        <v>61320.697509397003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15805.800863348237</v>
      </c>
      <c r="N51" s="272">
        <f>K51*M51</f>
        <v>31611.601726696474</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109362.65794181323</v>
      </c>
      <c r="N52" s="272">
        <f>K52*M52</f>
        <v>54681.328970906616</v>
      </c>
    </row>
    <row r="53" spans="1:14" ht="15.75" thickBot="1">
      <c r="B53" s="825" t="s">
        <v>953</v>
      </c>
      <c r="C53" s="826"/>
      <c r="D53" s="826"/>
      <c r="E53" s="826"/>
      <c r="F53" s="826"/>
      <c r="G53" s="826"/>
      <c r="H53" s="826"/>
      <c r="I53" s="826"/>
      <c r="J53" s="826"/>
      <c r="K53" s="826"/>
      <c r="L53" s="826"/>
      <c r="M53" s="827"/>
      <c r="N53" s="394">
        <f>SUM(N48:N52)</f>
        <v>227422.083312442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1290.8463618130318</v>
      </c>
      <c r="M58" s="830"/>
      <c r="N58" s="287">
        <f>K58*L58</f>
        <v>1419.930997994335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1419.930997994335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271263.3587848274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54252.671756965487</v>
      </c>
      <c r="M82" s="860"/>
      <c r="N82" s="51"/>
    </row>
    <row r="83" spans="1:14">
      <c r="B83" s="89" t="s">
        <v>973</v>
      </c>
      <c r="C83" s="90"/>
      <c r="D83" s="90"/>
      <c r="E83" s="90"/>
      <c r="F83" s="90"/>
      <c r="G83" s="90"/>
      <c r="H83" s="90"/>
      <c r="I83" s="87"/>
      <c r="J83" s="88"/>
      <c r="K83" s="304">
        <v>0.05</v>
      </c>
      <c r="L83" s="859">
        <f>N77*K83</f>
        <v>13563.167939241372</v>
      </c>
      <c r="M83" s="860"/>
      <c r="N83" s="51"/>
    </row>
    <row r="84" spans="1:14" ht="15.75" thickBot="1">
      <c r="B84" s="91" t="s">
        <v>974</v>
      </c>
      <c r="C84" s="92"/>
      <c r="D84" s="92"/>
      <c r="E84" s="92"/>
      <c r="F84" s="92"/>
      <c r="G84" s="92"/>
      <c r="H84" s="92"/>
      <c r="I84" s="93"/>
      <c r="J84" s="94"/>
      <c r="K84" s="305">
        <v>0.05</v>
      </c>
      <c r="L84" s="861">
        <f>N77*K84</f>
        <v>13563.167939241372</v>
      </c>
      <c r="M84" s="862"/>
      <c r="N84" s="51"/>
    </row>
    <row r="85" spans="1:14" ht="15.75" thickBot="1">
      <c r="B85" s="825" t="s">
        <v>953</v>
      </c>
      <c r="C85" s="826"/>
      <c r="D85" s="826"/>
      <c r="E85" s="826"/>
      <c r="F85" s="826"/>
      <c r="G85" s="826"/>
      <c r="H85" s="826"/>
      <c r="I85" s="826"/>
      <c r="J85" s="826"/>
      <c r="K85" s="826"/>
      <c r="L85" s="826"/>
      <c r="M85" s="827"/>
      <c r="N85" s="52">
        <f>L82+L83+L84</f>
        <v>81379.007635448215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352642.36642027565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8.5" customHeight="1" thickBot="1">
      <c r="A31" t="s">
        <v>1845</v>
      </c>
      <c r="B31" s="80" t="s">
        <v>1681</v>
      </c>
      <c r="C31" s="988" t="s">
        <v>2140</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7190.761413211645</v>
      </c>
      <c r="N49" s="272">
        <f>K49*M49</f>
        <v>8269.3756251933919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511005.8125783084</v>
      </c>
      <c r="N50" s="272">
        <f>K50*M50</f>
        <v>61320.697509397003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15805.800863348237</v>
      </c>
      <c r="N51" s="272">
        <f>K51*M51</f>
        <v>31611.601726696474</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112911.42985421221</v>
      </c>
      <c r="N52" s="272">
        <f>K52*M52</f>
        <v>56455.714927106106</v>
      </c>
    </row>
    <row r="53" spans="1:14" ht="15.75" thickBot="1">
      <c r="B53" s="825" t="s">
        <v>953</v>
      </c>
      <c r="C53" s="826"/>
      <c r="D53" s="826"/>
      <c r="E53" s="826"/>
      <c r="F53" s="826"/>
      <c r="G53" s="826"/>
      <c r="H53" s="826"/>
      <c r="I53" s="826"/>
      <c r="J53" s="826"/>
      <c r="K53" s="826"/>
      <c r="L53" s="826"/>
      <c r="M53" s="827"/>
      <c r="N53" s="394">
        <f>SUM(N48:N52)</f>
        <v>229196.46926864149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1290.8463618130318</v>
      </c>
      <c r="M58" s="830"/>
      <c r="N58" s="287">
        <f>K58*L58</f>
        <v>1419.930997994335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1419.930997994335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273037.74474102689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54607.548948205382</v>
      </c>
      <c r="M82" s="860"/>
      <c r="N82" s="51"/>
    </row>
    <row r="83" spans="1:14">
      <c r="B83" s="89" t="s">
        <v>973</v>
      </c>
      <c r="C83" s="90"/>
      <c r="D83" s="90"/>
      <c r="E83" s="90"/>
      <c r="F83" s="90"/>
      <c r="G83" s="90"/>
      <c r="H83" s="90"/>
      <c r="I83" s="87"/>
      <c r="J83" s="88"/>
      <c r="K83" s="304">
        <v>0.05</v>
      </c>
      <c r="L83" s="859">
        <f>N77*K83</f>
        <v>13651.887237051345</v>
      </c>
      <c r="M83" s="860"/>
      <c r="N83" s="51"/>
    </row>
    <row r="84" spans="1:14" ht="15.75" thickBot="1">
      <c r="B84" s="91" t="s">
        <v>974</v>
      </c>
      <c r="C84" s="92"/>
      <c r="D84" s="92"/>
      <c r="E84" s="92"/>
      <c r="F84" s="92"/>
      <c r="G84" s="92"/>
      <c r="H84" s="92"/>
      <c r="I84" s="93"/>
      <c r="J84" s="94"/>
      <c r="K84" s="305">
        <v>0.05</v>
      </c>
      <c r="L84" s="861">
        <f>N77*K84</f>
        <v>13651.887237051345</v>
      </c>
      <c r="M84" s="862"/>
      <c r="N84" s="51"/>
    </row>
    <row r="85" spans="1:14" ht="15.75" thickBot="1">
      <c r="B85" s="825" t="s">
        <v>953</v>
      </c>
      <c r="C85" s="826"/>
      <c r="D85" s="826"/>
      <c r="E85" s="826"/>
      <c r="F85" s="826"/>
      <c r="G85" s="826"/>
      <c r="H85" s="826"/>
      <c r="I85" s="826"/>
      <c r="J85" s="826"/>
      <c r="K85" s="826"/>
      <c r="L85" s="826"/>
      <c r="M85" s="827"/>
      <c r="N85" s="52">
        <f>L82+L83+L84</f>
        <v>81911.323422308065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354949.06816333497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6496.1297423294027</v>
      </c>
      <c r="L36" s="270"/>
      <c r="M36" s="336">
        <v>1</v>
      </c>
      <c r="N36" s="272">
        <f>K36*M36</f>
        <v>6496.1297423294027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9869.468764919453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96740.34611533604</v>
      </c>
      <c r="N48" s="272">
        <f t="shared" ref="N48:N53" si="0">K48*M48</f>
        <v>48757.134442129362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15805.800863348237</v>
      </c>
      <c r="N49" s="272">
        <f t="shared" si="0"/>
        <v>31611.601726696474</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88.881886626975415</v>
      </c>
      <c r="N50" s="272">
        <f t="shared" si="0"/>
        <v>9865.8894155942708</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65035.526800225911</v>
      </c>
      <c r="N51" s="272">
        <f t="shared" si="0"/>
        <v>26014.210720090367</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59615.899566873755</v>
      </c>
      <c r="N52" s="273">
        <f t="shared" si="0"/>
        <v>22534.810036278279</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640.59993898222535</v>
      </c>
      <c r="N53" s="273">
        <f t="shared" si="0"/>
        <v>99933.590481227162</v>
      </c>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238717.2368220159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9">
        <f>VLOOKUP(A60,TRANSPORTE!A1:D117,4,FALSE)</f>
        <v>1290.8463618130318</v>
      </c>
      <c r="M60" s="830"/>
      <c r="N60" s="287">
        <f>K60*L60</f>
        <v>516.33854472521273</v>
      </c>
    </row>
    <row r="61" spans="1:14">
      <c r="A61" t="s">
        <v>1229</v>
      </c>
      <c r="B61" s="46" t="str">
        <f>VLOOKUP(A61,TRANSPORTE!A1:D117,3,FALSE)</f>
        <v>Transporte de arena</v>
      </c>
      <c r="C61" s="47"/>
      <c r="D61" s="47"/>
      <c r="E61" s="47"/>
      <c r="F61" s="47"/>
      <c r="G61" s="47"/>
      <c r="H61" s="311" t="s">
        <v>339</v>
      </c>
      <c r="I61" s="279">
        <v>0.378</v>
      </c>
      <c r="J61" s="286">
        <v>1</v>
      </c>
      <c r="K61" s="279">
        <f>I61*J61</f>
        <v>0.378</v>
      </c>
      <c r="L61" s="829">
        <f>VLOOKUP(A61,TRANSPORTE!A1:D117,4,FALSE)</f>
        <v>1290.8463618130318</v>
      </c>
      <c r="M61" s="830"/>
      <c r="N61" s="287">
        <f t="shared" ref="N61:N62" si="1">K61*L61</f>
        <v>487.939924765326</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9">
        <f>VLOOKUP(A62,TRANSPORTE!A1:D117,4,FALSE)</f>
        <v>1290.8463618130318</v>
      </c>
      <c r="M62" s="830"/>
      <c r="N62" s="287">
        <f t="shared" si="1"/>
        <v>650.58656635376803</v>
      </c>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1654.8650358443069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67466.780451800994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317708.35107458063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63541.670214916128</v>
      </c>
      <c r="M84" s="860"/>
      <c r="N84" s="51"/>
    </row>
    <row r="85" spans="1:14">
      <c r="B85" s="89" t="s">
        <v>973</v>
      </c>
      <c r="C85" s="90"/>
      <c r="D85" s="90"/>
      <c r="E85" s="90"/>
      <c r="F85" s="90"/>
      <c r="G85" s="90"/>
      <c r="H85" s="90"/>
      <c r="I85" s="87"/>
      <c r="J85" s="88"/>
      <c r="K85" s="304">
        <v>0.05</v>
      </c>
      <c r="L85" s="859">
        <f>N79*K85</f>
        <v>15885.417553729032</v>
      </c>
      <c r="M85" s="860"/>
      <c r="N85" s="51"/>
    </row>
    <row r="86" spans="1:14" ht="15.75" thickBot="1">
      <c r="B86" s="91" t="s">
        <v>974</v>
      </c>
      <c r="C86" s="92"/>
      <c r="D86" s="92"/>
      <c r="E86" s="92"/>
      <c r="F86" s="92"/>
      <c r="G86" s="92"/>
      <c r="H86" s="92"/>
      <c r="I86" s="93"/>
      <c r="J86" s="94"/>
      <c r="K86" s="305">
        <v>0.05</v>
      </c>
      <c r="L86" s="861">
        <f>N79*K86</f>
        <v>15885.417553729032</v>
      </c>
      <c r="M86" s="862"/>
      <c r="N86" s="51"/>
    </row>
    <row r="87" spans="1:14" ht="15.75" thickBot="1">
      <c r="B87" s="825" t="s">
        <v>953</v>
      </c>
      <c r="C87" s="826"/>
      <c r="D87" s="826"/>
      <c r="E87" s="826"/>
      <c r="F87" s="826"/>
      <c r="G87" s="826"/>
      <c r="H87" s="826"/>
      <c r="I87" s="826"/>
      <c r="J87" s="826"/>
      <c r="K87" s="826"/>
      <c r="L87" s="826"/>
      <c r="M87" s="827"/>
      <c r="N87" s="52">
        <f>L84+L85+L86</f>
        <v>95312.505322374185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413020.8563969548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1345.39621807204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1158.7163024906915</v>
      </c>
      <c r="N48" s="272">
        <f>K48*M48</f>
        <v>579.35815124534577</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341436.51570118609</v>
      </c>
      <c r="N49" s="272">
        <f>K49*M49</f>
        <v>344850.88085819792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15805.800863348237</v>
      </c>
      <c r="N50" s="272">
        <f>K50*M50</f>
        <v>4741.7402590044712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350171.97926844773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9">
        <f>VLOOKUP(A60,TRANSPORTE!A1:D117,4,FALSE)</f>
        <v>921.59230293583789</v>
      </c>
      <c r="M60" s="830"/>
      <c r="N60" s="287">
        <f>K60*L60</f>
        <v>930.80822596519624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930.80822596519624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379356.10807392577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75871.221614785158</v>
      </c>
      <c r="M84" s="860"/>
      <c r="N84" s="51"/>
    </row>
    <row r="85" spans="1:14">
      <c r="B85" s="89" t="s">
        <v>973</v>
      </c>
      <c r="C85" s="90"/>
      <c r="D85" s="90"/>
      <c r="E85" s="90"/>
      <c r="F85" s="90"/>
      <c r="G85" s="90"/>
      <c r="H85" s="90"/>
      <c r="I85" s="87"/>
      <c r="J85" s="88"/>
      <c r="K85" s="304">
        <v>0.05</v>
      </c>
      <c r="L85" s="859">
        <f>N79*K85</f>
        <v>18967.805403696289</v>
      </c>
      <c r="M85" s="860"/>
      <c r="N85" s="51"/>
    </row>
    <row r="86" spans="1:14" ht="15.75" thickBot="1">
      <c r="B86" s="91" t="s">
        <v>974</v>
      </c>
      <c r="C86" s="92"/>
      <c r="D86" s="92"/>
      <c r="E86" s="92"/>
      <c r="F86" s="92"/>
      <c r="G86" s="92"/>
      <c r="H86" s="92"/>
      <c r="I86" s="93"/>
      <c r="J86" s="94"/>
      <c r="K86" s="305">
        <v>0.05</v>
      </c>
      <c r="L86" s="861">
        <f>N79*K86</f>
        <v>18967.805403696289</v>
      </c>
      <c r="M86" s="862"/>
      <c r="N86" s="51"/>
    </row>
    <row r="87" spans="1:14" ht="15.75" thickBot="1">
      <c r="B87" s="825" t="s">
        <v>953</v>
      </c>
      <c r="C87" s="826"/>
      <c r="D87" s="826"/>
      <c r="E87" s="826"/>
      <c r="F87" s="826"/>
      <c r="G87" s="826"/>
      <c r="H87" s="826"/>
      <c r="I87" s="826"/>
      <c r="J87" s="826"/>
      <c r="K87" s="826"/>
      <c r="L87" s="826"/>
      <c r="M87" s="827"/>
      <c r="N87" s="52">
        <f>L84+L85+L86</f>
        <v>113806.83242217773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493162.94049610349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71.649414538135986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1158.7163024906915</v>
      </c>
      <c r="N48" s="272">
        <f>K48*M48</f>
        <v>57.935815124534578</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35031.386510941687</v>
      </c>
      <c r="N49" s="272">
        <f>K49*M49</f>
        <v>35031.386510941687</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35089.32232606622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1432.9882907627198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36593.960031367074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7318.7920062734156</v>
      </c>
      <c r="M84" s="860"/>
      <c r="N84" s="51"/>
    </row>
    <row r="85" spans="1:14">
      <c r="B85" s="89" t="s">
        <v>973</v>
      </c>
      <c r="C85" s="90"/>
      <c r="D85" s="90"/>
      <c r="E85" s="90"/>
      <c r="F85" s="90"/>
      <c r="G85" s="90"/>
      <c r="H85" s="90"/>
      <c r="I85" s="87"/>
      <c r="J85" s="88"/>
      <c r="K85" s="304">
        <v>0.05</v>
      </c>
      <c r="L85" s="859">
        <f>N79*K85</f>
        <v>1829.6980015683539</v>
      </c>
      <c r="M85" s="860"/>
      <c r="N85" s="51"/>
    </row>
    <row r="86" spans="1:14" ht="15.75" thickBot="1">
      <c r="B86" s="91" t="s">
        <v>974</v>
      </c>
      <c r="C86" s="92"/>
      <c r="D86" s="92"/>
      <c r="E86" s="92"/>
      <c r="F86" s="92"/>
      <c r="G86" s="92"/>
      <c r="H86" s="92"/>
      <c r="I86" s="93"/>
      <c r="J86" s="94"/>
      <c r="K86" s="305">
        <v>0.05</v>
      </c>
      <c r="L86" s="861">
        <f>N79*K86</f>
        <v>1829.6980015683539</v>
      </c>
      <c r="M86" s="862"/>
      <c r="N86" s="51"/>
    </row>
    <row r="87" spans="1:14" ht="15.75" thickBot="1">
      <c r="B87" s="825" t="s">
        <v>953</v>
      </c>
      <c r="C87" s="826"/>
      <c r="D87" s="826"/>
      <c r="E87" s="826"/>
      <c r="F87" s="826"/>
      <c r="G87" s="826"/>
      <c r="H87" s="826"/>
      <c r="I87" s="826"/>
      <c r="J87" s="826"/>
      <c r="K87" s="826"/>
      <c r="L87" s="826"/>
      <c r="M87" s="827"/>
      <c r="N87" s="52">
        <f>L84+L85+L86</f>
        <v>10978.188009410125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47572.148040777203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4547.8059766283877</v>
      </c>
      <c r="L36" s="270"/>
      <c r="M36" s="336">
        <v>1.25</v>
      </c>
      <c r="N36" s="272">
        <f>K36/M36</f>
        <v>3638.2447813027102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1886.7062180720402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5524.9509993747506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87186.627228382858</v>
      </c>
      <c r="N48" s="272">
        <f>K48*M48</f>
        <v>43593.313614191429</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1158.7163024906915</v>
      </c>
      <c r="N49" s="272">
        <f>K49*M49</f>
        <v>579.35815124534577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341436.51570118609</v>
      </c>
      <c r="N50" s="272">
        <f>K50*M50</f>
        <v>344850.88085819792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15805.800863348237</v>
      </c>
      <c r="N51" s="272">
        <f>K51*M51</f>
        <v>4741.7402590044712</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393765.29288263916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9">
        <f>VLOOKUP(A58,TRANSPORTE!A1:D117,4,FALSE)</f>
        <v>921.59230293583789</v>
      </c>
      <c r="M58" s="830"/>
      <c r="N58" s="287">
        <f>K58*L58</f>
        <v>930.80822596519624</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9">
        <f>VLOOKUP(A59,TRANSPORTE!A1:D117,4,FALSE)</f>
        <v>1290.8463618130318</v>
      </c>
      <c r="M59" s="830"/>
      <c r="N59" s="287">
        <f>K59*L59</f>
        <v>645.42318090651588</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1576.2314068717121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37734.124361440801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438600.59965032642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87720.119930065295</v>
      </c>
      <c r="M82" s="860"/>
      <c r="N82" s="51"/>
    </row>
    <row r="83" spans="1:14">
      <c r="B83" s="89" t="s">
        <v>973</v>
      </c>
      <c r="C83" s="90"/>
      <c r="D83" s="90"/>
      <c r="E83" s="90"/>
      <c r="F83" s="90"/>
      <c r="G83" s="90"/>
      <c r="H83" s="90"/>
      <c r="I83" s="87"/>
      <c r="J83" s="88"/>
      <c r="K83" s="304">
        <v>0.05</v>
      </c>
      <c r="L83" s="859">
        <f>N77*K83</f>
        <v>21930.029982516324</v>
      </c>
      <c r="M83" s="860"/>
      <c r="N83" s="51"/>
    </row>
    <row r="84" spans="1:14" ht="15.75" thickBot="1">
      <c r="B84" s="91" t="s">
        <v>974</v>
      </c>
      <c r="C84" s="92"/>
      <c r="D84" s="92"/>
      <c r="E84" s="92"/>
      <c r="F84" s="92"/>
      <c r="G84" s="92"/>
      <c r="H84" s="92"/>
      <c r="I84" s="93"/>
      <c r="J84" s="94"/>
      <c r="K84" s="305">
        <v>0.05</v>
      </c>
      <c r="L84" s="861">
        <f>N77*K84</f>
        <v>21930.029982516324</v>
      </c>
      <c r="M84" s="862"/>
      <c r="N84" s="51"/>
    </row>
    <row r="85" spans="1:14" ht="15.75" thickBot="1">
      <c r="B85" s="825" t="s">
        <v>953</v>
      </c>
      <c r="C85" s="826"/>
      <c r="D85" s="826"/>
      <c r="E85" s="826"/>
      <c r="F85" s="826"/>
      <c r="G85" s="826"/>
      <c r="H85" s="826"/>
      <c r="I85" s="826"/>
      <c r="J85" s="826"/>
      <c r="K85" s="826"/>
      <c r="L85" s="826"/>
      <c r="M85" s="827"/>
      <c r="N85" s="52">
        <f>L82+L83+L84</f>
        <v>131580.17989509794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570180.77954542439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4547.8059766283877</v>
      </c>
      <c r="L36" s="270"/>
      <c r="M36" s="336">
        <v>18.75</v>
      </c>
      <c r="N36" s="272">
        <f>K36/M36</f>
        <v>242.54965208684735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107.73674787146933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350.28639995831668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87186.627228382858</v>
      </c>
      <c r="N48" s="272">
        <f>K48*M48</f>
        <v>4359.3313614191429</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1158.7163024906915</v>
      </c>
      <c r="N49" s="272">
        <f>K49*M49</f>
        <v>57.935815124534578</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35031.386510941687</v>
      </c>
      <c r="N50" s="272">
        <f>K50*M50</f>
        <v>35031.386510941687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39448.653687485363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9">
        <f>VLOOKUP(A58,TRANSPORTE!A1:D117,4,FALSE)</f>
        <v>1290.8463618130318</v>
      </c>
      <c r="M58" s="830"/>
      <c r="N58" s="287">
        <f>K58*L58</f>
        <v>64.542318090651591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64.542318090651591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2154.7349574293867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42018.217362963711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8403.6434725927429</v>
      </c>
      <c r="M82" s="860"/>
      <c r="N82" s="51"/>
    </row>
    <row r="83" spans="1:14">
      <c r="B83" s="89" t="s">
        <v>973</v>
      </c>
      <c r="C83" s="90"/>
      <c r="D83" s="90"/>
      <c r="E83" s="90"/>
      <c r="F83" s="90"/>
      <c r="G83" s="90"/>
      <c r="H83" s="90"/>
      <c r="I83" s="87"/>
      <c r="J83" s="88"/>
      <c r="K83" s="304">
        <v>0.05</v>
      </c>
      <c r="L83" s="859">
        <f>N77*K83</f>
        <v>2100.9108681481857</v>
      </c>
      <c r="M83" s="860"/>
      <c r="N83" s="51"/>
    </row>
    <row r="84" spans="1:14" ht="15.75" thickBot="1">
      <c r="B84" s="91" t="s">
        <v>974</v>
      </c>
      <c r="C84" s="92"/>
      <c r="D84" s="92"/>
      <c r="E84" s="92"/>
      <c r="F84" s="92"/>
      <c r="G84" s="92"/>
      <c r="H84" s="92"/>
      <c r="I84" s="93"/>
      <c r="J84" s="94"/>
      <c r="K84" s="305">
        <v>0.05</v>
      </c>
      <c r="L84" s="861">
        <f>N77*K84</f>
        <v>2100.9108681481857</v>
      </c>
      <c r="M84" s="862"/>
      <c r="N84" s="51"/>
    </row>
    <row r="85" spans="1:14" ht="15.75" thickBot="1">
      <c r="B85" s="825" t="s">
        <v>953</v>
      </c>
      <c r="C85" s="826"/>
      <c r="D85" s="826"/>
      <c r="E85" s="826"/>
      <c r="F85" s="826"/>
      <c r="G85" s="826"/>
      <c r="H85" s="826"/>
      <c r="I85" s="826"/>
      <c r="J85" s="826"/>
      <c r="K85" s="826"/>
      <c r="L85" s="826"/>
      <c r="M85" s="827"/>
      <c r="N85" s="52">
        <f>L82+L83+L84</f>
        <v>12605.465208889113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54623.682571852827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134.53962180720401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341436.51570118609</v>
      </c>
      <c r="N48" s="272">
        <f>K48*M48</f>
        <v>23900.556099083027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15805.800863348237</v>
      </c>
      <c r="N49" s="272">
        <f>K49*M49</f>
        <v>4741.7402590044712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28642.2963580875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9">
        <f>VLOOKUP(A58,TRANSPORTE!A1:D117,4,FALSE)</f>
        <v>921.59230293583789</v>
      </c>
      <c r="M58" s="830"/>
      <c r="N58" s="287">
        <f>K58*L58</f>
        <v>64.511461205508652</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64.511461205508652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31532.139877244292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6306.4279754488589</v>
      </c>
      <c r="M82" s="860"/>
      <c r="N82" s="51"/>
    </row>
    <row r="83" spans="1:14">
      <c r="B83" s="89" t="s">
        <v>973</v>
      </c>
      <c r="C83" s="90"/>
      <c r="D83" s="90"/>
      <c r="E83" s="90"/>
      <c r="F83" s="90"/>
      <c r="G83" s="90"/>
      <c r="H83" s="90"/>
      <c r="I83" s="87"/>
      <c r="J83" s="88"/>
      <c r="K83" s="304">
        <v>0.05</v>
      </c>
      <c r="L83" s="859">
        <f>N77*K83</f>
        <v>1576.6069938622147</v>
      </c>
      <c r="M83" s="860"/>
      <c r="N83" s="51"/>
    </row>
    <row r="84" spans="1:14" ht="15.75" thickBot="1">
      <c r="B84" s="91" t="s">
        <v>974</v>
      </c>
      <c r="C84" s="92"/>
      <c r="D84" s="92"/>
      <c r="E84" s="92"/>
      <c r="F84" s="92"/>
      <c r="G84" s="92"/>
      <c r="H84" s="92"/>
      <c r="I84" s="93"/>
      <c r="J84" s="94"/>
      <c r="K84" s="305">
        <v>0.05</v>
      </c>
      <c r="L84" s="861">
        <f>N77*K84</f>
        <v>1576.6069938622147</v>
      </c>
      <c r="M84" s="862"/>
      <c r="N84" s="51"/>
    </row>
    <row r="85" spans="1:14" ht="15.75" thickBot="1">
      <c r="B85" s="825" t="s">
        <v>953</v>
      </c>
      <c r="C85" s="826"/>
      <c r="D85" s="826"/>
      <c r="E85" s="826"/>
      <c r="F85" s="826"/>
      <c r="G85" s="826"/>
      <c r="H85" s="826"/>
      <c r="I85" s="826"/>
      <c r="J85" s="826"/>
      <c r="K85" s="826"/>
      <c r="L85" s="826"/>
      <c r="M85" s="827"/>
      <c r="N85" s="52">
        <f>L82+L83+L84</f>
        <v>9459.6419631732879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40991.781840417578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71.649414538135986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26331.8008759648</v>
      </c>
      <c r="N48" s="272">
        <f>K48*M48</f>
        <v>32914.751094956002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32914.751094956002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1432.9882907627198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34419.388800256856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6883.8777600513713</v>
      </c>
      <c r="M82" s="860"/>
      <c r="N82" s="51"/>
    </row>
    <row r="83" spans="1:14">
      <c r="B83" s="89" t="s">
        <v>973</v>
      </c>
      <c r="C83" s="90"/>
      <c r="D83" s="90"/>
      <c r="E83" s="90"/>
      <c r="F83" s="90"/>
      <c r="G83" s="90"/>
      <c r="H83" s="90"/>
      <c r="I83" s="87"/>
      <c r="J83" s="88"/>
      <c r="K83" s="304">
        <v>0.05</v>
      </c>
      <c r="L83" s="859">
        <f>N77*K83</f>
        <v>1720.9694400128428</v>
      </c>
      <c r="M83" s="860"/>
      <c r="N83" s="51"/>
    </row>
    <row r="84" spans="1:14" ht="15.75" thickBot="1">
      <c r="B84" s="91" t="s">
        <v>974</v>
      </c>
      <c r="C84" s="92"/>
      <c r="D84" s="92"/>
      <c r="E84" s="92"/>
      <c r="F84" s="92"/>
      <c r="G84" s="92"/>
      <c r="H84" s="92"/>
      <c r="I84" s="93"/>
      <c r="J84" s="94"/>
      <c r="K84" s="305">
        <v>0.05</v>
      </c>
      <c r="L84" s="861">
        <f>N77*K84</f>
        <v>1720.9694400128428</v>
      </c>
      <c r="M84" s="862"/>
      <c r="N84" s="51"/>
    </row>
    <row r="85" spans="1:14" ht="15.75" thickBot="1">
      <c r="B85" s="825" t="s">
        <v>953</v>
      </c>
      <c r="C85" s="826"/>
      <c r="D85" s="826"/>
      <c r="E85" s="826"/>
      <c r="F85" s="826"/>
      <c r="G85" s="826"/>
      <c r="H85" s="826"/>
      <c r="I85" s="826"/>
      <c r="J85" s="826"/>
      <c r="K85" s="826"/>
      <c r="L85" s="826"/>
      <c r="M85" s="827"/>
      <c r="N85" s="52">
        <f>L82+L83+L84</f>
        <v>10325.816640077057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44745.205440333913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161.605121807204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409236.05239042157</v>
      </c>
      <c r="N48" s="272">
        <f>K48*M48</f>
        <v>818.4721047808431</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341436.51570118609</v>
      </c>
      <c r="N49" s="272">
        <f>K49*M49</f>
        <v>23900.556099083027</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15805.800863348237</v>
      </c>
      <c r="N50" s="272">
        <f>K50*M50</f>
        <v>4741.7402590044712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29460.768462868342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9">
        <f>VLOOKUP(A58,TRANSPORTE!A1:D117,4,FALSE)</f>
        <v>921.59230293583789</v>
      </c>
      <c r="M58" s="830"/>
      <c r="N58" s="287">
        <f>K58*L58</f>
        <v>66.354645811380337</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66.354645811380337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3232.1024361440795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32920.830666631009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6584.1661333262018</v>
      </c>
      <c r="M82" s="860"/>
      <c r="N82" s="51"/>
    </row>
    <row r="83" spans="1:14">
      <c r="B83" s="89" t="s">
        <v>973</v>
      </c>
      <c r="C83" s="90"/>
      <c r="D83" s="90"/>
      <c r="E83" s="90"/>
      <c r="F83" s="90"/>
      <c r="G83" s="90"/>
      <c r="H83" s="90"/>
      <c r="I83" s="87"/>
      <c r="J83" s="88"/>
      <c r="K83" s="304">
        <v>0.05</v>
      </c>
      <c r="L83" s="859">
        <f>N77*K83</f>
        <v>1646.0415333315505</v>
      </c>
      <c r="M83" s="860"/>
      <c r="N83" s="51"/>
    </row>
    <row r="84" spans="1:14" ht="15.75" thickBot="1">
      <c r="B84" s="91" t="s">
        <v>974</v>
      </c>
      <c r="C84" s="92"/>
      <c r="D84" s="92"/>
      <c r="E84" s="92"/>
      <c r="F84" s="92"/>
      <c r="G84" s="92"/>
      <c r="H84" s="92"/>
      <c r="I84" s="93"/>
      <c r="J84" s="94"/>
      <c r="K84" s="305">
        <v>0.05</v>
      </c>
      <c r="L84" s="861">
        <f>N77*K84</f>
        <v>1646.0415333315505</v>
      </c>
      <c r="M84" s="862"/>
      <c r="N84" s="51"/>
    </row>
    <row r="85" spans="1:14" ht="15.75" thickBot="1">
      <c r="B85" s="825" t="s">
        <v>953</v>
      </c>
      <c r="C85" s="826"/>
      <c r="D85" s="826"/>
      <c r="E85" s="826"/>
      <c r="F85" s="826"/>
      <c r="G85" s="826"/>
      <c r="H85" s="826"/>
      <c r="I85" s="826"/>
      <c r="J85" s="826"/>
      <c r="K85" s="826"/>
      <c r="L85" s="826"/>
      <c r="M85" s="827"/>
      <c r="N85" s="52">
        <f>L82+L83+L84</f>
        <v>9876.2491999893027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42797.079866620312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89.693081204802667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409236.05239042157</v>
      </c>
      <c r="N48" s="272">
        <f>K48*M48</f>
        <v>818.4721047808431</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26331.8008759648</v>
      </c>
      <c r="N49" s="272">
        <f>K49*M49</f>
        <v>32914.751094956002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33733.223199736844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9">
        <f>VLOOKUP(A58,TRANSPORTE!A1:D117,4,FALSE)</f>
        <v>921.59230293583789</v>
      </c>
      <c r="M58" s="830"/>
      <c r="N58" s="287">
        <f>K58*L58</f>
        <v>1.8431846058716759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1.8431846058716759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1793.8616240960532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35618.621089643573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7123.724217928715</v>
      </c>
      <c r="M82" s="860"/>
      <c r="N82" s="51"/>
    </row>
    <row r="83" spans="1:14">
      <c r="B83" s="89" t="s">
        <v>973</v>
      </c>
      <c r="C83" s="90"/>
      <c r="D83" s="90"/>
      <c r="E83" s="90"/>
      <c r="F83" s="90"/>
      <c r="G83" s="90"/>
      <c r="H83" s="90"/>
      <c r="I83" s="87"/>
      <c r="J83" s="88"/>
      <c r="K83" s="304">
        <v>0.05</v>
      </c>
      <c r="L83" s="859">
        <f>N77*K83</f>
        <v>1780.9310544821788</v>
      </c>
      <c r="M83" s="860"/>
      <c r="N83" s="51"/>
    </row>
    <row r="84" spans="1:14" ht="15.75" thickBot="1">
      <c r="B84" s="91" t="s">
        <v>974</v>
      </c>
      <c r="C84" s="92"/>
      <c r="D84" s="92"/>
      <c r="E84" s="92"/>
      <c r="F84" s="92"/>
      <c r="G84" s="92"/>
      <c r="H84" s="92"/>
      <c r="I84" s="93"/>
      <c r="J84" s="94"/>
      <c r="K84" s="305">
        <v>0.05</v>
      </c>
      <c r="L84" s="861">
        <f>N77*K84</f>
        <v>1780.9310544821788</v>
      </c>
      <c r="M84" s="862"/>
      <c r="N84" s="51"/>
    </row>
    <row r="85" spans="1:14" ht="15.75" thickBot="1">
      <c r="B85" s="825" t="s">
        <v>953</v>
      </c>
      <c r="C85" s="826"/>
      <c r="D85" s="826"/>
      <c r="E85" s="826"/>
      <c r="F85" s="826"/>
      <c r="G85" s="826"/>
      <c r="H85" s="826"/>
      <c r="I85" s="826"/>
      <c r="J85" s="826"/>
      <c r="K85" s="826"/>
      <c r="L85" s="826"/>
      <c r="M85" s="827"/>
      <c r="N85" s="52">
        <f>L82+L83+L84</f>
        <v>10685.586326893072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46304.207416536643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22.554583333333333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5812.0082450468562</v>
      </c>
      <c r="N48" s="272">
        <f>K48*M48</f>
        <v>6393.2090695515426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6393.2090695515426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6866.8553195515424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1373.3710639103085</v>
      </c>
      <c r="M82" s="860"/>
      <c r="N82" s="51"/>
    </row>
    <row r="83" spans="1:14">
      <c r="B83" s="89" t="s">
        <v>973</v>
      </c>
      <c r="C83" s="90"/>
      <c r="D83" s="90"/>
      <c r="E83" s="90"/>
      <c r="F83" s="90"/>
      <c r="G83" s="90"/>
      <c r="H83" s="90"/>
      <c r="I83" s="87"/>
      <c r="J83" s="88"/>
      <c r="K83" s="304">
        <v>0.05</v>
      </c>
      <c r="L83" s="859">
        <f>N77*K83</f>
        <v>343.34276597757713</v>
      </c>
      <c r="M83" s="860"/>
      <c r="N83" s="51"/>
    </row>
    <row r="84" spans="1:14" ht="15.75" thickBot="1">
      <c r="B84" s="91" t="s">
        <v>974</v>
      </c>
      <c r="C84" s="92"/>
      <c r="D84" s="92"/>
      <c r="E84" s="92"/>
      <c r="F84" s="92"/>
      <c r="G84" s="92"/>
      <c r="H84" s="92"/>
      <c r="I84" s="93"/>
      <c r="J84" s="94"/>
      <c r="K84" s="305">
        <v>0.05</v>
      </c>
      <c r="L84" s="861">
        <f>N77*K84</f>
        <v>343.34276597757713</v>
      </c>
      <c r="M84" s="862"/>
      <c r="N84" s="51"/>
    </row>
    <row r="85" spans="1:14" ht="15.75" thickBot="1">
      <c r="B85" s="825" t="s">
        <v>953</v>
      </c>
      <c r="C85" s="826"/>
      <c r="D85" s="826"/>
      <c r="E85" s="826"/>
      <c r="F85" s="826"/>
      <c r="G85" s="826"/>
      <c r="H85" s="826"/>
      <c r="I85" s="826"/>
      <c r="J85" s="826"/>
      <c r="K85" s="826"/>
      <c r="L85" s="826"/>
      <c r="M85" s="827"/>
      <c r="N85" s="52">
        <f>L82+L83+L84</f>
        <v>2060.0565958654629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8926.9119154170057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22.554583333333333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6478.6223947491708</v>
      </c>
      <c r="N48" s="272">
        <f>K48*M48</f>
        <v>7126.484634224088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7126.484634224088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7600.1308842240878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1520.0261768448177</v>
      </c>
      <c r="M82" s="860"/>
      <c r="N82" s="51"/>
    </row>
    <row r="83" spans="1:14">
      <c r="B83" s="89" t="s">
        <v>973</v>
      </c>
      <c r="C83" s="90"/>
      <c r="D83" s="90"/>
      <c r="E83" s="90"/>
      <c r="F83" s="90"/>
      <c r="G83" s="90"/>
      <c r="H83" s="90"/>
      <c r="I83" s="87"/>
      <c r="J83" s="88"/>
      <c r="K83" s="304">
        <v>0.05</v>
      </c>
      <c r="L83" s="859">
        <f>N77*K83</f>
        <v>380.00654421120441</v>
      </c>
      <c r="M83" s="860"/>
      <c r="N83" s="51"/>
    </row>
    <row r="84" spans="1:14" ht="15.75" thickBot="1">
      <c r="B84" s="91" t="s">
        <v>974</v>
      </c>
      <c r="C84" s="92"/>
      <c r="D84" s="92"/>
      <c r="E84" s="92"/>
      <c r="F84" s="92"/>
      <c r="G84" s="92"/>
      <c r="H84" s="92"/>
      <c r="I84" s="93"/>
      <c r="J84" s="94"/>
      <c r="K84" s="305">
        <v>0.05</v>
      </c>
      <c r="L84" s="861">
        <f>N77*K84</f>
        <v>380.00654421120441</v>
      </c>
      <c r="M84" s="862"/>
      <c r="N84" s="51"/>
    </row>
    <row r="85" spans="1:14" ht="15.75" thickBot="1">
      <c r="B85" s="825" t="s">
        <v>953</v>
      </c>
      <c r="C85" s="826"/>
      <c r="D85" s="826"/>
      <c r="E85" s="826"/>
      <c r="F85" s="826"/>
      <c r="G85" s="826"/>
      <c r="H85" s="826"/>
      <c r="I85" s="826"/>
      <c r="J85" s="826"/>
      <c r="K85" s="826"/>
      <c r="L85" s="826"/>
      <c r="M85" s="827"/>
      <c r="N85" s="52">
        <f>L82+L83+L84</f>
        <v>2280.0392652672267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9880.1701494913141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324.78600000000006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52004.575080353978</v>
      </c>
      <c r="N48" s="272">
        <f>K48*M48</f>
        <v>57205.032588389382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57205.032588389382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9">
        <f>VLOOKUP(A58,TRANSPORTE!A1:D117,4,FALSE)</f>
        <v>1290.8463618130318</v>
      </c>
      <c r="M58" s="830"/>
      <c r="N58" s="287">
        <f>K58*L58</f>
        <v>1419.930997994335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1419.930997994335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6495.72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65445.469586383719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13089.093917276745</v>
      </c>
      <c r="M82" s="860"/>
      <c r="N82" s="51"/>
    </row>
    <row r="83" spans="1:14">
      <c r="B83" s="89" t="s">
        <v>973</v>
      </c>
      <c r="C83" s="90"/>
      <c r="D83" s="90"/>
      <c r="E83" s="90"/>
      <c r="F83" s="90"/>
      <c r="G83" s="90"/>
      <c r="H83" s="90"/>
      <c r="I83" s="87"/>
      <c r="J83" s="88"/>
      <c r="K83" s="304">
        <v>0.05</v>
      </c>
      <c r="L83" s="859">
        <f>N77*K83</f>
        <v>3272.2734793191862</v>
      </c>
      <c r="M83" s="860"/>
      <c r="N83" s="51"/>
    </row>
    <row r="84" spans="1:14" ht="15.75" thickBot="1">
      <c r="B84" s="91" t="s">
        <v>974</v>
      </c>
      <c r="C84" s="92"/>
      <c r="D84" s="92"/>
      <c r="E84" s="92"/>
      <c r="F84" s="92"/>
      <c r="G84" s="92"/>
      <c r="H84" s="92"/>
      <c r="I84" s="93"/>
      <c r="J84" s="94"/>
      <c r="K84" s="305">
        <v>0.05</v>
      </c>
      <c r="L84" s="861">
        <f>N77*K84</f>
        <v>3272.2734793191862</v>
      </c>
      <c r="M84" s="862"/>
      <c r="N84" s="51"/>
    </row>
    <row r="85" spans="1:14" ht="15.75" thickBot="1">
      <c r="B85" s="825" t="s">
        <v>953</v>
      </c>
      <c r="C85" s="826"/>
      <c r="D85" s="826"/>
      <c r="E85" s="826"/>
      <c r="F85" s="826"/>
      <c r="G85" s="826"/>
      <c r="H85" s="826"/>
      <c r="I85" s="826"/>
      <c r="J85" s="826"/>
      <c r="K85" s="826"/>
      <c r="L85" s="826"/>
      <c r="M85" s="827"/>
      <c r="N85" s="52">
        <f>L82+L83+L84</f>
        <v>19633.640875915116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85079.110462298835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4547.8059766283877</v>
      </c>
      <c r="L36" s="270"/>
      <c r="M36" s="336">
        <v>3</v>
      </c>
      <c r="N36" s="272">
        <f>K36/M36</f>
        <v>1515.9353255427959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451.0916666666667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1967.0269922094626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55265.022823938642</v>
      </c>
      <c r="N48" s="272">
        <f>K48*M48</f>
        <v>69081.278529923307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69081.278529923307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9">
        <f>VLOOKUP(A60,TRANSPORTE!A1:D117,4,FALSE)</f>
        <v>1290.8463618130318</v>
      </c>
      <c r="M60" s="830"/>
      <c r="N60" s="287">
        <f>K60*L60</f>
        <v>1613.5579522662897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1613.5579522662897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77172.780141065727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15434.556028213146</v>
      </c>
      <c r="M84" s="860"/>
      <c r="N84" s="51"/>
    </row>
    <row r="85" spans="1:14">
      <c r="B85" s="89" t="s">
        <v>973</v>
      </c>
      <c r="C85" s="90"/>
      <c r="D85" s="90"/>
      <c r="E85" s="90"/>
      <c r="F85" s="90"/>
      <c r="G85" s="90"/>
      <c r="H85" s="90"/>
      <c r="I85" s="87"/>
      <c r="J85" s="88"/>
      <c r="K85" s="304">
        <v>0.05</v>
      </c>
      <c r="L85" s="859">
        <f>N79*K85</f>
        <v>3858.6390070532866</v>
      </c>
      <c r="M85" s="860"/>
      <c r="N85" s="51"/>
    </row>
    <row r="86" spans="1:14" ht="15.75" thickBot="1">
      <c r="B86" s="91" t="s">
        <v>974</v>
      </c>
      <c r="C86" s="92"/>
      <c r="D86" s="92"/>
      <c r="E86" s="92"/>
      <c r="F86" s="92"/>
      <c r="G86" s="92"/>
      <c r="H86" s="92"/>
      <c r="I86" s="93"/>
      <c r="J86" s="94"/>
      <c r="K86" s="305">
        <v>0.05</v>
      </c>
      <c r="L86" s="861">
        <f>N79*K86</f>
        <v>3858.6390070532866</v>
      </c>
      <c r="M86" s="862"/>
      <c r="N86" s="51"/>
    </row>
    <row r="87" spans="1:14" ht="15.75" thickBot="1">
      <c r="B87" s="825" t="s">
        <v>953</v>
      </c>
      <c r="C87" s="826"/>
      <c r="D87" s="826"/>
      <c r="E87" s="826"/>
      <c r="F87" s="826"/>
      <c r="G87" s="826"/>
      <c r="H87" s="826"/>
      <c r="I87" s="826"/>
      <c r="J87" s="826"/>
      <c r="K87" s="826"/>
      <c r="L87" s="826"/>
      <c r="M87" s="827"/>
      <c r="N87" s="52">
        <f>L84+L85+L86</f>
        <v>23151.834042319719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100324.61418338545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128480.15525273219</v>
      </c>
      <c r="L36" s="270"/>
      <c r="M36" s="336">
        <v>2.5</v>
      </c>
      <c r="N36" s="272">
        <f>K36/M36</f>
        <v>51392.062101092873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402.04310903601998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51794.105210128895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29076.300106934337</v>
      </c>
      <c r="N48" s="272">
        <f>K48*M48</f>
        <v>29367.06310800368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29367.06310800368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8040.862180720399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89202.030498852982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17840.406099770596</v>
      </c>
      <c r="M84" s="860"/>
      <c r="N84" s="51"/>
    </row>
    <row r="85" spans="1:14">
      <c r="B85" s="89" t="s">
        <v>973</v>
      </c>
      <c r="C85" s="90"/>
      <c r="D85" s="90"/>
      <c r="E85" s="90"/>
      <c r="F85" s="90"/>
      <c r="G85" s="90"/>
      <c r="H85" s="90"/>
      <c r="I85" s="87"/>
      <c r="J85" s="88"/>
      <c r="K85" s="304">
        <v>0.05</v>
      </c>
      <c r="L85" s="859">
        <f>N79*K85</f>
        <v>4460.1015249426491</v>
      </c>
      <c r="M85" s="860"/>
      <c r="N85" s="51"/>
    </row>
    <row r="86" spans="1:14" ht="15.75" thickBot="1">
      <c r="B86" s="91" t="s">
        <v>974</v>
      </c>
      <c r="C86" s="92"/>
      <c r="D86" s="92"/>
      <c r="E86" s="92"/>
      <c r="F86" s="92"/>
      <c r="G86" s="92"/>
      <c r="H86" s="92"/>
      <c r="I86" s="93"/>
      <c r="J86" s="94"/>
      <c r="K86" s="305">
        <v>0.05</v>
      </c>
      <c r="L86" s="861">
        <f>N79*K86</f>
        <v>4460.1015249426491</v>
      </c>
      <c r="M86" s="862"/>
      <c r="N86" s="51"/>
    </row>
    <row r="87" spans="1:14" ht="15.75" thickBot="1">
      <c r="B87" s="825" t="s">
        <v>953</v>
      </c>
      <c r="C87" s="826"/>
      <c r="D87" s="826"/>
      <c r="E87" s="826"/>
      <c r="F87" s="826"/>
      <c r="G87" s="826"/>
      <c r="H87" s="826"/>
      <c r="I87" s="826"/>
      <c r="J87" s="826"/>
      <c r="K87" s="826"/>
      <c r="L87" s="826"/>
      <c r="M87" s="827"/>
      <c r="N87" s="52">
        <f>L84+L85+L86</f>
        <v>26760.609149655895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115962.63964850888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128480.15525273219</v>
      </c>
      <c r="L36" s="270"/>
      <c r="M36" s="336">
        <v>1.25</v>
      </c>
      <c r="N36" s="272">
        <f>K36/M36</f>
        <v>102784.12420218575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1074.7412180720401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103858.86542025779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29076.300106934337</v>
      </c>
      <c r="N48" s="272">
        <f>K48*M48</f>
        <v>29367.06310800368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29367.06310800368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21494.824361440798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154720.75288970227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30944.150577940454</v>
      </c>
      <c r="M84" s="860"/>
      <c r="N84" s="51"/>
    </row>
    <row r="85" spans="1:14">
      <c r="B85" s="89" t="s">
        <v>973</v>
      </c>
      <c r="C85" s="90"/>
      <c r="D85" s="90"/>
      <c r="E85" s="90"/>
      <c r="F85" s="90"/>
      <c r="G85" s="90"/>
      <c r="H85" s="90"/>
      <c r="I85" s="87"/>
      <c r="J85" s="88"/>
      <c r="K85" s="304">
        <v>0.05</v>
      </c>
      <c r="L85" s="859">
        <f>N79*K85</f>
        <v>7736.0376444851136</v>
      </c>
      <c r="M85" s="860"/>
      <c r="N85" s="51"/>
    </row>
    <row r="86" spans="1:14" ht="15.75" thickBot="1">
      <c r="B86" s="91" t="s">
        <v>974</v>
      </c>
      <c r="C86" s="92"/>
      <c r="D86" s="92"/>
      <c r="E86" s="92"/>
      <c r="F86" s="92"/>
      <c r="G86" s="92"/>
      <c r="H86" s="92"/>
      <c r="I86" s="93"/>
      <c r="J86" s="94"/>
      <c r="K86" s="305">
        <v>0.05</v>
      </c>
      <c r="L86" s="861">
        <f>N79*K86</f>
        <v>7736.0376444851136</v>
      </c>
      <c r="M86" s="862"/>
      <c r="N86" s="51"/>
    </row>
    <row r="87" spans="1:14" ht="15.75" thickBot="1">
      <c r="B87" s="825" t="s">
        <v>953</v>
      </c>
      <c r="C87" s="826"/>
      <c r="D87" s="826"/>
      <c r="E87" s="826"/>
      <c r="F87" s="826"/>
      <c r="G87" s="826"/>
      <c r="H87" s="826"/>
      <c r="I87" s="826"/>
      <c r="J87" s="826"/>
      <c r="K87" s="826"/>
      <c r="L87" s="826"/>
      <c r="M87" s="827"/>
      <c r="N87" s="52">
        <f>L84+L85+L86</f>
        <v>46416.225866910681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201136.97875661295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314</v>
      </c>
      <c r="B36" s="838" t="str">
        <f>VLOOKUP(A36,EQUIPOS!A6:D154,3,FALSE)</f>
        <v xml:space="preserve">Retroexcavadora E-200 sobre orugas
</v>
      </c>
      <c r="C36" s="839"/>
      <c r="D36" s="839"/>
      <c r="E36" s="839"/>
      <c r="F36" s="839"/>
      <c r="G36" s="839"/>
      <c r="H36" s="840"/>
      <c r="I36" s="267"/>
      <c r="J36" s="268"/>
      <c r="K36" s="269">
        <f>VLOOKUP(A36,EQUIPOS!A6:D163,4,FALSE)</f>
        <v>186885.56472195135</v>
      </c>
      <c r="L36" s="270"/>
      <c r="M36" s="336">
        <v>23</v>
      </c>
      <c r="N36" s="272">
        <f>K36/M36</f>
        <v>8125.459335737015</v>
      </c>
    </row>
    <row r="37" spans="1:14">
      <c r="A37" s="113" t="s">
        <v>328</v>
      </c>
      <c r="B37" s="838" t="str">
        <f>VLOOKUP(A37,EQUIPOS!A7:D154,3,FALSE)</f>
        <v xml:space="preserve">Taco metálico o puntal (escamas en concreto)
</v>
      </c>
      <c r="C37" s="839"/>
      <c r="D37" s="839"/>
      <c r="E37" s="839"/>
      <c r="F37" s="839"/>
      <c r="G37" s="839"/>
      <c r="H37" s="840"/>
      <c r="I37" s="421"/>
      <c r="J37" s="422"/>
      <c r="K37" s="269">
        <f>VLOOKUP(A37,EQUIPOS!A7:D164,4,FALSE)</f>
        <v>64.909781723513461</v>
      </c>
      <c r="L37" s="335"/>
      <c r="M37" s="336">
        <v>1</v>
      </c>
      <c r="N37" s="272">
        <f>K37/M37</f>
        <v>64.909781723513461</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1074.7412180720401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9265.1103355325686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4426.7515242020436</v>
      </c>
      <c r="N48" s="272">
        <f>K48*M48</f>
        <v>1549.3630334707152</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9627.4258173267754</v>
      </c>
      <c r="N49" s="272">
        <f>K49*M49</f>
        <v>9627.4258173267754</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3531.4291052522667</v>
      </c>
      <c r="N50" s="272">
        <f>K50*M50</f>
        <v>13419.430599958612</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363115.02463459468</v>
      </c>
      <c r="N51" s="272">
        <f>K51*M51</f>
        <v>65360.704434227038</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89956.923884983145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9">
        <f>VLOOKUP(A58,TRANSPORTE!A1:D117,4,FALSE)</f>
        <v>921.59230293583789</v>
      </c>
      <c r="M58" s="830"/>
      <c r="N58" s="287">
        <f>K58*L58</f>
        <v>165.88661452845082</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165.88661452845082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21494.824361440798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120882.74519648498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24176.549039296995</v>
      </c>
      <c r="M82" s="860"/>
      <c r="N82" s="51"/>
    </row>
    <row r="83" spans="1:14">
      <c r="B83" s="89" t="s">
        <v>973</v>
      </c>
      <c r="C83" s="90"/>
      <c r="D83" s="90"/>
      <c r="E83" s="90"/>
      <c r="F83" s="90"/>
      <c r="G83" s="90"/>
      <c r="H83" s="90"/>
      <c r="I83" s="87"/>
      <c r="J83" s="88"/>
      <c r="K83" s="304">
        <v>0.05</v>
      </c>
      <c r="L83" s="859">
        <f>N77*K83</f>
        <v>6044.1372598242488</v>
      </c>
      <c r="M83" s="860"/>
      <c r="N83" s="51"/>
    </row>
    <row r="84" spans="1:14" ht="15.75" thickBot="1">
      <c r="B84" s="91" t="s">
        <v>974</v>
      </c>
      <c r="C84" s="92"/>
      <c r="D84" s="92"/>
      <c r="E84" s="92"/>
      <c r="F84" s="92"/>
      <c r="G84" s="92"/>
      <c r="H84" s="92"/>
      <c r="I84" s="93"/>
      <c r="J84" s="94"/>
      <c r="K84" s="305">
        <v>0.05</v>
      </c>
      <c r="L84" s="861">
        <f>N77*K84</f>
        <v>6044.1372598242488</v>
      </c>
      <c r="M84" s="862"/>
      <c r="N84" s="51"/>
    </row>
    <row r="85" spans="1:14" ht="15.75" thickBot="1">
      <c r="B85" s="825" t="s">
        <v>953</v>
      </c>
      <c r="C85" s="826"/>
      <c r="D85" s="826"/>
      <c r="E85" s="826"/>
      <c r="F85" s="826"/>
      <c r="G85" s="826"/>
      <c r="H85" s="826"/>
      <c r="I85" s="826"/>
      <c r="J85" s="826"/>
      <c r="K85" s="826"/>
      <c r="L85" s="826"/>
      <c r="M85" s="827"/>
      <c r="N85" s="52">
        <f>L82+L83+L84</f>
        <v>36264.823558945493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157147.56875543046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53.737060903601993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3363.4206610183501</v>
      </c>
      <c r="N48" s="272">
        <f>K48*M48</f>
        <v>3363.4206610183501</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661.19452246896344</v>
      </c>
      <c r="N49" s="272">
        <f>K49*M49</f>
        <v>2644.7780898758538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6008.1987508942038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537.37060903601991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6599.3064208338255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1319.8612841667652</v>
      </c>
      <c r="M82" s="860"/>
      <c r="N82" s="51"/>
    </row>
    <row r="83" spans="1:14">
      <c r="B83" s="89" t="s">
        <v>973</v>
      </c>
      <c r="C83" s="90"/>
      <c r="D83" s="90"/>
      <c r="E83" s="90"/>
      <c r="F83" s="90"/>
      <c r="G83" s="90"/>
      <c r="H83" s="90"/>
      <c r="I83" s="87"/>
      <c r="J83" s="88"/>
      <c r="K83" s="304">
        <v>0.05</v>
      </c>
      <c r="L83" s="859">
        <f>N77*K83</f>
        <v>329.96532104169131</v>
      </c>
      <c r="M83" s="860"/>
      <c r="N83" s="51"/>
    </row>
    <row r="84" spans="1:14" ht="15.75" thickBot="1">
      <c r="B84" s="91" t="s">
        <v>974</v>
      </c>
      <c r="C84" s="92"/>
      <c r="D84" s="92"/>
      <c r="E84" s="92"/>
      <c r="F84" s="92"/>
      <c r="G84" s="92"/>
      <c r="H84" s="92"/>
      <c r="I84" s="93"/>
      <c r="J84" s="94"/>
      <c r="K84" s="305">
        <v>0.05</v>
      </c>
      <c r="L84" s="861">
        <f>N77*K84</f>
        <v>329.96532104169131</v>
      </c>
      <c r="M84" s="862"/>
      <c r="N84" s="51"/>
    </row>
    <row r="85" spans="1:14" ht="15.75" thickBot="1">
      <c r="B85" s="825" t="s">
        <v>953</v>
      </c>
      <c r="C85" s="826"/>
      <c r="D85" s="826"/>
      <c r="E85" s="826"/>
      <c r="F85" s="826"/>
      <c r="G85" s="826"/>
      <c r="H85" s="826"/>
      <c r="I85" s="826"/>
      <c r="J85" s="826"/>
      <c r="K85" s="826"/>
      <c r="L85" s="826"/>
      <c r="M85" s="827"/>
      <c r="N85" s="52">
        <f>L82+L83+L84</f>
        <v>1979.791926250148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8579.0983470839728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269</v>
      </c>
      <c r="B36" s="838" t="str">
        <f>VLOOKUP(A36,EQUIPOS!A6:D154,3,FALSE)</f>
        <v>Motoniveladora  potencia 215 HP, ancho de cuchilla 4,27 m, peso 18 ton.</v>
      </c>
      <c r="C36" s="839"/>
      <c r="D36" s="839"/>
      <c r="E36" s="839"/>
      <c r="F36" s="839"/>
      <c r="G36" s="839"/>
      <c r="H36" s="840"/>
      <c r="I36" s="267"/>
      <c r="J36" s="268"/>
      <c r="K36" s="269">
        <f>VLOOKUP(A36,EQUIPOS!A6:D163,4,FALSE)</f>
        <v>180865.44004559435</v>
      </c>
      <c r="L36" s="270"/>
      <c r="M36" s="336">
        <v>15</v>
      </c>
      <c r="N36" s="272">
        <f>K36/M36</f>
        <v>12057.696003039624</v>
      </c>
    </row>
    <row r="37" spans="1:14">
      <c r="A37" s="113" t="s">
        <v>365</v>
      </c>
      <c r="B37" s="838" t="str">
        <f>VLOOKUP(A37,EQUIPOS!A7:D154,3,FALSE)</f>
        <v xml:space="preserve">Vibrocompatador, potencia 153 HP, peso 10 Ton. </v>
      </c>
      <c r="C37" s="839"/>
      <c r="D37" s="839"/>
      <c r="E37" s="839"/>
      <c r="F37" s="839"/>
      <c r="G37" s="839"/>
      <c r="H37" s="840"/>
      <c r="I37" s="421"/>
      <c r="J37" s="422"/>
      <c r="K37" s="269">
        <f>VLOOKUP(A37,EQUIPOS!A7:D164,4,FALSE)</f>
        <v>108519.882215754</v>
      </c>
      <c r="L37" s="335"/>
      <c r="M37" s="336">
        <v>15</v>
      </c>
      <c r="N37" s="272">
        <f>K37/M37</f>
        <v>7234.6588143835997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112.11635150600333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19404.471168929227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87186.627228382858</v>
      </c>
      <c r="N48" s="272">
        <f>K48*M48</f>
        <v>91545.958589802001</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88.881886626975415</v>
      </c>
      <c r="N49" s="272">
        <f>K49*M49</f>
        <v>2666.4565988092627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94212.415188611267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9">
        <f>VLOOKUP(A60,TRANSPORTE!A1:D117,4,FALSE)</f>
        <v>1290.8463618130318</v>
      </c>
      <c r="M60" s="830"/>
      <c r="N60" s="287">
        <f>K60*L60</f>
        <v>1355.3886799036834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1355.3886799036834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2242.3270301200664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117214.60206756425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23442.920413512853</v>
      </c>
      <c r="M84" s="860"/>
      <c r="N84" s="51"/>
    </row>
    <row r="85" spans="1:14">
      <c r="B85" s="89" t="s">
        <v>973</v>
      </c>
      <c r="C85" s="90"/>
      <c r="D85" s="90"/>
      <c r="E85" s="90"/>
      <c r="F85" s="90"/>
      <c r="G85" s="90"/>
      <c r="H85" s="90"/>
      <c r="I85" s="87"/>
      <c r="J85" s="88"/>
      <c r="K85" s="304">
        <v>0.05</v>
      </c>
      <c r="L85" s="859">
        <f>N79*K85</f>
        <v>5860.7301033782132</v>
      </c>
      <c r="M85" s="860"/>
      <c r="N85" s="51"/>
    </row>
    <row r="86" spans="1:14" ht="15.75" thickBot="1">
      <c r="B86" s="91" t="s">
        <v>974</v>
      </c>
      <c r="C86" s="92"/>
      <c r="D86" s="92"/>
      <c r="E86" s="92"/>
      <c r="F86" s="92"/>
      <c r="G86" s="92"/>
      <c r="H86" s="92"/>
      <c r="I86" s="93"/>
      <c r="J86" s="94"/>
      <c r="K86" s="305">
        <v>0.05</v>
      </c>
      <c r="L86" s="861">
        <f>N79*K86</f>
        <v>5860.7301033782132</v>
      </c>
      <c r="M86" s="862"/>
      <c r="N86" s="51"/>
    </row>
    <row r="87" spans="1:14" ht="15.75" thickBot="1">
      <c r="B87" s="825" t="s">
        <v>953</v>
      </c>
      <c r="C87" s="826"/>
      <c r="D87" s="826"/>
      <c r="E87" s="826"/>
      <c r="F87" s="826"/>
      <c r="G87" s="826"/>
      <c r="H87" s="826"/>
      <c r="I87" s="826"/>
      <c r="J87" s="826"/>
      <c r="K87" s="826"/>
      <c r="L87" s="826"/>
      <c r="M87" s="827"/>
      <c r="N87" s="52">
        <f>L84+L85+L86</f>
        <v>35164.380620269279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152378.98268783354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7190.761413211645</v>
      </c>
      <c r="N49" s="272">
        <f>K49*M49</f>
        <v>8269.3756251933919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15805.800863348237</v>
      </c>
      <c r="N50" s="272">
        <f>K50*M50</f>
        <v>31611.601726696474</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192041.23923749378</v>
      </c>
      <c r="N51" s="272">
        <f>K51*M51</f>
        <v>96020.619618746889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207440.67645088525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1290.8463618130318</v>
      </c>
      <c r="M60" s="830"/>
      <c r="N60" s="287">
        <f>K60*L60</f>
        <v>1419.930997994335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1419.930997994335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225829.145238636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45165.829047727202</v>
      </c>
      <c r="M84" s="860"/>
      <c r="N84" s="51"/>
    </row>
    <row r="85" spans="1:14">
      <c r="B85" s="89" t="s">
        <v>973</v>
      </c>
      <c r="C85" s="90"/>
      <c r="D85" s="90"/>
      <c r="E85" s="90"/>
      <c r="F85" s="90"/>
      <c r="G85" s="90"/>
      <c r="H85" s="90"/>
      <c r="I85" s="87"/>
      <c r="J85" s="88"/>
      <c r="K85" s="304">
        <v>0.05</v>
      </c>
      <c r="L85" s="859">
        <f>N79*K85</f>
        <v>11291.457261931801</v>
      </c>
      <c r="M85" s="860"/>
      <c r="N85" s="51"/>
    </row>
    <row r="86" spans="1:14" ht="15.75" thickBot="1">
      <c r="B86" s="91" t="s">
        <v>974</v>
      </c>
      <c r="C86" s="92"/>
      <c r="D86" s="92"/>
      <c r="E86" s="92"/>
      <c r="F86" s="92"/>
      <c r="G86" s="92"/>
      <c r="H86" s="92"/>
      <c r="I86" s="93"/>
      <c r="J86" s="94"/>
      <c r="K86" s="305">
        <v>0.05</v>
      </c>
      <c r="L86" s="861">
        <f>N79*K86</f>
        <v>11291.457261931801</v>
      </c>
      <c r="M86" s="862"/>
      <c r="N86" s="51"/>
    </row>
    <row r="87" spans="1:14" ht="15.75" thickBot="1">
      <c r="B87" s="825" t="s">
        <v>953</v>
      </c>
      <c r="C87" s="826"/>
      <c r="D87" s="826"/>
      <c r="E87" s="826"/>
      <c r="F87" s="826"/>
      <c r="G87" s="826"/>
      <c r="H87" s="826"/>
      <c r="I87" s="826"/>
      <c r="J87" s="826"/>
      <c r="K87" s="826"/>
      <c r="L87" s="826"/>
      <c r="M87" s="827"/>
      <c r="N87" s="52">
        <f>L84+L85+L86</f>
        <v>67748.743571590807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293577.88881022681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7190.761413211645</v>
      </c>
      <c r="N49" s="272">
        <f>K49*M49</f>
        <v>8269.3756251933919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15805.800863348237</v>
      </c>
      <c r="N50" s="272">
        <f>K50*M50</f>
        <v>31611.601726696474</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55265.022823938642</v>
      </c>
      <c r="N51" s="272">
        <f>K51*M51</f>
        <v>27632.511411969321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139052.56824410771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1290.8463618130318</v>
      </c>
      <c r="M60" s="830"/>
      <c r="N60" s="287">
        <f>K60*L60</f>
        <v>1419.930997994335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1419.930997994335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157441.03703185846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31488.207406371694</v>
      </c>
      <c r="M84" s="860"/>
      <c r="N84" s="51"/>
    </row>
    <row r="85" spans="1:14">
      <c r="B85" s="89" t="s">
        <v>973</v>
      </c>
      <c r="C85" s="90"/>
      <c r="D85" s="90"/>
      <c r="E85" s="90"/>
      <c r="F85" s="90"/>
      <c r="G85" s="90"/>
      <c r="H85" s="90"/>
      <c r="I85" s="87"/>
      <c r="J85" s="88"/>
      <c r="K85" s="304">
        <v>0.05</v>
      </c>
      <c r="L85" s="859">
        <f>N79*K85</f>
        <v>7872.0518515929234</v>
      </c>
      <c r="M85" s="860"/>
      <c r="N85" s="51"/>
    </row>
    <row r="86" spans="1:14" ht="15.75" thickBot="1">
      <c r="B86" s="91" t="s">
        <v>974</v>
      </c>
      <c r="C86" s="92"/>
      <c r="D86" s="92"/>
      <c r="E86" s="92"/>
      <c r="F86" s="92"/>
      <c r="G86" s="92"/>
      <c r="H86" s="92"/>
      <c r="I86" s="93"/>
      <c r="J86" s="94"/>
      <c r="K86" s="305">
        <v>0.05</v>
      </c>
      <c r="L86" s="861">
        <f>N79*K86</f>
        <v>7872.0518515929234</v>
      </c>
      <c r="M86" s="862"/>
      <c r="N86" s="51"/>
    </row>
    <row r="87" spans="1:14" ht="15.75" thickBot="1">
      <c r="B87" s="825" t="s">
        <v>953</v>
      </c>
      <c r="C87" s="826"/>
      <c r="D87" s="826"/>
      <c r="E87" s="826"/>
      <c r="F87" s="826"/>
      <c r="G87" s="826"/>
      <c r="H87" s="826"/>
      <c r="I87" s="826"/>
      <c r="J87" s="826"/>
      <c r="K87" s="826"/>
      <c r="L87" s="826"/>
      <c r="M87" s="827"/>
      <c r="N87" s="52">
        <f>L84+L85+L86</f>
        <v>47232.311109557537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204673.34814141601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7190.761413211645</v>
      </c>
      <c r="N49" s="272">
        <f>K49*M49</f>
        <v>8269.3756251933919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15805.800863348237</v>
      </c>
      <c r="N50" s="272">
        <f>K50*M50</f>
        <v>31611.601726696474</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109362.65794181323</v>
      </c>
      <c r="N51" s="272">
        <f>K51*M51</f>
        <v>54681.328970906616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166101.38580304501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1290.8463618130318</v>
      </c>
      <c r="M60" s="830"/>
      <c r="N60" s="287">
        <f>K60*L60</f>
        <v>1419.930997994335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1419.930997994335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184489.85459079576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36897.970918159153</v>
      </c>
      <c r="M84" s="860"/>
      <c r="N84" s="51"/>
    </row>
    <row r="85" spans="1:14">
      <c r="B85" s="89" t="s">
        <v>973</v>
      </c>
      <c r="C85" s="90"/>
      <c r="D85" s="90"/>
      <c r="E85" s="90"/>
      <c r="F85" s="90"/>
      <c r="G85" s="90"/>
      <c r="H85" s="90"/>
      <c r="I85" s="87"/>
      <c r="J85" s="88"/>
      <c r="K85" s="304">
        <v>0.05</v>
      </c>
      <c r="L85" s="859">
        <f>N79*K85</f>
        <v>9224.4927295397883</v>
      </c>
      <c r="M85" s="860"/>
      <c r="N85" s="51"/>
    </row>
    <row r="86" spans="1:14" ht="15.75" thickBot="1">
      <c r="B86" s="91" t="s">
        <v>974</v>
      </c>
      <c r="C86" s="92"/>
      <c r="D86" s="92"/>
      <c r="E86" s="92"/>
      <c r="F86" s="92"/>
      <c r="G86" s="92"/>
      <c r="H86" s="92"/>
      <c r="I86" s="93"/>
      <c r="J86" s="94"/>
      <c r="K86" s="305">
        <v>0.05</v>
      </c>
      <c r="L86" s="861">
        <f>N79*K86</f>
        <v>9224.4927295397883</v>
      </c>
      <c r="M86" s="862"/>
      <c r="N86" s="51"/>
    </row>
    <row r="87" spans="1:14" ht="15.75" thickBot="1">
      <c r="B87" s="825" t="s">
        <v>953</v>
      </c>
      <c r="C87" s="826"/>
      <c r="D87" s="826"/>
      <c r="E87" s="826"/>
      <c r="F87" s="826"/>
      <c r="G87" s="826"/>
      <c r="H87" s="826"/>
      <c r="I87" s="826"/>
      <c r="J87" s="826"/>
      <c r="K87" s="826"/>
      <c r="L87" s="826"/>
      <c r="M87" s="827"/>
      <c r="N87" s="52">
        <f>L84+L85+L86</f>
        <v>55346.956377238726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239836.81096803449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7190.761413211645</v>
      </c>
      <c r="N49" s="272">
        <f>K49*M49</f>
        <v>8269.3756251933919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15805.800863348237</v>
      </c>
      <c r="N50" s="272">
        <f>K50*M50</f>
        <v>31611.601726696474</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112911.42985421221</v>
      </c>
      <c r="N51" s="272">
        <f>K51*M51</f>
        <v>56455.714927106106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167875.7717592445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1290.8463618130318</v>
      </c>
      <c r="M60" s="830"/>
      <c r="N60" s="287">
        <f>K60*L60</f>
        <v>1419.930997994335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1419.930997994335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186264.24054699525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37252.848109399049</v>
      </c>
      <c r="M84" s="860"/>
      <c r="N84" s="51"/>
    </row>
    <row r="85" spans="1:14">
      <c r="B85" s="89" t="s">
        <v>973</v>
      </c>
      <c r="C85" s="90"/>
      <c r="D85" s="90"/>
      <c r="E85" s="90"/>
      <c r="F85" s="90"/>
      <c r="G85" s="90"/>
      <c r="H85" s="90"/>
      <c r="I85" s="87"/>
      <c r="J85" s="88"/>
      <c r="K85" s="304">
        <v>0.05</v>
      </c>
      <c r="L85" s="859">
        <f>N79*K85</f>
        <v>9313.2120273497621</v>
      </c>
      <c r="M85" s="860"/>
      <c r="N85" s="51"/>
    </row>
    <row r="86" spans="1:14" ht="15.75" thickBot="1">
      <c r="B86" s="91" t="s">
        <v>974</v>
      </c>
      <c r="C86" s="92"/>
      <c r="D86" s="92"/>
      <c r="E86" s="92"/>
      <c r="F86" s="92"/>
      <c r="G86" s="92"/>
      <c r="H86" s="92"/>
      <c r="I86" s="93"/>
      <c r="J86" s="94"/>
      <c r="K86" s="305">
        <v>0.05</v>
      </c>
      <c r="L86" s="861">
        <f>N79*K86</f>
        <v>9313.2120273497621</v>
      </c>
      <c r="M86" s="862"/>
      <c r="N86" s="51"/>
    </row>
    <row r="87" spans="1:14" ht="15.75" thickBot="1">
      <c r="B87" s="825" t="s">
        <v>953</v>
      </c>
      <c r="C87" s="826"/>
      <c r="D87" s="826"/>
      <c r="E87" s="826"/>
      <c r="F87" s="826"/>
      <c r="G87" s="826"/>
      <c r="H87" s="826"/>
      <c r="I87" s="826"/>
      <c r="J87" s="826"/>
      <c r="K87" s="826"/>
      <c r="L87" s="826"/>
      <c r="M87" s="827"/>
      <c r="N87" s="52">
        <f>L84+L85+L86</f>
        <v>55879.272164098576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242143.51271109382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7190.761413211645</v>
      </c>
      <c r="N49" s="272">
        <f>K49*M49</f>
        <v>3595.3807066058225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15805.800863348237</v>
      </c>
      <c r="N50" s="272">
        <f>K50*M50</f>
        <v>15805.800863348237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271967.73382407805</v>
      </c>
      <c r="N51" s="272">
        <f>K51*M51</f>
        <v>271967.73382407805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362907.99487428064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1290.8463618130318</v>
      </c>
      <c r="M60" s="830"/>
      <c r="N60" s="287">
        <f>K60*L60</f>
        <v>1419.930997994335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1419.930997994335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381296.4636620314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76259.292732406277</v>
      </c>
      <c r="M84" s="860"/>
      <c r="N84" s="51"/>
    </row>
    <row r="85" spans="1:14">
      <c r="B85" s="89" t="s">
        <v>973</v>
      </c>
      <c r="C85" s="90"/>
      <c r="D85" s="90"/>
      <c r="E85" s="90"/>
      <c r="F85" s="90"/>
      <c r="G85" s="90"/>
      <c r="H85" s="90"/>
      <c r="I85" s="87"/>
      <c r="J85" s="88"/>
      <c r="K85" s="304">
        <v>0.05</v>
      </c>
      <c r="L85" s="859">
        <f>N79*K85</f>
        <v>19064.823183101569</v>
      </c>
      <c r="M85" s="860"/>
      <c r="N85" s="51"/>
    </row>
    <row r="86" spans="1:14" ht="15.75" thickBot="1">
      <c r="B86" s="91" t="s">
        <v>974</v>
      </c>
      <c r="C86" s="92"/>
      <c r="D86" s="92"/>
      <c r="E86" s="92"/>
      <c r="F86" s="92"/>
      <c r="G86" s="92"/>
      <c r="H86" s="92"/>
      <c r="I86" s="93"/>
      <c r="J86" s="94"/>
      <c r="K86" s="305">
        <v>0.05</v>
      </c>
      <c r="L86" s="861">
        <f>N79*K86</f>
        <v>19064.823183101569</v>
      </c>
      <c r="M86" s="862"/>
      <c r="N86" s="51"/>
    </row>
    <row r="87" spans="1:14" ht="15.75" thickBot="1">
      <c r="B87" s="825" t="s">
        <v>953</v>
      </c>
      <c r="C87" s="826"/>
      <c r="D87" s="826"/>
      <c r="E87" s="826"/>
      <c r="F87" s="826"/>
      <c r="G87" s="826"/>
      <c r="H87" s="826"/>
      <c r="I87" s="826"/>
      <c r="J87" s="826"/>
      <c r="K87" s="826"/>
      <c r="L87" s="826"/>
      <c r="M87" s="827"/>
      <c r="N87" s="52">
        <f>L84+L85+L86</f>
        <v>114388.93909860942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495685.40276064083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7190.761413211645</v>
      </c>
      <c r="N49" s="272">
        <f>K49*M49</f>
        <v>3595.3807066058225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15805.800863348237</v>
      </c>
      <c r="N50" s="272">
        <f>K50*M50</f>
        <v>15805.800863348237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271967.73382407805</v>
      </c>
      <c r="N51" s="272">
        <f>K51*M51</f>
        <v>271967.73382407805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362907.99487428064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1290.8463618130318</v>
      </c>
      <c r="M60" s="830"/>
      <c r="N60" s="287">
        <f>K60*L60</f>
        <v>1419.930997994335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1419.930997994335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381296.4636620314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76259.292732406277</v>
      </c>
      <c r="M84" s="860"/>
      <c r="N84" s="51"/>
    </row>
    <row r="85" spans="1:14">
      <c r="B85" s="89" t="s">
        <v>973</v>
      </c>
      <c r="C85" s="90"/>
      <c r="D85" s="90"/>
      <c r="E85" s="90"/>
      <c r="F85" s="90"/>
      <c r="G85" s="90"/>
      <c r="H85" s="90"/>
      <c r="I85" s="87"/>
      <c r="J85" s="88"/>
      <c r="K85" s="304">
        <v>0.05</v>
      </c>
      <c r="L85" s="859">
        <f>N79*K85</f>
        <v>19064.823183101569</v>
      </c>
      <c r="M85" s="860"/>
      <c r="N85" s="51"/>
    </row>
    <row r="86" spans="1:14" ht="15.75" thickBot="1">
      <c r="B86" s="91" t="s">
        <v>974</v>
      </c>
      <c r="C86" s="92"/>
      <c r="D86" s="92"/>
      <c r="E86" s="92"/>
      <c r="F86" s="92"/>
      <c r="G86" s="92"/>
      <c r="H86" s="92"/>
      <c r="I86" s="93"/>
      <c r="J86" s="94"/>
      <c r="K86" s="305">
        <v>0.05</v>
      </c>
      <c r="L86" s="861">
        <f>N79*K86</f>
        <v>19064.823183101569</v>
      </c>
      <c r="M86" s="862"/>
      <c r="N86" s="51"/>
    </row>
    <row r="87" spans="1:14" ht="15.75" thickBot="1">
      <c r="B87" s="825" t="s">
        <v>953</v>
      </c>
      <c r="C87" s="826"/>
      <c r="D87" s="826"/>
      <c r="E87" s="826"/>
      <c r="F87" s="826"/>
      <c r="G87" s="826"/>
      <c r="H87" s="826"/>
      <c r="I87" s="826"/>
      <c r="J87" s="826"/>
      <c r="K87" s="826"/>
      <c r="L87" s="826"/>
      <c r="M87" s="827"/>
      <c r="N87" s="52">
        <f>L84+L85+L86</f>
        <v>114388.93909860942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495685.40276064083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7190.761413211645</v>
      </c>
      <c r="N49" s="272">
        <f>K49*M49</f>
        <v>3595.3807066058225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15805.800863348237</v>
      </c>
      <c r="N50" s="272">
        <f>K50*M50</f>
        <v>15805.800863348237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271967.73382407805</v>
      </c>
      <c r="N51" s="272">
        <f>K51*M51</f>
        <v>271967.73382407805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362907.99487428064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1290.8463618130318</v>
      </c>
      <c r="M60" s="830"/>
      <c r="N60" s="287">
        <f>K60*L60</f>
        <v>1419.930997994335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1419.930997994335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381296.4636620314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76259.292732406277</v>
      </c>
      <c r="M84" s="860"/>
      <c r="N84" s="51"/>
    </row>
    <row r="85" spans="1:14">
      <c r="B85" s="89" t="s">
        <v>973</v>
      </c>
      <c r="C85" s="90"/>
      <c r="D85" s="90"/>
      <c r="E85" s="90"/>
      <c r="F85" s="90"/>
      <c r="G85" s="90"/>
      <c r="H85" s="90"/>
      <c r="I85" s="87"/>
      <c r="J85" s="88"/>
      <c r="K85" s="304">
        <v>0.05</v>
      </c>
      <c r="L85" s="859">
        <f>N79*K85</f>
        <v>19064.823183101569</v>
      </c>
      <c r="M85" s="860"/>
      <c r="N85" s="51"/>
    </row>
    <row r="86" spans="1:14" ht="15.75" thickBot="1">
      <c r="B86" s="91" t="s">
        <v>974</v>
      </c>
      <c r="C86" s="92"/>
      <c r="D86" s="92"/>
      <c r="E86" s="92"/>
      <c r="F86" s="92"/>
      <c r="G86" s="92"/>
      <c r="H86" s="92"/>
      <c r="I86" s="93"/>
      <c r="J86" s="94"/>
      <c r="K86" s="305">
        <v>0.05</v>
      </c>
      <c r="L86" s="861">
        <f>N79*K86</f>
        <v>19064.823183101569</v>
      </c>
      <c r="M86" s="862"/>
      <c r="N86" s="51"/>
    </row>
    <row r="87" spans="1:14" ht="15.75" thickBot="1">
      <c r="B87" s="825" t="s">
        <v>953</v>
      </c>
      <c r="C87" s="826"/>
      <c r="D87" s="826"/>
      <c r="E87" s="826"/>
      <c r="F87" s="826"/>
      <c r="G87" s="826"/>
      <c r="H87" s="826"/>
      <c r="I87" s="826"/>
      <c r="J87" s="826"/>
      <c r="K87" s="826"/>
      <c r="L87" s="826"/>
      <c r="M87" s="827"/>
      <c r="N87" s="52">
        <f>L84+L85+L86</f>
        <v>114388.93909860942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495685.40276064083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65035.526800225911</v>
      </c>
      <c r="N48" s="272">
        <f>K48*M48</f>
        <v>71539.079480248503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7190.761413211645</v>
      </c>
      <c r="N49" s="272">
        <f>K49*M49</f>
        <v>3595.3807066058225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15805.800863348237</v>
      </c>
      <c r="N50" s="272">
        <f>K50*M50</f>
        <v>15805.800863348237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271967.73382407805</v>
      </c>
      <c r="N51" s="272">
        <f>K51*M51</f>
        <v>271967.73382407805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362907.99487428064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1290.8463618130318</v>
      </c>
      <c r="M60" s="830"/>
      <c r="N60" s="287">
        <f>K60*L60</f>
        <v>1419.930997994335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1419.930997994335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381296.4636620314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76259.292732406277</v>
      </c>
      <c r="M84" s="860"/>
      <c r="N84" s="51"/>
    </row>
    <row r="85" spans="1:14">
      <c r="B85" s="89" t="s">
        <v>973</v>
      </c>
      <c r="C85" s="90"/>
      <c r="D85" s="90"/>
      <c r="E85" s="90"/>
      <c r="F85" s="90"/>
      <c r="G85" s="90"/>
      <c r="H85" s="90"/>
      <c r="I85" s="87"/>
      <c r="J85" s="88"/>
      <c r="K85" s="304">
        <v>0.05</v>
      </c>
      <c r="L85" s="859">
        <f>N79*K85</f>
        <v>19064.823183101569</v>
      </c>
      <c r="M85" s="860"/>
      <c r="N85" s="51"/>
    </row>
    <row r="86" spans="1:14" ht="15.75" thickBot="1">
      <c r="B86" s="91" t="s">
        <v>974</v>
      </c>
      <c r="C86" s="92"/>
      <c r="D86" s="92"/>
      <c r="E86" s="92"/>
      <c r="F86" s="92"/>
      <c r="G86" s="92"/>
      <c r="H86" s="92"/>
      <c r="I86" s="93"/>
      <c r="J86" s="94"/>
      <c r="K86" s="305">
        <v>0.05</v>
      </c>
      <c r="L86" s="861">
        <f>N79*K86</f>
        <v>19064.823183101569</v>
      </c>
      <c r="M86" s="862"/>
      <c r="N86" s="51"/>
    </row>
    <row r="87" spans="1:14" ht="15.75" thickBot="1">
      <c r="B87" s="825" t="s">
        <v>953</v>
      </c>
      <c r="C87" s="826"/>
      <c r="D87" s="826"/>
      <c r="E87" s="826"/>
      <c r="F87" s="826"/>
      <c r="G87" s="826"/>
      <c r="H87" s="826"/>
      <c r="I87" s="826"/>
      <c r="J87" s="826"/>
      <c r="K87" s="826"/>
      <c r="L87" s="826"/>
      <c r="M87" s="827"/>
      <c r="N87" s="52">
        <f>L84+L85+L86</f>
        <v>114388.93909860942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495685.40276064083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6527.3990398493406</v>
      </c>
      <c r="N48" s="272">
        <f>K48*M48</f>
        <v>8485.6187518041424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8485.6187518041424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10101.669969876182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2020.3339939752366</v>
      </c>
      <c r="M84" s="860"/>
      <c r="N84" s="51"/>
    </row>
    <row r="85" spans="1:14">
      <c r="B85" s="89" t="s">
        <v>973</v>
      </c>
      <c r="C85" s="90"/>
      <c r="D85" s="90"/>
      <c r="E85" s="90"/>
      <c r="F85" s="90"/>
      <c r="G85" s="90"/>
      <c r="H85" s="90"/>
      <c r="I85" s="87"/>
      <c r="J85" s="88"/>
      <c r="K85" s="304">
        <v>0.05</v>
      </c>
      <c r="L85" s="859">
        <f>N79*K85</f>
        <v>505.08349849380915</v>
      </c>
      <c r="M85" s="860"/>
      <c r="N85" s="51"/>
    </row>
    <row r="86" spans="1:14" ht="15.75" thickBot="1">
      <c r="B86" s="91" t="s">
        <v>974</v>
      </c>
      <c r="C86" s="92"/>
      <c r="D86" s="92"/>
      <c r="E86" s="92"/>
      <c r="F86" s="92"/>
      <c r="G86" s="92"/>
      <c r="H86" s="92"/>
      <c r="I86" s="93"/>
      <c r="J86" s="94"/>
      <c r="K86" s="305">
        <v>0.05</v>
      </c>
      <c r="L86" s="861">
        <f>N79*K86</f>
        <v>505.08349849380915</v>
      </c>
      <c r="M86" s="862"/>
      <c r="N86" s="51"/>
    </row>
    <row r="87" spans="1:14" ht="15.75" thickBot="1">
      <c r="B87" s="825" t="s">
        <v>953</v>
      </c>
      <c r="C87" s="826"/>
      <c r="D87" s="826"/>
      <c r="E87" s="826"/>
      <c r="F87" s="826"/>
      <c r="G87" s="826"/>
      <c r="H87" s="826"/>
      <c r="I87" s="826"/>
      <c r="J87" s="826"/>
      <c r="K87" s="826"/>
      <c r="L87" s="826"/>
      <c r="M87" s="827"/>
      <c r="N87" s="52">
        <f>L84+L85+L86</f>
        <v>3030.5009909628548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13132.170960839037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12991.930403791795</v>
      </c>
      <c r="N48" s="272">
        <f>K48*M48</f>
        <v>16889.509524929334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16889.509524929334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18505.560743001373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3701.1121486002748</v>
      </c>
      <c r="M84" s="860"/>
      <c r="N84" s="51"/>
    </row>
    <row r="85" spans="1:14">
      <c r="B85" s="89" t="s">
        <v>973</v>
      </c>
      <c r="C85" s="90"/>
      <c r="D85" s="90"/>
      <c r="E85" s="90"/>
      <c r="F85" s="90"/>
      <c r="G85" s="90"/>
      <c r="H85" s="90"/>
      <c r="I85" s="87"/>
      <c r="J85" s="88"/>
      <c r="K85" s="304">
        <v>0.05</v>
      </c>
      <c r="L85" s="859">
        <f>N79*K85</f>
        <v>925.27803715006871</v>
      </c>
      <c r="M85" s="860"/>
      <c r="N85" s="51"/>
    </row>
    <row r="86" spans="1:14" ht="15.75" thickBot="1">
      <c r="B86" s="91" t="s">
        <v>974</v>
      </c>
      <c r="C86" s="92"/>
      <c r="D86" s="92"/>
      <c r="E86" s="92"/>
      <c r="F86" s="92"/>
      <c r="G86" s="92"/>
      <c r="H86" s="92"/>
      <c r="I86" s="93"/>
      <c r="J86" s="94"/>
      <c r="K86" s="305">
        <v>0.05</v>
      </c>
      <c r="L86" s="861">
        <f>N79*K86</f>
        <v>925.27803715006871</v>
      </c>
      <c r="M86" s="862"/>
      <c r="N86" s="51"/>
    </row>
    <row r="87" spans="1:14" ht="15.75" thickBot="1">
      <c r="B87" s="825" t="s">
        <v>953</v>
      </c>
      <c r="C87" s="826"/>
      <c r="D87" s="826"/>
      <c r="E87" s="826"/>
      <c r="F87" s="826"/>
      <c r="G87" s="826"/>
      <c r="H87" s="826"/>
      <c r="I87" s="826"/>
      <c r="J87" s="826"/>
      <c r="K87" s="826"/>
      <c r="L87" s="826"/>
      <c r="M87" s="827"/>
      <c r="N87" s="52">
        <f>L84+L85+L86</f>
        <v>5551.6682229004118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24057.228965901784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6527.3990398493406</v>
      </c>
      <c r="N48" s="272">
        <f>K48*M48</f>
        <v>8485.6187518041424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8485.6187518041424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10101.669969876182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2020.3339939752366</v>
      </c>
      <c r="M84" s="860"/>
      <c r="N84" s="51"/>
    </row>
    <row r="85" spans="1:14">
      <c r="B85" s="89" t="s">
        <v>973</v>
      </c>
      <c r="C85" s="90"/>
      <c r="D85" s="90"/>
      <c r="E85" s="90"/>
      <c r="F85" s="90"/>
      <c r="G85" s="90"/>
      <c r="H85" s="90"/>
      <c r="I85" s="87"/>
      <c r="J85" s="88"/>
      <c r="K85" s="304">
        <v>0.05</v>
      </c>
      <c r="L85" s="859">
        <f>N79*K85</f>
        <v>505.08349849380915</v>
      </c>
      <c r="M85" s="860"/>
      <c r="N85" s="51"/>
    </row>
    <row r="86" spans="1:14" ht="15.75" thickBot="1">
      <c r="B86" s="91" t="s">
        <v>974</v>
      </c>
      <c r="C86" s="92"/>
      <c r="D86" s="92"/>
      <c r="E86" s="92"/>
      <c r="F86" s="92"/>
      <c r="G86" s="92"/>
      <c r="H86" s="92"/>
      <c r="I86" s="93"/>
      <c r="J86" s="94"/>
      <c r="K86" s="305">
        <v>0.05</v>
      </c>
      <c r="L86" s="861">
        <f>N79*K86</f>
        <v>505.08349849380915</v>
      </c>
      <c r="M86" s="862"/>
      <c r="N86" s="51"/>
    </row>
    <row r="87" spans="1:14" ht="15.75" thickBot="1">
      <c r="B87" s="825" t="s">
        <v>953</v>
      </c>
      <c r="C87" s="826"/>
      <c r="D87" s="826"/>
      <c r="E87" s="826"/>
      <c r="F87" s="826"/>
      <c r="G87" s="826"/>
      <c r="H87" s="826"/>
      <c r="I87" s="826"/>
      <c r="J87" s="826"/>
      <c r="K87" s="826"/>
      <c r="L87" s="826"/>
      <c r="M87" s="827"/>
      <c r="N87" s="52">
        <f>L84+L85+L86</f>
        <v>3030.5009909628548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13132.170960839037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12991.930403791795</v>
      </c>
      <c r="N48" s="272">
        <f>K48*M48</f>
        <v>16889.509524929334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16889.509524929334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18505.560743001373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3701.1121486002748</v>
      </c>
      <c r="M84" s="860"/>
      <c r="N84" s="51"/>
    </row>
    <row r="85" spans="1:14">
      <c r="B85" s="89" t="s">
        <v>973</v>
      </c>
      <c r="C85" s="90"/>
      <c r="D85" s="90"/>
      <c r="E85" s="90"/>
      <c r="F85" s="90"/>
      <c r="G85" s="90"/>
      <c r="H85" s="90"/>
      <c r="I85" s="87"/>
      <c r="J85" s="88"/>
      <c r="K85" s="304">
        <v>0.05</v>
      </c>
      <c r="L85" s="859">
        <f>N79*K85</f>
        <v>925.27803715006871</v>
      </c>
      <c r="M85" s="860"/>
      <c r="N85" s="51"/>
    </row>
    <row r="86" spans="1:14" ht="15.75" thickBot="1">
      <c r="B86" s="91" t="s">
        <v>974</v>
      </c>
      <c r="C86" s="92"/>
      <c r="D86" s="92"/>
      <c r="E86" s="92"/>
      <c r="F86" s="92"/>
      <c r="G86" s="92"/>
      <c r="H86" s="92"/>
      <c r="I86" s="93"/>
      <c r="J86" s="94"/>
      <c r="K86" s="305">
        <v>0.05</v>
      </c>
      <c r="L86" s="861">
        <f>N79*K86</f>
        <v>925.27803715006871</v>
      </c>
      <c r="M86" s="862"/>
      <c r="N86" s="51"/>
    </row>
    <row r="87" spans="1:14" ht="15.75" thickBot="1">
      <c r="B87" s="825" t="s">
        <v>953</v>
      </c>
      <c r="C87" s="826"/>
      <c r="D87" s="826"/>
      <c r="E87" s="826"/>
      <c r="F87" s="826"/>
      <c r="G87" s="826"/>
      <c r="H87" s="826"/>
      <c r="I87" s="826"/>
      <c r="J87" s="826"/>
      <c r="K87" s="826"/>
      <c r="L87" s="826"/>
      <c r="M87" s="827"/>
      <c r="N87" s="52">
        <f>L84+L85+L86</f>
        <v>5551.6682229004118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24057.228965901784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66046.218060672749</v>
      </c>
      <c r="L36" s="270"/>
      <c r="M36" s="336">
        <v>15</v>
      </c>
      <c r="N36" s="272">
        <f>K36/M36</f>
        <v>4403.08120404485</v>
      </c>
    </row>
    <row r="37" spans="1:14">
      <c r="A37" s="113" t="s">
        <v>174</v>
      </c>
      <c r="B37" s="838" t="str">
        <f>VLOOKUP(A37,EQUIPOS!A7:D154,3,FALSE)</f>
        <v>Compactador vibratorio tipo DD-20</v>
      </c>
      <c r="C37" s="839"/>
      <c r="D37" s="839"/>
      <c r="E37" s="839"/>
      <c r="F37" s="839"/>
      <c r="G37" s="839"/>
      <c r="H37" s="840"/>
      <c r="I37" s="421"/>
      <c r="J37" s="422"/>
      <c r="K37" s="269">
        <f>VLOOKUP(A37,EQUIPOS!A7:D164,4,FALSE)</f>
        <v>91772.128217091929</v>
      </c>
      <c r="L37" s="335"/>
      <c r="M37" s="336">
        <v>15</v>
      </c>
      <c r="N37" s="272">
        <f>K37/M37</f>
        <v>6118.1418811394624</v>
      </c>
    </row>
    <row r="38" spans="1:14">
      <c r="A38" s="113" t="s">
        <v>269</v>
      </c>
      <c r="B38" s="838" t="str">
        <f>VLOOKUP(A38,EQUIPOS!A8:D154,3,FALSE)</f>
        <v>Motoniveladora  potencia 215 HP, ancho de cuchilla 4,27 m, peso 18 ton.</v>
      </c>
      <c r="C38" s="839"/>
      <c r="D38" s="839"/>
      <c r="E38" s="839"/>
      <c r="F38" s="839"/>
      <c r="G38" s="839"/>
      <c r="H38" s="840"/>
      <c r="I38" s="328"/>
      <c r="J38" s="330"/>
      <c r="K38" s="269">
        <f>VLOOKUP(A38,EQUIPOS!A8:D165,4,FALSE)</f>
        <v>180865.44004559435</v>
      </c>
      <c r="L38" s="423"/>
      <c r="M38" s="424">
        <v>15</v>
      </c>
      <c r="N38" s="272">
        <f>K38/M38</f>
        <v>12057.696003039624</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N75*M41</f>
        <v>44.846540602401326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22623.765628826335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87186.627228382858</v>
      </c>
      <c r="N48" s="272">
        <f>K48*M48</f>
        <v>113342.61539689772</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88.881886626975415</v>
      </c>
      <c r="N49" s="272">
        <f>K49*M49</f>
        <v>2666.4565988092627</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1" t="s">
        <v>953</v>
      </c>
      <c r="C53" s="832"/>
      <c r="D53" s="832"/>
      <c r="E53" s="832"/>
      <c r="F53" s="832"/>
      <c r="G53" s="832"/>
      <c r="H53" s="832"/>
      <c r="I53" s="832"/>
      <c r="J53" s="832"/>
      <c r="K53" s="832"/>
      <c r="L53" s="832"/>
      <c r="M53" s="833"/>
      <c r="N53" s="104">
        <f>SUM(N48:N52)</f>
        <v>116009.07199570698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9">
        <f>VLOOKUP(A58,TRANSPORTE!A1:D117,4,FALSE)</f>
        <v>1290.8463618130318</v>
      </c>
      <c r="M58" s="830"/>
      <c r="N58" s="287">
        <f>K58*L58</f>
        <v>1678.1002703569413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1678.1002703569413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2242.3270301200664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142553.26492501033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28510.652985002067</v>
      </c>
      <c r="M82" s="860"/>
      <c r="N82" s="51"/>
    </row>
    <row r="83" spans="1:14">
      <c r="B83" s="89" t="s">
        <v>973</v>
      </c>
      <c r="C83" s="90"/>
      <c r="D83" s="90"/>
      <c r="E83" s="90"/>
      <c r="F83" s="90"/>
      <c r="G83" s="90"/>
      <c r="H83" s="90"/>
      <c r="I83" s="87"/>
      <c r="J83" s="88"/>
      <c r="K83" s="304">
        <v>0.05</v>
      </c>
      <c r="L83" s="859">
        <f>N77*K83</f>
        <v>7127.6632462505167</v>
      </c>
      <c r="M83" s="860"/>
      <c r="N83" s="51"/>
    </row>
    <row r="84" spans="1:14" ht="15.75" thickBot="1">
      <c r="B84" s="91" t="s">
        <v>974</v>
      </c>
      <c r="C84" s="92"/>
      <c r="D84" s="92"/>
      <c r="E84" s="92"/>
      <c r="F84" s="92"/>
      <c r="G84" s="92"/>
      <c r="H84" s="92"/>
      <c r="I84" s="93"/>
      <c r="J84" s="94"/>
      <c r="K84" s="305">
        <v>0.05</v>
      </c>
      <c r="L84" s="861">
        <f>N77*K84</f>
        <v>7127.6632462505167</v>
      </c>
      <c r="M84" s="862"/>
      <c r="N84" s="51"/>
    </row>
    <row r="85" spans="1:14" ht="15.75" thickBot="1">
      <c r="B85" s="825" t="s">
        <v>953</v>
      </c>
      <c r="C85" s="826"/>
      <c r="D85" s="826"/>
      <c r="E85" s="826"/>
      <c r="F85" s="826"/>
      <c r="G85" s="826"/>
      <c r="H85" s="826"/>
      <c r="I85" s="826"/>
      <c r="J85" s="826"/>
      <c r="K85" s="826"/>
      <c r="L85" s="826"/>
      <c r="M85" s="827"/>
      <c r="N85" s="52">
        <f>L82+L83+L84</f>
        <v>42765.979477503097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185319.24440251343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106.68624361440799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15697.408318681195</v>
      </c>
      <c r="N48" s="272">
        <f>K48*M48</f>
        <v>10988.185823076836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10988.185823076836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13228.596938979403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2645.7193877958807</v>
      </c>
      <c r="M84" s="860"/>
      <c r="N84" s="51"/>
    </row>
    <row r="85" spans="1:14">
      <c r="B85" s="89" t="s">
        <v>973</v>
      </c>
      <c r="C85" s="90"/>
      <c r="D85" s="90"/>
      <c r="E85" s="90"/>
      <c r="F85" s="90"/>
      <c r="G85" s="90"/>
      <c r="H85" s="90"/>
      <c r="I85" s="87"/>
      <c r="J85" s="88"/>
      <c r="K85" s="304">
        <v>0.05</v>
      </c>
      <c r="L85" s="859">
        <f>N79*K85</f>
        <v>661.42984694897018</v>
      </c>
      <c r="M85" s="860"/>
      <c r="N85" s="51"/>
    </row>
    <row r="86" spans="1:14" ht="15.75" thickBot="1">
      <c r="B86" s="91" t="s">
        <v>974</v>
      </c>
      <c r="C86" s="92"/>
      <c r="D86" s="92"/>
      <c r="E86" s="92"/>
      <c r="F86" s="92"/>
      <c r="G86" s="92"/>
      <c r="H86" s="92"/>
      <c r="I86" s="93"/>
      <c r="J86" s="94"/>
      <c r="K86" s="305">
        <v>0.05</v>
      </c>
      <c r="L86" s="861">
        <f>N79*K86</f>
        <v>661.42984694897018</v>
      </c>
      <c r="M86" s="862"/>
      <c r="N86" s="51"/>
    </row>
    <row r="87" spans="1:14" ht="15.75" thickBot="1">
      <c r="B87" s="825" t="s">
        <v>953</v>
      </c>
      <c r="C87" s="826"/>
      <c r="D87" s="826"/>
      <c r="E87" s="826"/>
      <c r="F87" s="826"/>
      <c r="G87" s="826"/>
      <c r="H87" s="826"/>
      <c r="I87" s="826"/>
      <c r="J87" s="826"/>
      <c r="K87" s="826"/>
      <c r="L87" s="826"/>
      <c r="M87" s="827"/>
      <c r="N87" s="52">
        <f>L84+L85+L86</f>
        <v>3968.5790816938215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17197.176020673225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537.37060903602003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14240.25120987391</v>
      </c>
      <c r="N48" s="272">
        <f>K48*M48</f>
        <v>2848.0502419747822</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1855.6803646997794</v>
      </c>
      <c r="N49" s="272">
        <f>K49*M49</f>
        <v>1948.4643829347685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4796.5146249095505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10747.412180720399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16081.297414665969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3216.2594829331938</v>
      </c>
      <c r="M84" s="860"/>
      <c r="N84" s="51"/>
    </row>
    <row r="85" spans="1:14">
      <c r="B85" s="89" t="s">
        <v>973</v>
      </c>
      <c r="C85" s="90"/>
      <c r="D85" s="90"/>
      <c r="E85" s="90"/>
      <c r="F85" s="90"/>
      <c r="G85" s="90"/>
      <c r="H85" s="90"/>
      <c r="I85" s="87"/>
      <c r="J85" s="88"/>
      <c r="K85" s="304">
        <v>0.05</v>
      </c>
      <c r="L85" s="859">
        <f>N79*K85</f>
        <v>804.06487073329845</v>
      </c>
      <c r="M85" s="860"/>
      <c r="N85" s="51"/>
    </row>
    <row r="86" spans="1:14" ht="15.75" thickBot="1">
      <c r="B86" s="91" t="s">
        <v>974</v>
      </c>
      <c r="C86" s="92"/>
      <c r="D86" s="92"/>
      <c r="E86" s="92"/>
      <c r="F86" s="92"/>
      <c r="G86" s="92"/>
      <c r="H86" s="92"/>
      <c r="I86" s="93"/>
      <c r="J86" s="94"/>
      <c r="K86" s="305">
        <v>0.05</v>
      </c>
      <c r="L86" s="861">
        <f>N79*K86</f>
        <v>804.06487073329845</v>
      </c>
      <c r="M86" s="862"/>
      <c r="N86" s="51"/>
    </row>
    <row r="87" spans="1:14" ht="15.75" thickBot="1">
      <c r="B87" s="825" t="s">
        <v>953</v>
      </c>
      <c r="C87" s="826"/>
      <c r="D87" s="826"/>
      <c r="E87" s="826"/>
      <c r="F87" s="826"/>
      <c r="G87" s="826"/>
      <c r="H87" s="826"/>
      <c r="I87" s="826"/>
      <c r="J87" s="826"/>
      <c r="K87" s="826"/>
      <c r="L87" s="826"/>
      <c r="M87" s="827"/>
      <c r="N87" s="52">
        <f>L84+L85+L86</f>
        <v>4824.3892243997907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20905.68663906576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1500</v>
      </c>
      <c r="N36" s="272">
        <f>K36/M36</f>
        <v>22.494502028183518</v>
      </c>
    </row>
    <row r="37" spans="1:14">
      <c r="A37" s="113" t="s">
        <v>361</v>
      </c>
      <c r="B37" s="838" t="str">
        <f>VLOOKUP(A37,EQUIPOS!A7:D154,3,FALSE)</f>
        <v>Vehículo delineador</v>
      </c>
      <c r="C37" s="839"/>
      <c r="D37" s="839"/>
      <c r="E37" s="839"/>
      <c r="F37" s="839"/>
      <c r="G37" s="839"/>
      <c r="H37" s="840"/>
      <c r="I37" s="421"/>
      <c r="J37" s="422"/>
      <c r="K37" s="269">
        <f>VLOOKUP(A37,EQUIPOS!A7:D164,4,FALSE)</f>
        <v>111437.73145132528</v>
      </c>
      <c r="L37" s="335"/>
      <c r="M37" s="336">
        <v>1500</v>
      </c>
      <c r="N37" s="272">
        <f>K37/M37</f>
        <v>74.29182096755018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0.22423270301200668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97.010555698745705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5202.8421440180728</v>
      </c>
      <c r="N48" s="272">
        <f>K48*M48</f>
        <v>239.33073862483135</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95277.046762330952</v>
      </c>
      <c r="N49" s="272">
        <f>K49*M49</f>
        <v>1333.8786546726333</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35227.57701678903</v>
      </c>
      <c r="N50" s="272">
        <f>K50*M50</f>
        <v>15.147858117219283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1588.357251414684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22.423270301200667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1707.7910774146305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341.55821548292613</v>
      </c>
      <c r="M84" s="860"/>
      <c r="N84" s="51"/>
    </row>
    <row r="85" spans="1:14">
      <c r="B85" s="89" t="s">
        <v>973</v>
      </c>
      <c r="C85" s="90"/>
      <c r="D85" s="90"/>
      <c r="E85" s="90"/>
      <c r="F85" s="90"/>
      <c r="G85" s="90"/>
      <c r="H85" s="90"/>
      <c r="I85" s="87"/>
      <c r="J85" s="88"/>
      <c r="K85" s="304">
        <v>0.05</v>
      </c>
      <c r="L85" s="859">
        <f>N79*K85</f>
        <v>85.389553870731532</v>
      </c>
      <c r="M85" s="860"/>
      <c r="N85" s="51"/>
    </row>
    <row r="86" spans="1:14" ht="15.75" thickBot="1">
      <c r="B86" s="91" t="s">
        <v>974</v>
      </c>
      <c r="C86" s="92"/>
      <c r="D86" s="92"/>
      <c r="E86" s="92"/>
      <c r="F86" s="92"/>
      <c r="G86" s="92"/>
      <c r="H86" s="92"/>
      <c r="I86" s="93"/>
      <c r="J86" s="94"/>
      <c r="K86" s="305">
        <v>0.05</v>
      </c>
      <c r="L86" s="861">
        <f>N79*K86</f>
        <v>85.389553870731532</v>
      </c>
      <c r="M86" s="862"/>
      <c r="N86" s="51"/>
    </row>
    <row r="87" spans="1:14" ht="15.75" thickBot="1">
      <c r="B87" s="825" t="s">
        <v>953</v>
      </c>
      <c r="C87" s="826"/>
      <c r="D87" s="826"/>
      <c r="E87" s="826"/>
      <c r="F87" s="826"/>
      <c r="G87" s="826"/>
      <c r="H87" s="826"/>
      <c r="I87" s="826"/>
      <c r="J87" s="826"/>
      <c r="K87" s="826"/>
      <c r="L87" s="826"/>
      <c r="M87" s="827"/>
      <c r="N87" s="52">
        <f>L84+L85+L86</f>
        <v>512.33732322438925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2220.1284006390197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1200</v>
      </c>
      <c r="N36" s="272">
        <f>K36/M36</f>
        <v>28.118127535229394</v>
      </c>
    </row>
    <row r="37" spans="1:14">
      <c r="A37" s="113" t="s">
        <v>201</v>
      </c>
      <c r="B37" s="838" t="str">
        <f>VLOOKUP(A37,EQUIPOS!A7:D154,3,FALSE)</f>
        <v>Equipo autopropulsado para pintura termoplástica</v>
      </c>
      <c r="C37" s="839"/>
      <c r="D37" s="839"/>
      <c r="E37" s="839"/>
      <c r="F37" s="839"/>
      <c r="G37" s="839"/>
      <c r="H37" s="840"/>
      <c r="I37" s="421"/>
      <c r="J37" s="422"/>
      <c r="K37" s="269">
        <f>VLOOKUP(A37,EQUIPOS!A7:D164,4,FALSE)</f>
        <v>74791.523255421678</v>
      </c>
      <c r="L37" s="335"/>
      <c r="M37" s="336">
        <v>1200</v>
      </c>
      <c r="N37" s="272">
        <f>K37/M37</f>
        <v>62.326269379518067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0.39306379543167497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90.83746071017913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5202.8421440180728</v>
      </c>
      <c r="N48" s="272">
        <f>K48*M48</f>
        <v>561.9069515539519</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31867.408132110693</v>
      </c>
      <c r="N49" s="272">
        <f>K49*M49</f>
        <v>2485.657834304634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3047.5647858585858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39.306379543167495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3177.7086261119325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635.5417252223865</v>
      </c>
      <c r="M84" s="860"/>
      <c r="N84" s="51"/>
    </row>
    <row r="85" spans="1:14">
      <c r="B85" s="89" t="s">
        <v>973</v>
      </c>
      <c r="C85" s="90"/>
      <c r="D85" s="90"/>
      <c r="E85" s="90"/>
      <c r="F85" s="90"/>
      <c r="G85" s="90"/>
      <c r="H85" s="90"/>
      <c r="I85" s="87"/>
      <c r="J85" s="88"/>
      <c r="K85" s="304">
        <v>0.05</v>
      </c>
      <c r="L85" s="859">
        <f>N79*K85</f>
        <v>158.88543130559663</v>
      </c>
      <c r="M85" s="860"/>
      <c r="N85" s="51"/>
    </row>
    <row r="86" spans="1:14" ht="15.75" thickBot="1">
      <c r="B86" s="91" t="s">
        <v>974</v>
      </c>
      <c r="C86" s="92"/>
      <c r="D86" s="92"/>
      <c r="E86" s="92"/>
      <c r="F86" s="92"/>
      <c r="G86" s="92"/>
      <c r="H86" s="92"/>
      <c r="I86" s="93"/>
      <c r="J86" s="94"/>
      <c r="K86" s="305">
        <v>0.05</v>
      </c>
      <c r="L86" s="861">
        <f>N79*K86</f>
        <v>158.88543130559663</v>
      </c>
      <c r="M86" s="862"/>
      <c r="N86" s="51"/>
    </row>
    <row r="87" spans="1:14" ht="15.75" thickBot="1">
      <c r="B87" s="825" t="s">
        <v>953</v>
      </c>
      <c r="C87" s="826"/>
      <c r="D87" s="826"/>
      <c r="E87" s="826"/>
      <c r="F87" s="826"/>
      <c r="G87" s="826"/>
      <c r="H87" s="826"/>
      <c r="I87" s="826"/>
      <c r="J87" s="826"/>
      <c r="K87" s="826"/>
      <c r="L87" s="826"/>
      <c r="M87" s="827"/>
      <c r="N87" s="52">
        <f>L84+L85+L86</f>
        <v>953.31258783357976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4131.0212139455125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199</v>
      </c>
      <c r="B36" s="838" t="str">
        <f>VLOOKUP(A36,EQUIPOS!A6:D154,3,FALSE)</f>
        <v xml:space="preserve">Equipo de pintura (Compresor), Presión máxima de trabajo 3300 psi.
</v>
      </c>
      <c r="C36" s="839"/>
      <c r="D36" s="839"/>
      <c r="E36" s="839"/>
      <c r="F36" s="839"/>
      <c r="G36" s="839"/>
      <c r="H36" s="840"/>
      <c r="I36" s="267"/>
      <c r="J36" s="268"/>
      <c r="K36" s="269">
        <f>VLOOKUP(A36,EQUIPOS!A6:D163,4,FALSE)</f>
        <v>13734.08556149896</v>
      </c>
      <c r="L36" s="270"/>
      <c r="M36" s="336">
        <v>6.1</v>
      </c>
      <c r="N36" s="272">
        <f>K36/M36</f>
        <v>2251.4894363113049</v>
      </c>
    </row>
    <row r="37" spans="1:14">
      <c r="A37" s="113" t="s">
        <v>138</v>
      </c>
      <c r="B37" s="838" t="str">
        <f>VLOOKUP(A37,EQUIPOS!A7:D154,3,FALSE)</f>
        <v>Camioneta D-300</v>
      </c>
      <c r="C37" s="839"/>
      <c r="D37" s="839"/>
      <c r="E37" s="839"/>
      <c r="F37" s="839"/>
      <c r="G37" s="839"/>
      <c r="H37" s="840"/>
      <c r="I37" s="421"/>
      <c r="J37" s="422"/>
      <c r="K37" s="269">
        <f>VLOOKUP(A37,EQUIPOS!A7:D164,4,FALSE)</f>
        <v>33741.753042275275</v>
      </c>
      <c r="L37" s="335"/>
      <c r="M37" s="336">
        <v>6.1</v>
      </c>
      <c r="N37" s="272">
        <f>K37/M37</f>
        <v>5531.4349249631605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77.324025330821314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7860.2483866052862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5202.8421440180728</v>
      </c>
      <c r="N48" s="272">
        <f>K48*M48</f>
        <v>1987.4856990149037</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35227.57701678903</v>
      </c>
      <c r="N49" s="272">
        <f>K49*M49</f>
        <v>1761.3788508394516</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95277.046762330952</v>
      </c>
      <c r="N50" s="272">
        <f>K50*M50</f>
        <v>11433.245611479713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15182.110161334069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7732.4025330821314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30774.761081021486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6154.9522162042977</v>
      </c>
      <c r="M84" s="860"/>
      <c r="N84" s="51"/>
    </row>
    <row r="85" spans="1:14">
      <c r="B85" s="89" t="s">
        <v>973</v>
      </c>
      <c r="C85" s="90"/>
      <c r="D85" s="90"/>
      <c r="E85" s="90"/>
      <c r="F85" s="90"/>
      <c r="G85" s="90"/>
      <c r="H85" s="90"/>
      <c r="I85" s="87"/>
      <c r="J85" s="88"/>
      <c r="K85" s="304">
        <v>0.05</v>
      </c>
      <c r="L85" s="859">
        <f>N79*K85</f>
        <v>1538.7380540510744</v>
      </c>
      <c r="M85" s="860"/>
      <c r="N85" s="51"/>
    </row>
    <row r="86" spans="1:14" ht="15.75" thickBot="1">
      <c r="B86" s="91" t="s">
        <v>974</v>
      </c>
      <c r="C86" s="92"/>
      <c r="D86" s="92"/>
      <c r="E86" s="92"/>
      <c r="F86" s="92"/>
      <c r="G86" s="92"/>
      <c r="H86" s="92"/>
      <c r="I86" s="93"/>
      <c r="J86" s="94"/>
      <c r="K86" s="305">
        <v>0.05</v>
      </c>
      <c r="L86" s="861">
        <f>N79*K86</f>
        <v>1538.7380540510744</v>
      </c>
      <c r="M86" s="862"/>
      <c r="N86" s="51"/>
    </row>
    <row r="87" spans="1:14" ht="15.75" thickBot="1">
      <c r="B87" s="825" t="s">
        <v>953</v>
      </c>
      <c r="C87" s="826"/>
      <c r="D87" s="826"/>
      <c r="E87" s="826"/>
      <c r="F87" s="826"/>
      <c r="G87" s="826"/>
      <c r="H87" s="826"/>
      <c r="I87" s="826"/>
      <c r="J87" s="826"/>
      <c r="K87" s="826"/>
      <c r="L87" s="826"/>
      <c r="M87" s="827"/>
      <c r="N87" s="52">
        <f>L84+L85+L86</f>
        <v>9232.4283243064474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40007.189405327932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6</v>
      </c>
      <c r="N36" s="272">
        <f>K36/M36</f>
        <v>5623.6255070458792</v>
      </c>
    </row>
    <row r="37" spans="1:14">
      <c r="A37" s="113" t="s">
        <v>1711</v>
      </c>
      <c r="B37" s="838" t="str">
        <f>VLOOKUP(A37,EQUIPOS!A7:D154,3,FALSE)</f>
        <v>Caldera para pintura termoplástica</v>
      </c>
      <c r="C37" s="839"/>
      <c r="D37" s="839"/>
      <c r="E37" s="839"/>
      <c r="F37" s="839"/>
      <c r="G37" s="839"/>
      <c r="H37" s="840"/>
      <c r="I37" s="421"/>
      <c r="J37" s="422"/>
      <c r="K37" s="269">
        <f>VLOOKUP(A37,EQUIPOS!A7:D164,4,FALSE)</f>
        <v>43737.859427696356</v>
      </c>
      <c r="L37" s="335"/>
      <c r="M37" s="336">
        <v>6</v>
      </c>
      <c r="N37" s="272">
        <f>K37/M37</f>
        <v>7289.6432379493926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89.890050753001674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13003.158795748273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5202.8421440180728</v>
      </c>
      <c r="N48" s="272">
        <f>K48*M48</f>
        <v>4682.5579296162659</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31867.408132110693</v>
      </c>
      <c r="N49" s="272">
        <f>K49*M49</f>
        <v>20713.815285871951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25396.373215488216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8989.0050753001669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47388.537086536657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9477.7074173073324</v>
      </c>
      <c r="M84" s="860"/>
      <c r="N84" s="51"/>
    </row>
    <row r="85" spans="1:14">
      <c r="B85" s="89" t="s">
        <v>973</v>
      </c>
      <c r="C85" s="90"/>
      <c r="D85" s="90"/>
      <c r="E85" s="90"/>
      <c r="F85" s="90"/>
      <c r="G85" s="90"/>
      <c r="H85" s="90"/>
      <c r="I85" s="87"/>
      <c r="J85" s="88"/>
      <c r="K85" s="304">
        <v>0.05</v>
      </c>
      <c r="L85" s="859">
        <f>N79*K85</f>
        <v>2369.4268543268331</v>
      </c>
      <c r="M85" s="860"/>
      <c r="N85" s="51"/>
    </row>
    <row r="86" spans="1:14" ht="15.75" thickBot="1">
      <c r="B86" s="91" t="s">
        <v>974</v>
      </c>
      <c r="C86" s="92"/>
      <c r="D86" s="92"/>
      <c r="E86" s="92"/>
      <c r="F86" s="92"/>
      <c r="G86" s="92"/>
      <c r="H86" s="92"/>
      <c r="I86" s="93"/>
      <c r="J86" s="94"/>
      <c r="K86" s="305">
        <v>0.05</v>
      </c>
      <c r="L86" s="861">
        <f>N79*K86</f>
        <v>2369.4268543268331</v>
      </c>
      <c r="M86" s="862"/>
      <c r="N86" s="51"/>
    </row>
    <row r="87" spans="1:14" ht="15.75" thickBot="1">
      <c r="B87" s="825" t="s">
        <v>953</v>
      </c>
      <c r="C87" s="826"/>
      <c r="D87" s="826"/>
      <c r="E87" s="826"/>
      <c r="F87" s="826"/>
      <c r="G87" s="826"/>
      <c r="H87" s="826"/>
      <c r="I87" s="826"/>
      <c r="J87" s="826"/>
      <c r="K87" s="826"/>
      <c r="L87" s="826"/>
      <c r="M87" s="827"/>
      <c r="N87" s="52">
        <f>L84+L85+L86</f>
        <v>14216.561125961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61605.098212497658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250</v>
      </c>
      <c r="N36" s="272">
        <f>K36/M36</f>
        <v>134.96701216910111</v>
      </c>
    </row>
    <row r="37" spans="1:14">
      <c r="A37" s="113" t="s">
        <v>251</v>
      </c>
      <c r="B37" s="838" t="str">
        <f>VLOOKUP(A37,EQUIPOS!A7:D154,3,FALSE)</f>
        <v>Maquina térmica pegatachas</v>
      </c>
      <c r="C37" s="839"/>
      <c r="D37" s="839"/>
      <c r="E37" s="839"/>
      <c r="F37" s="839"/>
      <c r="G37" s="839"/>
      <c r="H37" s="840"/>
      <c r="I37" s="421"/>
      <c r="J37" s="422"/>
      <c r="K37" s="269">
        <f>VLOOKUP(A37,EQUIPOS!A7:D164,4,FALSE)</f>
        <v>40640.735556888707</v>
      </c>
      <c r="L37" s="335"/>
      <c r="M37" s="336">
        <v>250</v>
      </c>
      <c r="N37" s="272">
        <f>K37/M37</f>
        <v>162.56294222755483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1.0747412180720399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298.60469561472803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31867.408132110693</v>
      </c>
      <c r="N48" s="272">
        <f>K48*M48</f>
        <v>2549.3926505688555</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5148.6458716845509</v>
      </c>
      <c r="N49" s="272">
        <f>K49*M49</f>
        <v>5148.6458716845509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7698.038522253406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107.474121807204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8104.1173396753384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1620.8234679350678</v>
      </c>
      <c r="M84" s="860"/>
      <c r="N84" s="51"/>
    </row>
    <row r="85" spans="1:14">
      <c r="B85" s="89" t="s">
        <v>973</v>
      </c>
      <c r="C85" s="90"/>
      <c r="D85" s="90"/>
      <c r="E85" s="90"/>
      <c r="F85" s="90"/>
      <c r="G85" s="90"/>
      <c r="H85" s="90"/>
      <c r="I85" s="87"/>
      <c r="J85" s="88"/>
      <c r="K85" s="304">
        <v>0.05</v>
      </c>
      <c r="L85" s="859">
        <f>N79*K85</f>
        <v>405.20586698376695</v>
      </c>
      <c r="M85" s="860"/>
      <c r="N85" s="51"/>
    </row>
    <row r="86" spans="1:14" ht="15.75" thickBot="1">
      <c r="B86" s="91" t="s">
        <v>974</v>
      </c>
      <c r="C86" s="92"/>
      <c r="D86" s="92"/>
      <c r="E86" s="92"/>
      <c r="F86" s="92"/>
      <c r="G86" s="92"/>
      <c r="H86" s="92"/>
      <c r="I86" s="93"/>
      <c r="J86" s="94"/>
      <c r="K86" s="305">
        <v>0.05</v>
      </c>
      <c r="L86" s="861">
        <f>N79*K86</f>
        <v>405.20586698376695</v>
      </c>
      <c r="M86" s="862"/>
      <c r="N86" s="51"/>
    </row>
    <row r="87" spans="1:14" ht="15.75" thickBot="1">
      <c r="B87" s="825" t="s">
        <v>953</v>
      </c>
      <c r="C87" s="826"/>
      <c r="D87" s="826"/>
      <c r="E87" s="826"/>
      <c r="F87" s="826"/>
      <c r="G87" s="826"/>
      <c r="H87" s="826"/>
      <c r="I87" s="826"/>
      <c r="J87" s="826"/>
      <c r="K87" s="826"/>
      <c r="L87" s="826"/>
      <c r="M87" s="827"/>
      <c r="N87" s="52">
        <f>L84+L85+L86</f>
        <v>2431.2352019026016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10535.35254157794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3.75</v>
      </c>
      <c r="N36" s="272">
        <f>K36/M36</f>
        <v>8997.800811273406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89.693081204802652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9087.4938924782091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131532.18510256356</v>
      </c>
      <c r="N48" s="272">
        <f>K48*M48</f>
        <v>131532.18510256356</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318674.08132110699</v>
      </c>
      <c r="N49" s="272">
        <f>K49*M49</f>
        <v>318674.08132110699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341436.51570118609</v>
      </c>
      <c r="N50" s="272">
        <f>K50*M50</f>
        <v>10243.095471035582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460449.36189470615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478506.16390766465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95701.232781532934</v>
      </c>
      <c r="M84" s="860"/>
      <c r="N84" s="51"/>
    </row>
    <row r="85" spans="1:14">
      <c r="B85" s="89" t="s">
        <v>973</v>
      </c>
      <c r="C85" s="90"/>
      <c r="D85" s="90"/>
      <c r="E85" s="90"/>
      <c r="F85" s="90"/>
      <c r="G85" s="90"/>
      <c r="H85" s="90"/>
      <c r="I85" s="87"/>
      <c r="J85" s="88"/>
      <c r="K85" s="304">
        <v>0.05</v>
      </c>
      <c r="L85" s="859">
        <f>N79*K85</f>
        <v>23925.308195383233</v>
      </c>
      <c r="M85" s="860"/>
      <c r="N85" s="51"/>
    </row>
    <row r="86" spans="1:14" ht="15.75" thickBot="1">
      <c r="B86" s="91" t="s">
        <v>974</v>
      </c>
      <c r="C86" s="92"/>
      <c r="D86" s="92"/>
      <c r="E86" s="92"/>
      <c r="F86" s="92"/>
      <c r="G86" s="92"/>
      <c r="H86" s="92"/>
      <c r="I86" s="93"/>
      <c r="J86" s="94"/>
      <c r="K86" s="305">
        <v>0.05</v>
      </c>
      <c r="L86" s="861">
        <f>N79*K86</f>
        <v>23925.308195383233</v>
      </c>
      <c r="M86" s="862"/>
      <c r="N86" s="51"/>
    </row>
    <row r="87" spans="1:14" ht="15.75" thickBot="1">
      <c r="B87" s="825" t="s">
        <v>953</v>
      </c>
      <c r="C87" s="826"/>
      <c r="D87" s="826"/>
      <c r="E87" s="826"/>
      <c r="F87" s="826"/>
      <c r="G87" s="826"/>
      <c r="H87" s="826"/>
      <c r="I87" s="826"/>
      <c r="J87" s="826"/>
      <c r="K87" s="826"/>
      <c r="L87" s="826"/>
      <c r="M87" s="827"/>
      <c r="N87" s="52">
        <f>L84+L85+L86</f>
        <v>143551.84917229941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622058.01307996409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8.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3.75</v>
      </c>
      <c r="N36" s="272">
        <f>K36/M36</f>
        <v>8997.800811273406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89.693081204802652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9087.4938924782091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131532.18510256356</v>
      </c>
      <c r="N48" s="272">
        <f>K48*M48</f>
        <v>131532.18510256356</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263063.28627968044</v>
      </c>
      <c r="N49" s="272">
        <f>K49*M49</f>
        <v>263063.28627968044</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341436.51570118609</v>
      </c>
      <c r="N50" s="272">
        <f>K50*M50</f>
        <v>10243.095471035582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404838.5668532796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422895.3688662381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84579.073773247626</v>
      </c>
      <c r="M84" s="860"/>
      <c r="N84" s="51"/>
    </row>
    <row r="85" spans="1:14">
      <c r="B85" s="89" t="s">
        <v>973</v>
      </c>
      <c r="C85" s="90"/>
      <c r="D85" s="90"/>
      <c r="E85" s="90"/>
      <c r="F85" s="90"/>
      <c r="G85" s="90"/>
      <c r="H85" s="90"/>
      <c r="I85" s="87"/>
      <c r="J85" s="88"/>
      <c r="K85" s="304">
        <v>0.05</v>
      </c>
      <c r="L85" s="859">
        <f>N79*K85</f>
        <v>21144.768443311907</v>
      </c>
      <c r="M85" s="860"/>
      <c r="N85" s="51"/>
    </row>
    <row r="86" spans="1:14" ht="15.75" thickBot="1">
      <c r="B86" s="91" t="s">
        <v>974</v>
      </c>
      <c r="C86" s="92"/>
      <c r="D86" s="92"/>
      <c r="E86" s="92"/>
      <c r="F86" s="92"/>
      <c r="G86" s="92"/>
      <c r="H86" s="92"/>
      <c r="I86" s="93"/>
      <c r="J86" s="94"/>
      <c r="K86" s="305">
        <v>0.05</v>
      </c>
      <c r="L86" s="861">
        <f>N79*K86</f>
        <v>21144.768443311907</v>
      </c>
      <c r="M86" s="862"/>
      <c r="N86" s="51"/>
    </row>
    <row r="87" spans="1:14" ht="15.75" thickBot="1">
      <c r="B87" s="825" t="s">
        <v>953</v>
      </c>
      <c r="C87" s="826"/>
      <c r="D87" s="826"/>
      <c r="E87" s="826"/>
      <c r="F87" s="826"/>
      <c r="G87" s="826"/>
      <c r="H87" s="826"/>
      <c r="I87" s="826"/>
      <c r="J87" s="826"/>
      <c r="K87" s="826"/>
      <c r="L87" s="826"/>
      <c r="M87" s="827"/>
      <c r="N87" s="52">
        <f>L84+L85+L86</f>
        <v>126868.61065987145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549763.97952610953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3</v>
      </c>
      <c r="N36" s="272">
        <f>K36/M36</f>
        <v>11247.251014091758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45.109166666666674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11292.360180758425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84707.689731847597</v>
      </c>
      <c r="N48" s="272">
        <f>K48*M48</f>
        <v>84707.689731847597</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341436.51570118609</v>
      </c>
      <c r="N49" s="272">
        <f>K49*M49</f>
        <v>20486.190942071164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105193.88067391876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120997.15752134385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24199.43150426877</v>
      </c>
      <c r="M84" s="860"/>
      <c r="N84" s="51"/>
    </row>
    <row r="85" spans="1:14">
      <c r="B85" s="89" t="s">
        <v>973</v>
      </c>
      <c r="C85" s="90"/>
      <c r="D85" s="90"/>
      <c r="E85" s="90"/>
      <c r="F85" s="90"/>
      <c r="G85" s="90"/>
      <c r="H85" s="90"/>
      <c r="I85" s="87"/>
      <c r="J85" s="88"/>
      <c r="K85" s="304">
        <v>0.05</v>
      </c>
      <c r="L85" s="859">
        <f>N79*K85</f>
        <v>6049.8578760671926</v>
      </c>
      <c r="M85" s="860"/>
      <c r="N85" s="51"/>
    </row>
    <row r="86" spans="1:14" ht="15.75" thickBot="1">
      <c r="B86" s="91" t="s">
        <v>974</v>
      </c>
      <c r="C86" s="92"/>
      <c r="D86" s="92"/>
      <c r="E86" s="92"/>
      <c r="F86" s="92"/>
      <c r="G86" s="92"/>
      <c r="H86" s="92"/>
      <c r="I86" s="93"/>
      <c r="J86" s="94"/>
      <c r="K86" s="305">
        <v>0.05</v>
      </c>
      <c r="L86" s="861">
        <f>N79*K86</f>
        <v>6049.8578760671926</v>
      </c>
      <c r="M86" s="862"/>
      <c r="N86" s="51"/>
    </row>
    <row r="87" spans="1:14" ht="15.75" thickBot="1">
      <c r="B87" s="825" t="s">
        <v>953</v>
      </c>
      <c r="C87" s="826"/>
      <c r="D87" s="826"/>
      <c r="E87" s="826"/>
      <c r="F87" s="826"/>
      <c r="G87" s="826"/>
      <c r="H87" s="826"/>
      <c r="I87" s="826"/>
      <c r="J87" s="826"/>
      <c r="K87" s="826"/>
      <c r="L87" s="826"/>
      <c r="M87" s="827"/>
      <c r="N87" s="52">
        <f>L84+L85+L86</f>
        <v>36299.147256403157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157296.30477774702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135</v>
      </c>
      <c r="B36" s="838" t="str">
        <f>VLOOKUP(A36,EQUIPOS!A6:D154,3,FALSE)</f>
        <v>Camión 350</v>
      </c>
      <c r="C36" s="839"/>
      <c r="D36" s="839"/>
      <c r="E36" s="839"/>
      <c r="F36" s="839"/>
      <c r="G36" s="839"/>
      <c r="H36" s="840"/>
      <c r="I36" s="267"/>
      <c r="J36" s="268"/>
      <c r="K36" s="269">
        <f>VLOOKUP(A36,EQUIPOS!A6:D163,4,FALSE)</f>
        <v>41578.321292895016</v>
      </c>
      <c r="L36" s="270"/>
      <c r="M36" s="336">
        <v>6.25</v>
      </c>
      <c r="N36" s="272">
        <f>K36/M36</f>
        <v>6652.5314068632024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323.210243614408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6975.7416504776102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166924.51878724652</v>
      </c>
      <c r="N48" s="272">
        <f>K48*M48</f>
        <v>41731.129696811629</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265561.73443425581</v>
      </c>
      <c r="N49" s="272">
        <f>K49*M49</f>
        <v>64300.66209061884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106031.79178743047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6464.2048722881591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119471.73831019623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23894.347662039247</v>
      </c>
      <c r="M84" s="860"/>
      <c r="N84" s="51"/>
    </row>
    <row r="85" spans="1:14">
      <c r="B85" s="89" t="s">
        <v>973</v>
      </c>
      <c r="C85" s="90"/>
      <c r="D85" s="90"/>
      <c r="E85" s="90"/>
      <c r="F85" s="90"/>
      <c r="G85" s="90"/>
      <c r="H85" s="90"/>
      <c r="I85" s="87"/>
      <c r="J85" s="88"/>
      <c r="K85" s="304">
        <v>0.05</v>
      </c>
      <c r="L85" s="859">
        <f>N79*K85</f>
        <v>5973.5869155098117</v>
      </c>
      <c r="M85" s="860"/>
      <c r="N85" s="51"/>
    </row>
    <row r="86" spans="1:14" ht="15.75" thickBot="1">
      <c r="B86" s="91" t="s">
        <v>974</v>
      </c>
      <c r="C86" s="92"/>
      <c r="D86" s="92"/>
      <c r="E86" s="92"/>
      <c r="F86" s="92"/>
      <c r="G86" s="92"/>
      <c r="H86" s="92"/>
      <c r="I86" s="93"/>
      <c r="J86" s="94"/>
      <c r="K86" s="305">
        <v>0.05</v>
      </c>
      <c r="L86" s="861">
        <f>N79*K86</f>
        <v>5973.5869155098117</v>
      </c>
      <c r="M86" s="862"/>
      <c r="N86" s="51"/>
    </row>
    <row r="87" spans="1:14" ht="15.75" thickBot="1">
      <c r="B87" s="825" t="s">
        <v>953</v>
      </c>
      <c r="C87" s="826"/>
      <c r="D87" s="826"/>
      <c r="E87" s="826"/>
      <c r="F87" s="826"/>
      <c r="G87" s="826"/>
      <c r="H87" s="826"/>
      <c r="I87" s="826"/>
      <c r="J87" s="826"/>
      <c r="K87" s="826"/>
      <c r="L87" s="826"/>
      <c r="M87" s="827"/>
      <c r="N87" s="52">
        <f>L84+L85+L86</f>
        <v>35841.52149305887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155313.25980325509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36.087333333333333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59615.899566873755</v>
      </c>
      <c r="N48" s="272">
        <f>K48*M48</f>
        <v>59615.899566873755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59615.899566873755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3608.7333333333331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63260.720233540422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12652.144046708085</v>
      </c>
      <c r="M84" s="860"/>
      <c r="N84" s="51"/>
    </row>
    <row r="85" spans="1:14">
      <c r="B85" s="89" t="s">
        <v>973</v>
      </c>
      <c r="C85" s="90"/>
      <c r="D85" s="90"/>
      <c r="E85" s="90"/>
      <c r="F85" s="90"/>
      <c r="G85" s="90"/>
      <c r="H85" s="90"/>
      <c r="I85" s="87"/>
      <c r="J85" s="88"/>
      <c r="K85" s="304">
        <v>0.05</v>
      </c>
      <c r="L85" s="859">
        <f>N79*K85</f>
        <v>3163.0360116770212</v>
      </c>
      <c r="M85" s="860"/>
      <c r="N85" s="51"/>
    </row>
    <row r="86" spans="1:14" ht="15.75" thickBot="1">
      <c r="B86" s="91" t="s">
        <v>974</v>
      </c>
      <c r="C86" s="92"/>
      <c r="D86" s="92"/>
      <c r="E86" s="92"/>
      <c r="F86" s="92"/>
      <c r="G86" s="92"/>
      <c r="H86" s="92"/>
      <c r="I86" s="93"/>
      <c r="J86" s="94"/>
      <c r="K86" s="305">
        <v>0.05</v>
      </c>
      <c r="L86" s="861">
        <f>N79*K86</f>
        <v>3163.0360116770212</v>
      </c>
      <c r="M86" s="862"/>
      <c r="N86" s="51"/>
    </row>
    <row r="87" spans="1:14" ht="15.75" thickBot="1">
      <c r="B87" s="825" t="s">
        <v>953</v>
      </c>
      <c r="C87" s="826"/>
      <c r="D87" s="826"/>
      <c r="E87" s="826"/>
      <c r="F87" s="826"/>
      <c r="G87" s="826"/>
      <c r="H87" s="826"/>
      <c r="I87" s="826"/>
      <c r="J87" s="826"/>
      <c r="K87" s="826"/>
      <c r="L87" s="826"/>
      <c r="M87" s="827"/>
      <c r="N87" s="52">
        <f>L84+L85+L86</f>
        <v>18978.216070062128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82238.936303602546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37.331724137931033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41461.232260590696</v>
      </c>
      <c r="N48" s="272">
        <f>K48*M48</f>
        <v>41461.232260590696</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41461.232260590696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45231.736398521731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9046.3472797043469</v>
      </c>
      <c r="M84" s="860"/>
      <c r="N84" s="51"/>
    </row>
    <row r="85" spans="1:14">
      <c r="B85" s="89" t="s">
        <v>973</v>
      </c>
      <c r="C85" s="90"/>
      <c r="D85" s="90"/>
      <c r="E85" s="90"/>
      <c r="F85" s="90"/>
      <c r="G85" s="90"/>
      <c r="H85" s="90"/>
      <c r="I85" s="87"/>
      <c r="J85" s="88"/>
      <c r="K85" s="304">
        <v>0.05</v>
      </c>
      <c r="L85" s="859">
        <f>N79*K85</f>
        <v>2261.5868199260867</v>
      </c>
      <c r="M85" s="860"/>
      <c r="N85" s="51"/>
    </row>
    <row r="86" spans="1:14" ht="15.75" thickBot="1">
      <c r="B86" s="91" t="s">
        <v>974</v>
      </c>
      <c r="C86" s="92"/>
      <c r="D86" s="92"/>
      <c r="E86" s="92"/>
      <c r="F86" s="92"/>
      <c r="G86" s="92"/>
      <c r="H86" s="92"/>
      <c r="I86" s="93"/>
      <c r="J86" s="94"/>
      <c r="K86" s="305">
        <v>0.05</v>
      </c>
      <c r="L86" s="861">
        <f>N79*K86</f>
        <v>2261.5868199260867</v>
      </c>
      <c r="M86" s="862"/>
      <c r="N86" s="51"/>
    </row>
    <row r="87" spans="1:14" ht="15.75" thickBot="1">
      <c r="B87" s="825" t="s">
        <v>953</v>
      </c>
      <c r="C87" s="826"/>
      <c r="D87" s="826"/>
      <c r="E87" s="826"/>
      <c r="F87" s="826"/>
      <c r="G87" s="826"/>
      <c r="H87" s="826"/>
      <c r="I87" s="826"/>
      <c r="J87" s="826"/>
      <c r="K87" s="826"/>
      <c r="L87" s="826"/>
      <c r="M87" s="827"/>
      <c r="N87" s="52">
        <f>L84+L85+L86</f>
        <v>13569.520919556522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58801.257318078249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37.331724137931033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28647.065630052846</v>
      </c>
      <c r="N48" s="272">
        <f>K48*M48</f>
        <v>28647.065630052846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28647.065630052846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32417.569767983878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6483.5139535967755</v>
      </c>
      <c r="M84" s="860"/>
      <c r="N84" s="51"/>
    </row>
    <row r="85" spans="1:14">
      <c r="B85" s="89" t="s">
        <v>973</v>
      </c>
      <c r="C85" s="90"/>
      <c r="D85" s="90"/>
      <c r="E85" s="90"/>
      <c r="F85" s="90"/>
      <c r="G85" s="90"/>
      <c r="H85" s="90"/>
      <c r="I85" s="87"/>
      <c r="J85" s="88"/>
      <c r="K85" s="304">
        <v>0.05</v>
      </c>
      <c r="L85" s="859">
        <f>N79*K85</f>
        <v>1620.8784883991939</v>
      </c>
      <c r="M85" s="860"/>
      <c r="N85" s="51"/>
    </row>
    <row r="86" spans="1:14" ht="15.75" thickBot="1">
      <c r="B86" s="91" t="s">
        <v>974</v>
      </c>
      <c r="C86" s="92"/>
      <c r="D86" s="92"/>
      <c r="E86" s="92"/>
      <c r="F86" s="92"/>
      <c r="G86" s="92"/>
      <c r="H86" s="92"/>
      <c r="I86" s="93"/>
      <c r="J86" s="94"/>
      <c r="K86" s="305">
        <v>0.05</v>
      </c>
      <c r="L86" s="861">
        <f>N79*K86</f>
        <v>1620.8784883991939</v>
      </c>
      <c r="M86" s="862"/>
      <c r="N86" s="51"/>
    </row>
    <row r="87" spans="1:14" ht="15.75" thickBot="1">
      <c r="B87" s="825" t="s">
        <v>953</v>
      </c>
      <c r="C87" s="826"/>
      <c r="D87" s="826"/>
      <c r="E87" s="826"/>
      <c r="F87" s="826"/>
      <c r="G87" s="826"/>
      <c r="H87" s="826"/>
      <c r="I87" s="826"/>
      <c r="J87" s="826"/>
      <c r="K87" s="826"/>
      <c r="L87" s="826"/>
      <c r="M87" s="827"/>
      <c r="N87" s="52">
        <f>L84+L85+L86</f>
        <v>9725.2709303951633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42142.840698379041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5179.3884559381295</v>
      </c>
      <c r="L36" s="270"/>
      <c r="M36" s="336">
        <v>1.25</v>
      </c>
      <c r="N36" s="272">
        <f>K36/M36</f>
        <v>4143.5107647505038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N77*M41</f>
        <v>538.15848722881594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4681.6692519793196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3531.4291052522667</v>
      </c>
      <c r="N48" s="272">
        <f>K48*M48</f>
        <v>33901.719410421756</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363115.02463459468</v>
      </c>
      <c r="N49" s="272">
        <f>K49*M49</f>
        <v>43573.802956151361</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25651.09569545577</v>
      </c>
      <c r="N50" s="272">
        <f>K50*M50</f>
        <v>12825.547847727885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90301.070214300998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121890.66382772112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24378.132765544226</v>
      </c>
      <c r="M84" s="860"/>
      <c r="N84" s="51"/>
    </row>
    <row r="85" spans="1:14">
      <c r="B85" s="89" t="s">
        <v>973</v>
      </c>
      <c r="C85" s="90"/>
      <c r="D85" s="90"/>
      <c r="E85" s="90"/>
      <c r="F85" s="90"/>
      <c r="G85" s="90"/>
      <c r="H85" s="90"/>
      <c r="I85" s="87"/>
      <c r="J85" s="88"/>
      <c r="K85" s="304">
        <v>0.05</v>
      </c>
      <c r="L85" s="859">
        <f>N79*K85</f>
        <v>6094.5331913860564</v>
      </c>
      <c r="M85" s="860"/>
      <c r="N85" s="51"/>
    </row>
    <row r="86" spans="1:14" ht="15.75" thickBot="1">
      <c r="B86" s="91" t="s">
        <v>974</v>
      </c>
      <c r="C86" s="92"/>
      <c r="D86" s="92"/>
      <c r="E86" s="92"/>
      <c r="F86" s="92"/>
      <c r="G86" s="92"/>
      <c r="H86" s="92"/>
      <c r="I86" s="93"/>
      <c r="J86" s="94"/>
      <c r="K86" s="305">
        <v>0.05</v>
      </c>
      <c r="L86" s="861">
        <f>N79*K86</f>
        <v>6094.5331913860564</v>
      </c>
      <c r="M86" s="862"/>
      <c r="N86" s="51"/>
    </row>
    <row r="87" spans="1:14" ht="15.75" thickBot="1">
      <c r="B87" s="825" t="s">
        <v>953</v>
      </c>
      <c r="C87" s="826"/>
      <c r="D87" s="826"/>
      <c r="E87" s="826"/>
      <c r="F87" s="826"/>
      <c r="G87" s="826"/>
      <c r="H87" s="826"/>
      <c r="I87" s="826"/>
      <c r="J87" s="826"/>
      <c r="K87" s="826"/>
      <c r="L87" s="826"/>
      <c r="M87" s="827"/>
      <c r="N87" s="52">
        <f>L84+L85+L86</f>
        <v>36567.199148316337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158457.86297603746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7.7329999999999997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13277.002796266119</v>
      </c>
      <c r="N48" s="272">
        <f>K48*M48</f>
        <v>13277.002796266119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13277.002796266119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773.3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14058.035796266118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2811.6071592532239</v>
      </c>
      <c r="M84" s="860"/>
      <c r="N84" s="51"/>
    </row>
    <row r="85" spans="1:14">
      <c r="B85" s="89" t="s">
        <v>973</v>
      </c>
      <c r="C85" s="90"/>
      <c r="D85" s="90"/>
      <c r="E85" s="90"/>
      <c r="F85" s="90"/>
      <c r="G85" s="90"/>
      <c r="H85" s="90"/>
      <c r="I85" s="87"/>
      <c r="J85" s="88"/>
      <c r="K85" s="304">
        <v>0.05</v>
      </c>
      <c r="L85" s="859">
        <f>N79*K85</f>
        <v>702.90178981330598</v>
      </c>
      <c r="M85" s="860"/>
      <c r="N85" s="51"/>
    </row>
    <row r="86" spans="1:14" ht="15.75" thickBot="1">
      <c r="B86" s="91" t="s">
        <v>974</v>
      </c>
      <c r="C86" s="92"/>
      <c r="D86" s="92"/>
      <c r="E86" s="92"/>
      <c r="F86" s="92"/>
      <c r="G86" s="92"/>
      <c r="H86" s="92"/>
      <c r="I86" s="93"/>
      <c r="J86" s="94"/>
      <c r="K86" s="305">
        <v>0.05</v>
      </c>
      <c r="L86" s="861">
        <f>N79*K86</f>
        <v>702.90178981330598</v>
      </c>
      <c r="M86" s="862"/>
      <c r="N86" s="51"/>
    </row>
    <row r="87" spans="1:14" ht="15.75" thickBot="1">
      <c r="B87" s="825" t="s">
        <v>953</v>
      </c>
      <c r="C87" s="826"/>
      <c r="D87" s="826"/>
      <c r="E87" s="826"/>
      <c r="F87" s="826"/>
      <c r="G87" s="826"/>
      <c r="H87" s="826"/>
      <c r="I87" s="826"/>
      <c r="J87" s="826"/>
      <c r="K87" s="826"/>
      <c r="L87" s="826"/>
      <c r="M87" s="827"/>
      <c r="N87" s="52">
        <f>L84+L85+L86</f>
        <v>4217.4107388798357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18275.446535145955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160</v>
      </c>
      <c r="N36" s="272">
        <f>K36/M36</f>
        <v>210.88595651422048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20.102155451800996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230.98811196602148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83841.633299957903</v>
      </c>
      <c r="N48" s="272">
        <f>K48*M48</f>
        <v>83841.633299957903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341436.51570118609</v>
      </c>
      <c r="N49" s="272">
        <f>K49*M49</f>
        <v>10243.095471035582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94084.72877099349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2010.2155451800998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96325.932428139611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19265.186485627924</v>
      </c>
      <c r="M84" s="860"/>
      <c r="N84" s="51"/>
    </row>
    <row r="85" spans="1:14">
      <c r="B85" s="89" t="s">
        <v>973</v>
      </c>
      <c r="C85" s="90"/>
      <c r="D85" s="90"/>
      <c r="E85" s="90"/>
      <c r="F85" s="90"/>
      <c r="G85" s="90"/>
      <c r="H85" s="90"/>
      <c r="I85" s="87"/>
      <c r="J85" s="88"/>
      <c r="K85" s="304">
        <v>0.05</v>
      </c>
      <c r="L85" s="859">
        <f>N79*K85</f>
        <v>4816.2966214069811</v>
      </c>
      <c r="M85" s="860"/>
      <c r="N85" s="51"/>
    </row>
    <row r="86" spans="1:14" ht="15.75" thickBot="1">
      <c r="B86" s="91" t="s">
        <v>974</v>
      </c>
      <c r="C86" s="92"/>
      <c r="D86" s="92"/>
      <c r="E86" s="92"/>
      <c r="F86" s="92"/>
      <c r="G86" s="92"/>
      <c r="H86" s="92"/>
      <c r="I86" s="93"/>
      <c r="J86" s="94"/>
      <c r="K86" s="305">
        <v>0.05</v>
      </c>
      <c r="L86" s="861">
        <f>N79*K86</f>
        <v>4816.2966214069811</v>
      </c>
      <c r="M86" s="862"/>
      <c r="N86" s="51"/>
    </row>
    <row r="87" spans="1:14" ht="15.75" thickBot="1">
      <c r="B87" s="825" t="s">
        <v>953</v>
      </c>
      <c r="C87" s="826"/>
      <c r="D87" s="826"/>
      <c r="E87" s="826"/>
      <c r="F87" s="826"/>
      <c r="G87" s="826"/>
      <c r="H87" s="826"/>
      <c r="I87" s="826"/>
      <c r="J87" s="826"/>
      <c r="K87" s="826"/>
      <c r="L87" s="826"/>
      <c r="M87" s="827"/>
      <c r="N87" s="52">
        <f>L84+L85+L86</f>
        <v>28897.779728441888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125223.7121565815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72.174666666666667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6410.3350916089339</v>
      </c>
      <c r="N48" s="272">
        <f>K48*M48</f>
        <v>256.41340366435736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30948.239353334171</v>
      </c>
      <c r="N49" s="272">
        <f>K49*M49</f>
        <v>12379.29574133367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552.65332516923388</v>
      </c>
      <c r="N50" s="272">
        <f>K50*M50</f>
        <v>1657.9599755077015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14293.669120505729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15087.590453839061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3017.5180907678123</v>
      </c>
      <c r="M84" s="860"/>
      <c r="N84" s="51"/>
    </row>
    <row r="85" spans="1:14">
      <c r="B85" s="89" t="s">
        <v>973</v>
      </c>
      <c r="C85" s="90"/>
      <c r="D85" s="90"/>
      <c r="E85" s="90"/>
      <c r="F85" s="90"/>
      <c r="G85" s="90"/>
      <c r="H85" s="90"/>
      <c r="I85" s="87"/>
      <c r="J85" s="88"/>
      <c r="K85" s="304">
        <v>0.05</v>
      </c>
      <c r="L85" s="859">
        <f>N79*K85</f>
        <v>754.37952269195307</v>
      </c>
      <c r="M85" s="860"/>
      <c r="N85" s="51"/>
    </row>
    <row r="86" spans="1:14" ht="15.75" thickBot="1">
      <c r="B86" s="91" t="s">
        <v>974</v>
      </c>
      <c r="C86" s="92"/>
      <c r="D86" s="92"/>
      <c r="E86" s="92"/>
      <c r="F86" s="92"/>
      <c r="G86" s="92"/>
      <c r="H86" s="92"/>
      <c r="I86" s="93"/>
      <c r="J86" s="94"/>
      <c r="K86" s="305">
        <v>0.05</v>
      </c>
      <c r="L86" s="861">
        <f>N79*K86</f>
        <v>754.37952269195307</v>
      </c>
      <c r="M86" s="862"/>
      <c r="N86" s="51"/>
    </row>
    <row r="87" spans="1:14" ht="15.75" thickBot="1">
      <c r="B87" s="825" t="s">
        <v>953</v>
      </c>
      <c r="C87" s="826"/>
      <c r="D87" s="826"/>
      <c r="E87" s="826"/>
      <c r="F87" s="826"/>
      <c r="G87" s="826"/>
      <c r="H87" s="826"/>
      <c r="I87" s="826"/>
      <c r="J87" s="826"/>
      <c r="K87" s="826"/>
      <c r="L87" s="826"/>
      <c r="M87" s="827"/>
      <c r="N87" s="52">
        <f>L84+L85+L86</f>
        <v>4526.277136151718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19613.867589990779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72.174666666666667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31782.861947270401</v>
      </c>
      <c r="N48" s="272">
        <f>K48*M48</f>
        <v>12713.144778908161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552.65332516923388</v>
      </c>
      <c r="N49" s="272">
        <f>K49*M49</f>
        <v>1657.9599755077015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14371.104754415863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15165.026087749195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3033.005217549839</v>
      </c>
      <c r="M84" s="860"/>
      <c r="N84" s="51"/>
    </row>
    <row r="85" spans="1:14">
      <c r="B85" s="89" t="s">
        <v>973</v>
      </c>
      <c r="C85" s="90"/>
      <c r="D85" s="90"/>
      <c r="E85" s="90"/>
      <c r="F85" s="90"/>
      <c r="G85" s="90"/>
      <c r="H85" s="90"/>
      <c r="I85" s="87"/>
      <c r="J85" s="88"/>
      <c r="K85" s="304">
        <v>0.05</v>
      </c>
      <c r="L85" s="859">
        <f>N79*K85</f>
        <v>758.25130438745975</v>
      </c>
      <c r="M85" s="860"/>
      <c r="N85" s="51"/>
    </row>
    <row r="86" spans="1:14" ht="15.75" thickBot="1">
      <c r="B86" s="91" t="s">
        <v>974</v>
      </c>
      <c r="C86" s="92"/>
      <c r="D86" s="92"/>
      <c r="E86" s="92"/>
      <c r="F86" s="92"/>
      <c r="G86" s="92"/>
      <c r="H86" s="92"/>
      <c r="I86" s="93"/>
      <c r="J86" s="94"/>
      <c r="K86" s="305">
        <v>0.05</v>
      </c>
      <c r="L86" s="861">
        <f>N79*K86</f>
        <v>758.25130438745975</v>
      </c>
      <c r="M86" s="862"/>
      <c r="N86" s="51"/>
    </row>
    <row r="87" spans="1:14" ht="15.75" thickBot="1">
      <c r="B87" s="825" t="s">
        <v>953</v>
      </c>
      <c r="C87" s="826"/>
      <c r="D87" s="826"/>
      <c r="E87" s="826"/>
      <c r="F87" s="826"/>
      <c r="G87" s="826"/>
      <c r="H87" s="826"/>
      <c r="I87" s="826"/>
      <c r="J87" s="826"/>
      <c r="K87" s="826"/>
      <c r="L87" s="826"/>
      <c r="M87" s="827"/>
      <c r="N87" s="52">
        <f>L84+L85+L86</f>
        <v>4549.5078263247588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19714.533914073952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286.59765815254394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6410.3350916089339</v>
      </c>
      <c r="N48" s="272">
        <f>K48*M48</f>
        <v>512.82680732871472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30948.239353334171</v>
      </c>
      <c r="N49" s="272">
        <f>K49*M49</f>
        <v>12379.29574133367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552.65332516923388</v>
      </c>
      <c r="N50" s="272">
        <f>K50*M50</f>
        <v>1657.9599755077015</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132636.70513272073</v>
      </c>
      <c r="N51" s="272">
        <f>K51*M51</f>
        <v>198955.05769908108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213505.14022325116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216657.71446292914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43331.542892585829</v>
      </c>
      <c r="M84" s="860"/>
      <c r="N84" s="51"/>
    </row>
    <row r="85" spans="1:14">
      <c r="B85" s="89" t="s">
        <v>973</v>
      </c>
      <c r="C85" s="90"/>
      <c r="D85" s="90"/>
      <c r="E85" s="90"/>
      <c r="F85" s="90"/>
      <c r="G85" s="90"/>
      <c r="H85" s="90"/>
      <c r="I85" s="87"/>
      <c r="J85" s="88"/>
      <c r="K85" s="304">
        <v>0.05</v>
      </c>
      <c r="L85" s="859">
        <f>N79*K85</f>
        <v>10832.885723146457</v>
      </c>
      <c r="M85" s="860"/>
      <c r="N85" s="51"/>
    </row>
    <row r="86" spans="1:14" ht="15.75" thickBot="1">
      <c r="B86" s="91" t="s">
        <v>974</v>
      </c>
      <c r="C86" s="92"/>
      <c r="D86" s="92"/>
      <c r="E86" s="92"/>
      <c r="F86" s="92"/>
      <c r="G86" s="92"/>
      <c r="H86" s="92"/>
      <c r="I86" s="93"/>
      <c r="J86" s="94"/>
      <c r="K86" s="305">
        <v>0.05</v>
      </c>
      <c r="L86" s="861">
        <f>N79*K86</f>
        <v>10832.885723146457</v>
      </c>
      <c r="M86" s="862"/>
      <c r="N86" s="51"/>
    </row>
    <row r="87" spans="1:14" ht="15.75" thickBot="1">
      <c r="B87" s="825" t="s">
        <v>953</v>
      </c>
      <c r="C87" s="826"/>
      <c r="D87" s="826"/>
      <c r="E87" s="826"/>
      <c r="F87" s="826"/>
      <c r="G87" s="826"/>
      <c r="H87" s="826"/>
      <c r="I87" s="826"/>
      <c r="J87" s="826"/>
      <c r="K87" s="826"/>
      <c r="L87" s="826"/>
      <c r="M87" s="827"/>
      <c r="N87" s="52">
        <f>L84+L85+L86</f>
        <v>64997.314338878743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281655.0288018079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286.59765815254394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31782.861947270401</v>
      </c>
      <c r="N48" s="272">
        <f>K48*M48</f>
        <v>12713.144778908161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552.65332516923388</v>
      </c>
      <c r="N49" s="272">
        <f>K49*M49</f>
        <v>1657.9599755077015</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132636.70513272073</v>
      </c>
      <c r="N50" s="272">
        <f>K50*M50</f>
        <v>198955.05769908108</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213326.16245349695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216478.73669317493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43295.747338634988</v>
      </c>
      <c r="M84" s="860"/>
      <c r="N84" s="51"/>
    </row>
    <row r="85" spans="1:14">
      <c r="B85" s="89" t="s">
        <v>973</v>
      </c>
      <c r="C85" s="90"/>
      <c r="D85" s="90"/>
      <c r="E85" s="90"/>
      <c r="F85" s="90"/>
      <c r="G85" s="90"/>
      <c r="H85" s="90"/>
      <c r="I85" s="87"/>
      <c r="J85" s="88"/>
      <c r="K85" s="304">
        <v>0.05</v>
      </c>
      <c r="L85" s="859">
        <f>N79*K85</f>
        <v>10823.936834658747</v>
      </c>
      <c r="M85" s="860"/>
      <c r="N85" s="51"/>
    </row>
    <row r="86" spans="1:14" ht="15.75" thickBot="1">
      <c r="B86" s="91" t="s">
        <v>974</v>
      </c>
      <c r="C86" s="92"/>
      <c r="D86" s="92"/>
      <c r="E86" s="92"/>
      <c r="F86" s="92"/>
      <c r="G86" s="92"/>
      <c r="H86" s="92"/>
      <c r="I86" s="93"/>
      <c r="J86" s="94"/>
      <c r="K86" s="305">
        <v>0.05</v>
      </c>
      <c r="L86" s="861">
        <f>N79*K86</f>
        <v>10823.936834658747</v>
      </c>
      <c r="M86" s="862"/>
      <c r="N86" s="51"/>
    </row>
    <row r="87" spans="1:14" ht="15.75" thickBot="1">
      <c r="B87" s="825" t="s">
        <v>953</v>
      </c>
      <c r="C87" s="826"/>
      <c r="D87" s="826"/>
      <c r="E87" s="826"/>
      <c r="F87" s="826"/>
      <c r="G87" s="826"/>
      <c r="H87" s="826"/>
      <c r="I87" s="826"/>
      <c r="J87" s="826"/>
      <c r="K87" s="826"/>
      <c r="L87" s="826"/>
      <c r="M87" s="827"/>
      <c r="N87" s="52">
        <f>L84+L85+L86</f>
        <v>64943.621007952475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281422.35770112742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241</v>
      </c>
      <c r="B36" s="838" t="str">
        <f>VLOOKUP(A36,EQUIPOS!A6:D154,3,FALSE)</f>
        <v>Grúa (capacidad 15 ton)</v>
      </c>
      <c r="C36" s="839"/>
      <c r="D36" s="839"/>
      <c r="E36" s="839"/>
      <c r="F36" s="839"/>
      <c r="G36" s="839"/>
      <c r="H36" s="840"/>
      <c r="I36" s="267"/>
      <c r="J36" s="268"/>
      <c r="K36" s="269">
        <f>VLOOKUP(A36,EQUIPOS!A6:D163,4,FALSE)</f>
        <v>157323.79555987121</v>
      </c>
      <c r="L36" s="270"/>
      <c r="M36" s="336">
        <v>0.75</v>
      </c>
      <c r="N36" s="272">
        <f>K36/M36</f>
        <v>209765.06074649494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8969.3081204802675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218734.36886697522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9559.1385141865394</v>
      </c>
      <c r="N48" s="272">
        <f>K48*M48</f>
        <v>9559.1385141865394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9559.1385141865394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44846.540602401335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273140.0479835631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54628.009596712625</v>
      </c>
      <c r="M84" s="860"/>
      <c r="N84" s="51"/>
    </row>
    <row r="85" spans="1:14">
      <c r="B85" s="89" t="s">
        <v>973</v>
      </c>
      <c r="C85" s="90"/>
      <c r="D85" s="90"/>
      <c r="E85" s="90"/>
      <c r="F85" s="90"/>
      <c r="G85" s="90"/>
      <c r="H85" s="90"/>
      <c r="I85" s="87"/>
      <c r="J85" s="88"/>
      <c r="K85" s="304">
        <v>0.05</v>
      </c>
      <c r="L85" s="859">
        <f>N79*K85</f>
        <v>13657.002399178156</v>
      </c>
      <c r="M85" s="860"/>
      <c r="N85" s="51"/>
    </row>
    <row r="86" spans="1:14" ht="15.75" thickBot="1">
      <c r="B86" s="91" t="s">
        <v>974</v>
      </c>
      <c r="C86" s="92"/>
      <c r="D86" s="92"/>
      <c r="E86" s="92"/>
      <c r="F86" s="92"/>
      <c r="G86" s="92"/>
      <c r="H86" s="92"/>
      <c r="I86" s="93"/>
      <c r="J86" s="94"/>
      <c r="K86" s="305">
        <v>0.05</v>
      </c>
      <c r="L86" s="861">
        <f>N79*K86</f>
        <v>13657.002399178156</v>
      </c>
      <c r="M86" s="862"/>
      <c r="N86" s="51"/>
    </row>
    <row r="87" spans="1:14" ht="15.75" thickBot="1">
      <c r="B87" s="825" t="s">
        <v>953</v>
      </c>
      <c r="C87" s="826"/>
      <c r="D87" s="826"/>
      <c r="E87" s="826"/>
      <c r="F87" s="826"/>
      <c r="G87" s="826"/>
      <c r="H87" s="826"/>
      <c r="I87" s="826"/>
      <c r="J87" s="826"/>
      <c r="K87" s="826"/>
      <c r="L87" s="826"/>
      <c r="M87" s="827"/>
      <c r="N87" s="52">
        <f>L84+L85+L86</f>
        <v>81942.014395068953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355082.06237863202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6726.9810903601992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9559.1385141865394</v>
      </c>
      <c r="N48" s="272">
        <f>K48*M48</f>
        <v>9559.1385141865394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9559.1385141865394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49921.025056347731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9984.205011269547</v>
      </c>
      <c r="M84" s="860"/>
      <c r="N84" s="51"/>
    </row>
    <row r="85" spans="1:14">
      <c r="B85" s="89" t="s">
        <v>973</v>
      </c>
      <c r="C85" s="90"/>
      <c r="D85" s="90"/>
      <c r="E85" s="90"/>
      <c r="F85" s="90"/>
      <c r="G85" s="90"/>
      <c r="H85" s="90"/>
      <c r="I85" s="87"/>
      <c r="J85" s="88"/>
      <c r="K85" s="304">
        <v>0.05</v>
      </c>
      <c r="L85" s="859">
        <f>N79*K85</f>
        <v>2496.0512528173867</v>
      </c>
      <c r="M85" s="860"/>
      <c r="N85" s="51"/>
    </row>
    <row r="86" spans="1:14" ht="15.75" thickBot="1">
      <c r="B86" s="91" t="s">
        <v>974</v>
      </c>
      <c r="C86" s="92"/>
      <c r="D86" s="92"/>
      <c r="E86" s="92"/>
      <c r="F86" s="92"/>
      <c r="G86" s="92"/>
      <c r="H86" s="92"/>
      <c r="I86" s="93"/>
      <c r="J86" s="94"/>
      <c r="K86" s="305">
        <v>0.05</v>
      </c>
      <c r="L86" s="861">
        <f>N79*K86</f>
        <v>2496.0512528173867</v>
      </c>
      <c r="M86" s="862"/>
      <c r="N86" s="51"/>
    </row>
    <row r="87" spans="1:14" ht="15.75" thickBot="1">
      <c r="B87" s="825" t="s">
        <v>953</v>
      </c>
      <c r="C87" s="826"/>
      <c r="D87" s="826"/>
      <c r="E87" s="826"/>
      <c r="F87" s="826"/>
      <c r="G87" s="826"/>
      <c r="H87" s="826"/>
      <c r="I87" s="826"/>
      <c r="J87" s="826"/>
      <c r="K87" s="826"/>
      <c r="L87" s="826"/>
      <c r="M87" s="827"/>
      <c r="N87" s="52">
        <f>L84+L85+L86</f>
        <v>14976.307516904319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64897.332573252046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2686.8530451800998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9559.1385141865394</v>
      </c>
      <c r="N48" s="272">
        <f>K48*M48</f>
        <v>9559.1385141865394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9559.1385141865394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17912.353634534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30158.345193900641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6031.6690387801282</v>
      </c>
      <c r="M84" s="860"/>
      <c r="N84" s="51"/>
    </row>
    <row r="85" spans="1:14">
      <c r="B85" s="89" t="s">
        <v>973</v>
      </c>
      <c r="C85" s="90"/>
      <c r="D85" s="90"/>
      <c r="E85" s="90"/>
      <c r="F85" s="90"/>
      <c r="G85" s="90"/>
      <c r="H85" s="90"/>
      <c r="I85" s="87"/>
      <c r="J85" s="88"/>
      <c r="K85" s="304">
        <v>0.05</v>
      </c>
      <c r="L85" s="859">
        <f>N79*K85</f>
        <v>1507.917259695032</v>
      </c>
      <c r="M85" s="860"/>
      <c r="N85" s="51"/>
    </row>
    <row r="86" spans="1:14" ht="15.75" thickBot="1">
      <c r="B86" s="91" t="s">
        <v>974</v>
      </c>
      <c r="C86" s="92"/>
      <c r="D86" s="92"/>
      <c r="E86" s="92"/>
      <c r="F86" s="92"/>
      <c r="G86" s="92"/>
      <c r="H86" s="92"/>
      <c r="I86" s="93"/>
      <c r="J86" s="94"/>
      <c r="K86" s="305">
        <v>0.05</v>
      </c>
      <c r="L86" s="861">
        <f>N79*K86</f>
        <v>1507.917259695032</v>
      </c>
      <c r="M86" s="862"/>
      <c r="N86" s="51"/>
    </row>
    <row r="87" spans="1:14" ht="15.75" thickBot="1">
      <c r="B87" s="825" t="s">
        <v>953</v>
      </c>
      <c r="C87" s="826"/>
      <c r="D87" s="826"/>
      <c r="E87" s="826"/>
      <c r="F87" s="826"/>
      <c r="G87" s="826"/>
      <c r="H87" s="826"/>
      <c r="I87" s="826"/>
      <c r="J87" s="826"/>
      <c r="K87" s="826"/>
      <c r="L87" s="826"/>
      <c r="M87" s="827"/>
      <c r="N87" s="52">
        <f>L84+L85+L86</f>
        <v>9047.5035581701923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39205.84875207083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2015.1397838850748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9559.1385141865394</v>
      </c>
      <c r="N48" s="272">
        <f>K48*M48</f>
        <v>9559.1385141865394</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9559.1385141865394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13434.265225900499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25008.543523972112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5001.7087047944224</v>
      </c>
      <c r="M84" s="860"/>
      <c r="N84" s="51"/>
    </row>
    <row r="85" spans="1:14">
      <c r="B85" s="89" t="s">
        <v>973</v>
      </c>
      <c r="C85" s="90"/>
      <c r="D85" s="90"/>
      <c r="E85" s="90"/>
      <c r="F85" s="90"/>
      <c r="G85" s="90"/>
      <c r="H85" s="90"/>
      <c r="I85" s="87"/>
      <c r="J85" s="88"/>
      <c r="K85" s="304">
        <v>0.05</v>
      </c>
      <c r="L85" s="859">
        <f>N79*K85</f>
        <v>1250.4271761986056</v>
      </c>
      <c r="M85" s="860"/>
      <c r="N85" s="51"/>
    </row>
    <row r="86" spans="1:14" ht="15.75" thickBot="1">
      <c r="B86" s="91" t="s">
        <v>974</v>
      </c>
      <c r="C86" s="92"/>
      <c r="D86" s="92"/>
      <c r="E86" s="92"/>
      <c r="F86" s="92"/>
      <c r="G86" s="92"/>
      <c r="H86" s="92"/>
      <c r="I86" s="93"/>
      <c r="J86" s="94"/>
      <c r="K86" s="305">
        <v>0.05</v>
      </c>
      <c r="L86" s="861">
        <f>N79*K86</f>
        <v>1250.4271761986056</v>
      </c>
      <c r="M86" s="862"/>
      <c r="N86" s="51"/>
    </row>
    <row r="87" spans="1:14" ht="15.75" thickBot="1">
      <c r="B87" s="825" t="s">
        <v>953</v>
      </c>
      <c r="C87" s="826"/>
      <c r="D87" s="826"/>
      <c r="E87" s="826"/>
      <c r="F87" s="826"/>
      <c r="G87" s="826"/>
      <c r="H87" s="826"/>
      <c r="I87" s="826"/>
      <c r="J87" s="826"/>
      <c r="K87" s="826"/>
      <c r="L87" s="826"/>
      <c r="M87" s="827"/>
      <c r="N87" s="52">
        <f>L84+L85+L86</f>
        <v>7502.5630571916336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32511.106581163745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11305.850572033949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59007.817391291639</v>
      </c>
      <c r="N48" s="272">
        <f>K48*M48</f>
        <v>123916.41652171245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9559.1385141865394</v>
      </c>
      <c r="N49" s="272">
        <f>K49*M49</f>
        <v>9559.1385141865394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133475.55503589899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220153.74275482594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44030.748550965189</v>
      </c>
      <c r="M84" s="860"/>
      <c r="N84" s="51"/>
    </row>
    <row r="85" spans="1:14">
      <c r="B85" s="89" t="s">
        <v>973</v>
      </c>
      <c r="C85" s="90"/>
      <c r="D85" s="90"/>
      <c r="E85" s="90"/>
      <c r="F85" s="90"/>
      <c r="G85" s="90"/>
      <c r="H85" s="90"/>
      <c r="I85" s="87"/>
      <c r="J85" s="88"/>
      <c r="K85" s="304">
        <v>0.05</v>
      </c>
      <c r="L85" s="859">
        <f>N79*K85</f>
        <v>11007.687137741297</v>
      </c>
      <c r="M85" s="860"/>
      <c r="N85" s="51"/>
    </row>
    <row r="86" spans="1:14" ht="15.75" thickBot="1">
      <c r="B86" s="91" t="s">
        <v>974</v>
      </c>
      <c r="C86" s="92"/>
      <c r="D86" s="92"/>
      <c r="E86" s="92"/>
      <c r="F86" s="92"/>
      <c r="G86" s="92"/>
      <c r="H86" s="92"/>
      <c r="I86" s="93"/>
      <c r="J86" s="94"/>
      <c r="K86" s="305">
        <v>0.05</v>
      </c>
      <c r="L86" s="861">
        <f>N79*K86</f>
        <v>11007.687137741297</v>
      </c>
      <c r="M86" s="862"/>
      <c r="N86" s="51"/>
    </row>
    <row r="87" spans="1:14" ht="15.75" thickBot="1">
      <c r="B87" s="825" t="s">
        <v>953</v>
      </c>
      <c r="C87" s="826"/>
      <c r="D87" s="826"/>
      <c r="E87" s="826"/>
      <c r="F87" s="826"/>
      <c r="G87" s="826"/>
      <c r="H87" s="826"/>
      <c r="I87" s="826"/>
      <c r="J87" s="826"/>
      <c r="K87" s="826"/>
      <c r="L87" s="826"/>
      <c r="M87" s="827"/>
      <c r="N87" s="52">
        <f>L84+L85+L86</f>
        <v>66046.122826447783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286199.86558127374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11305.850572033949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59007.817391291639</v>
      </c>
      <c r="N48" s="272">
        <f>K48*M48</f>
        <v>118015.63478258328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9559.1385141865394</v>
      </c>
      <c r="N49" s="272">
        <f>K49*M49</f>
        <v>9559.1385141865394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127574.77329676982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214252.96101569678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42850.592203139357</v>
      </c>
      <c r="M84" s="860"/>
      <c r="N84" s="51"/>
    </row>
    <row r="85" spans="1:14">
      <c r="B85" s="89" t="s">
        <v>973</v>
      </c>
      <c r="C85" s="90"/>
      <c r="D85" s="90"/>
      <c r="E85" s="90"/>
      <c r="F85" s="90"/>
      <c r="G85" s="90"/>
      <c r="H85" s="90"/>
      <c r="I85" s="87"/>
      <c r="J85" s="88"/>
      <c r="K85" s="304">
        <v>0.05</v>
      </c>
      <c r="L85" s="859">
        <f>N79*K85</f>
        <v>10712.648050784839</v>
      </c>
      <c r="M85" s="860"/>
      <c r="N85" s="51"/>
    </row>
    <row r="86" spans="1:14" ht="15.75" thickBot="1">
      <c r="B86" s="91" t="s">
        <v>974</v>
      </c>
      <c r="C86" s="92"/>
      <c r="D86" s="92"/>
      <c r="E86" s="92"/>
      <c r="F86" s="92"/>
      <c r="G86" s="92"/>
      <c r="H86" s="92"/>
      <c r="I86" s="93"/>
      <c r="J86" s="94"/>
      <c r="K86" s="305">
        <v>0.05</v>
      </c>
      <c r="L86" s="861">
        <f>N79*K86</f>
        <v>10712.648050784839</v>
      </c>
      <c r="M86" s="862"/>
      <c r="N86" s="51"/>
    </row>
    <row r="87" spans="1:14" ht="15.75" thickBot="1">
      <c r="B87" s="825" t="s">
        <v>953</v>
      </c>
      <c r="C87" s="826"/>
      <c r="D87" s="826"/>
      <c r="E87" s="826"/>
      <c r="F87" s="826"/>
      <c r="G87" s="826"/>
      <c r="H87" s="826"/>
      <c r="I87" s="826"/>
      <c r="J87" s="826"/>
      <c r="K87" s="826"/>
      <c r="L87" s="826"/>
      <c r="M87" s="827"/>
      <c r="N87" s="52">
        <f>L84+L85+L86</f>
        <v>64275.888304709035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278528.8493204058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4720.6884844632978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59007.817391291639</v>
      </c>
      <c r="N48" s="272">
        <f>K48*M48</f>
        <v>77300.240782592053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9559.1385141865394</v>
      </c>
      <c r="N49" s="272">
        <f>K49*M49</f>
        <v>9559.1385141865394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86859.379296778585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47206.884844632979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138786.95262587487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27757.390525174975</v>
      </c>
      <c r="M84" s="860"/>
      <c r="N84" s="51"/>
    </row>
    <row r="85" spans="1:14">
      <c r="B85" s="89" t="s">
        <v>973</v>
      </c>
      <c r="C85" s="90"/>
      <c r="D85" s="90"/>
      <c r="E85" s="90"/>
      <c r="F85" s="90"/>
      <c r="G85" s="90"/>
      <c r="H85" s="90"/>
      <c r="I85" s="87"/>
      <c r="J85" s="88"/>
      <c r="K85" s="304">
        <v>0.05</v>
      </c>
      <c r="L85" s="859">
        <f>N79*K85</f>
        <v>6939.3476312937437</v>
      </c>
      <c r="M85" s="860"/>
      <c r="N85" s="51"/>
    </row>
    <row r="86" spans="1:14" ht="15.75" thickBot="1">
      <c r="B86" s="91" t="s">
        <v>974</v>
      </c>
      <c r="C86" s="92"/>
      <c r="D86" s="92"/>
      <c r="E86" s="92"/>
      <c r="F86" s="92"/>
      <c r="G86" s="92"/>
      <c r="H86" s="92"/>
      <c r="I86" s="93"/>
      <c r="J86" s="94"/>
      <c r="K86" s="305">
        <v>0.05</v>
      </c>
      <c r="L86" s="861">
        <f>N79*K86</f>
        <v>6939.3476312937437</v>
      </c>
      <c r="M86" s="862"/>
      <c r="N86" s="51"/>
    </row>
    <row r="87" spans="1:14" ht="15.75" thickBot="1">
      <c r="B87" s="825" t="s">
        <v>953</v>
      </c>
      <c r="C87" s="826"/>
      <c r="D87" s="826"/>
      <c r="E87" s="826"/>
      <c r="F87" s="826"/>
      <c r="G87" s="826"/>
      <c r="H87" s="826"/>
      <c r="I87" s="826"/>
      <c r="J87" s="826"/>
      <c r="K87" s="826"/>
      <c r="L87" s="826"/>
      <c r="M87" s="827"/>
      <c r="N87" s="52">
        <f>L84+L85+L86</f>
        <v>41636.085787762458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180423.03841363732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3957.0477002118823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59007.817391291639</v>
      </c>
      <c r="N48" s="272">
        <f>K48*M48</f>
        <v>64908.599130420807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9559.1385141865394</v>
      </c>
      <c r="N49" s="272">
        <f>K49*M49</f>
        <v>9559.1385141865394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74467.737644607347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39570.477002118823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117995.26234693805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23599.05246938761</v>
      </c>
      <c r="M84" s="860"/>
      <c r="N84" s="51"/>
    </row>
    <row r="85" spans="1:14">
      <c r="B85" s="89" t="s">
        <v>973</v>
      </c>
      <c r="C85" s="90"/>
      <c r="D85" s="90"/>
      <c r="E85" s="90"/>
      <c r="F85" s="90"/>
      <c r="G85" s="90"/>
      <c r="H85" s="90"/>
      <c r="I85" s="87"/>
      <c r="J85" s="88"/>
      <c r="K85" s="304">
        <v>0.05</v>
      </c>
      <c r="L85" s="859">
        <f>N79*K85</f>
        <v>5899.7631173469026</v>
      </c>
      <c r="M85" s="860"/>
      <c r="N85" s="51"/>
    </row>
    <row r="86" spans="1:14" ht="15.75" thickBot="1">
      <c r="B86" s="91" t="s">
        <v>974</v>
      </c>
      <c r="C86" s="92"/>
      <c r="D86" s="92"/>
      <c r="E86" s="92"/>
      <c r="F86" s="92"/>
      <c r="G86" s="92"/>
      <c r="H86" s="92"/>
      <c r="I86" s="93"/>
      <c r="J86" s="94"/>
      <c r="K86" s="305">
        <v>0.05</v>
      </c>
      <c r="L86" s="861">
        <f>N79*K86</f>
        <v>5899.7631173469026</v>
      </c>
      <c r="M86" s="862"/>
      <c r="N86" s="51"/>
    </row>
    <row r="87" spans="1:14" ht="15.75" thickBot="1">
      <c r="B87" s="825" t="s">
        <v>953</v>
      </c>
      <c r="C87" s="826"/>
      <c r="D87" s="826"/>
      <c r="E87" s="826"/>
      <c r="F87" s="826"/>
      <c r="G87" s="826"/>
      <c r="H87" s="826"/>
      <c r="I87" s="826"/>
      <c r="J87" s="826"/>
      <c r="K87" s="826"/>
      <c r="L87" s="826"/>
      <c r="M87" s="827"/>
      <c r="N87" s="52">
        <f>L84+L85+L86</f>
        <v>35398.578704081418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153393.84105101947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269.07924361440803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59007.817391291639</v>
      </c>
      <c r="N48" s="272">
        <f>K48*M48</f>
        <v>2950.3908695645823</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88.881886626975415</v>
      </c>
      <c r="N49" s="272">
        <f>K49*M49</f>
        <v>444.40943313487708</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4646.7883898761411</v>
      </c>
      <c r="N50" s="272">
        <f>K50*M50</f>
        <v>4646.7883898761411</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8041.5886925756004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11001.460372334088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2200.2920744668177</v>
      </c>
      <c r="M84" s="860"/>
      <c r="N84" s="51"/>
    </row>
    <row r="85" spans="1:14">
      <c r="B85" s="89" t="s">
        <v>973</v>
      </c>
      <c r="C85" s="90"/>
      <c r="D85" s="90"/>
      <c r="E85" s="90"/>
      <c r="F85" s="90"/>
      <c r="G85" s="90"/>
      <c r="H85" s="90"/>
      <c r="I85" s="87"/>
      <c r="J85" s="88"/>
      <c r="K85" s="304">
        <v>0.05</v>
      </c>
      <c r="L85" s="859">
        <f>N79*K85</f>
        <v>550.07301861670442</v>
      </c>
      <c r="M85" s="860"/>
      <c r="N85" s="51"/>
    </row>
    <row r="86" spans="1:14" ht="15.75" thickBot="1">
      <c r="B86" s="91" t="s">
        <v>974</v>
      </c>
      <c r="C86" s="92"/>
      <c r="D86" s="92"/>
      <c r="E86" s="92"/>
      <c r="F86" s="92"/>
      <c r="G86" s="92"/>
      <c r="H86" s="92"/>
      <c r="I86" s="93"/>
      <c r="J86" s="94"/>
      <c r="K86" s="305">
        <v>0.05</v>
      </c>
      <c r="L86" s="861">
        <f>N79*K86</f>
        <v>550.07301861670442</v>
      </c>
      <c r="M86" s="862"/>
      <c r="N86" s="51"/>
    </row>
    <row r="87" spans="1:14" ht="15.75" thickBot="1">
      <c r="B87" s="825" t="s">
        <v>953</v>
      </c>
      <c r="C87" s="826"/>
      <c r="D87" s="826"/>
      <c r="E87" s="826"/>
      <c r="F87" s="826"/>
      <c r="G87" s="826"/>
      <c r="H87" s="826"/>
      <c r="I87" s="826"/>
      <c r="J87" s="826"/>
      <c r="K87" s="826"/>
      <c r="L87" s="826"/>
      <c r="M87" s="827"/>
      <c r="N87" s="52">
        <f>L84+L85+L86</f>
        <v>3300.4381117002263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14301.898484034315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108.262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1673.5808896591468</v>
      </c>
      <c r="N48" s="272">
        <f>K48*M48</f>
        <v>1673.5808896591468</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31367.718501195624</v>
      </c>
      <c r="N49" s="272">
        <f>K49*M49</f>
        <v>1568.3859250597814</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59007.817391291639</v>
      </c>
      <c r="N50" s="272">
        <f>K50*M50</f>
        <v>4425.5863043468726</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88.881886626975415</v>
      </c>
      <c r="N51" s="272">
        <f>K51*M51</f>
        <v>444.40943313487708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8111.9625522006772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1082.6199999999999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9302.8445522006768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1860.5689104401354</v>
      </c>
      <c r="M84" s="860"/>
      <c r="N84" s="51"/>
    </row>
    <row r="85" spans="1:14">
      <c r="B85" s="89" t="s">
        <v>973</v>
      </c>
      <c r="C85" s="90"/>
      <c r="D85" s="90"/>
      <c r="E85" s="90"/>
      <c r="F85" s="90"/>
      <c r="G85" s="90"/>
      <c r="H85" s="90"/>
      <c r="I85" s="87"/>
      <c r="J85" s="88"/>
      <c r="K85" s="304">
        <v>0.05</v>
      </c>
      <c r="L85" s="859">
        <f>N79*K85</f>
        <v>465.14222761003384</v>
      </c>
      <c r="M85" s="860"/>
      <c r="N85" s="51"/>
    </row>
    <row r="86" spans="1:14" ht="15.75" thickBot="1">
      <c r="B86" s="91" t="s">
        <v>974</v>
      </c>
      <c r="C86" s="92"/>
      <c r="D86" s="92"/>
      <c r="E86" s="92"/>
      <c r="F86" s="92"/>
      <c r="G86" s="92"/>
      <c r="H86" s="92"/>
      <c r="I86" s="93"/>
      <c r="J86" s="94"/>
      <c r="K86" s="305">
        <v>0.05</v>
      </c>
      <c r="L86" s="861">
        <f>N79*K86</f>
        <v>465.14222761003384</v>
      </c>
      <c r="M86" s="862"/>
      <c r="N86" s="51"/>
    </row>
    <row r="87" spans="1:14" ht="15.75" thickBot="1">
      <c r="B87" s="825" t="s">
        <v>953</v>
      </c>
      <c r="C87" s="826"/>
      <c r="D87" s="826"/>
      <c r="E87" s="826"/>
      <c r="F87" s="826"/>
      <c r="G87" s="826"/>
      <c r="H87" s="826"/>
      <c r="I87" s="826"/>
      <c r="J87" s="826"/>
      <c r="K87" s="826"/>
      <c r="L87" s="826"/>
      <c r="M87" s="827"/>
      <c r="N87" s="52">
        <f>L84+L85+L86</f>
        <v>2790.8533656602031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12093.69791786088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253</v>
      </c>
      <c r="B36" s="838" t="str">
        <f>VLOOKUP(A36,EQUIPOS!A6:D154,3,FALSE)</f>
        <v>Máquina hidrosembradora</v>
      </c>
      <c r="C36" s="839"/>
      <c r="D36" s="839"/>
      <c r="E36" s="839"/>
      <c r="F36" s="839"/>
      <c r="G36" s="839"/>
      <c r="H36" s="840"/>
      <c r="I36" s="267"/>
      <c r="J36" s="268"/>
      <c r="K36" s="269">
        <f>VLOOKUP(A36,EQUIPOS!A6:D163,4,FALSE)</f>
        <v>16912.604237959895</v>
      </c>
      <c r="L36" s="270"/>
      <c r="M36" s="336">
        <v>350</v>
      </c>
      <c r="N36" s="272">
        <f>K36/M36</f>
        <v>48.321726394171129</v>
      </c>
    </row>
    <row r="37" spans="1:14">
      <c r="A37" s="113" t="s">
        <v>138</v>
      </c>
      <c r="B37" s="838" t="str">
        <f>VLOOKUP(A37,EQUIPOS!A7:D154,3,FALSE)</f>
        <v>Camioneta D-300</v>
      </c>
      <c r="C37" s="839"/>
      <c r="D37" s="839"/>
      <c r="E37" s="839"/>
      <c r="F37" s="839"/>
      <c r="G37" s="839"/>
      <c r="H37" s="840"/>
      <c r="I37" s="421"/>
      <c r="J37" s="422"/>
      <c r="K37" s="269">
        <f>VLOOKUP(A37,EQUIPOS!A7:D164,4,FALSE)</f>
        <v>33741.753042275275</v>
      </c>
      <c r="L37" s="335"/>
      <c r="M37" s="336">
        <v>350</v>
      </c>
      <c r="N37" s="272">
        <f>K37/M37</f>
        <v>96.405008692215077</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4.8049864931144288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149.53172157950064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1673.5808896591468</v>
      </c>
      <c r="N48" s="272">
        <f>K48*M48</f>
        <v>1673.5808896591468</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1971.6603874935154</v>
      </c>
      <c r="N49" s="272">
        <f>K49*M49</f>
        <v>788.66415499740617</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88.881886626975415</v>
      </c>
      <c r="N50" s="272">
        <f>K50*M50</f>
        <v>444.40943313487708</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31367.718501195624</v>
      </c>
      <c r="N51" s="272">
        <f>K51*M51</f>
        <v>1568.3859250597814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4475.0404028512112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96.099729862288569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4720.6718542930003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944.13437085860005</v>
      </c>
      <c r="M84" s="860"/>
      <c r="N84" s="51"/>
    </row>
    <row r="85" spans="1:14">
      <c r="B85" s="89" t="s">
        <v>973</v>
      </c>
      <c r="C85" s="90"/>
      <c r="D85" s="90"/>
      <c r="E85" s="90"/>
      <c r="F85" s="90"/>
      <c r="G85" s="90"/>
      <c r="H85" s="90"/>
      <c r="I85" s="87"/>
      <c r="J85" s="88"/>
      <c r="K85" s="304">
        <v>0.05</v>
      </c>
      <c r="L85" s="859">
        <f>N79*K85</f>
        <v>236.03359271465001</v>
      </c>
      <c r="M85" s="860"/>
      <c r="N85" s="51"/>
    </row>
    <row r="86" spans="1:14" ht="15.75" thickBot="1">
      <c r="B86" s="91" t="s">
        <v>974</v>
      </c>
      <c r="C86" s="92"/>
      <c r="D86" s="92"/>
      <c r="E86" s="92"/>
      <c r="F86" s="92"/>
      <c r="G86" s="92"/>
      <c r="H86" s="92"/>
      <c r="I86" s="93"/>
      <c r="J86" s="94"/>
      <c r="K86" s="305">
        <v>0.05</v>
      </c>
      <c r="L86" s="861">
        <f>N79*K86</f>
        <v>236.03359271465001</v>
      </c>
      <c r="M86" s="862"/>
      <c r="N86" s="51"/>
    </row>
    <row r="87" spans="1:14" ht="15.75" thickBot="1">
      <c r="B87" s="825" t="s">
        <v>953</v>
      </c>
      <c r="C87" s="826"/>
      <c r="D87" s="826"/>
      <c r="E87" s="826"/>
      <c r="F87" s="826"/>
      <c r="G87" s="826"/>
      <c r="H87" s="826"/>
      <c r="I87" s="826"/>
      <c r="J87" s="826"/>
      <c r="K87" s="826"/>
      <c r="L87" s="826"/>
      <c r="M87" s="827"/>
      <c r="N87" s="52">
        <f>L84+L85+L86</f>
        <v>1416.2015562879001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6136.8734105808999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8000</v>
      </c>
      <c r="N36" s="272">
        <f>K36/M36</f>
        <v>4.2177191302844097</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26.907924361440802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31.125643491725214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3998.6009727672231</v>
      </c>
      <c r="N48" s="272">
        <f>K48*M48</f>
        <v>4198.5310214055844</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14267.710654522894</v>
      </c>
      <c r="N49" s="272">
        <f>K49*M49</f>
        <v>14267.710654522894</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733.81752739588239</v>
      </c>
      <c r="N50" s="272">
        <f>K50*M50</f>
        <v>1467.6350547917648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19933.876730720243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22655.794810356048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4531.1589620712102</v>
      </c>
      <c r="M84" s="860"/>
      <c r="N84" s="51"/>
    </row>
    <row r="85" spans="1:14">
      <c r="B85" s="89" t="s">
        <v>973</v>
      </c>
      <c r="C85" s="90"/>
      <c r="D85" s="90"/>
      <c r="E85" s="90"/>
      <c r="F85" s="90"/>
      <c r="G85" s="90"/>
      <c r="H85" s="90"/>
      <c r="I85" s="87"/>
      <c r="J85" s="88"/>
      <c r="K85" s="304">
        <v>0.05</v>
      </c>
      <c r="L85" s="859">
        <f>N79*K85</f>
        <v>1132.7897405178026</v>
      </c>
      <c r="M85" s="860"/>
      <c r="N85" s="51"/>
    </row>
    <row r="86" spans="1:14" ht="15.75" thickBot="1">
      <c r="B86" s="91" t="s">
        <v>974</v>
      </c>
      <c r="C86" s="92"/>
      <c r="D86" s="92"/>
      <c r="E86" s="92"/>
      <c r="F86" s="92"/>
      <c r="G86" s="92"/>
      <c r="H86" s="92"/>
      <c r="I86" s="93"/>
      <c r="J86" s="94"/>
      <c r="K86" s="305">
        <v>0.05</v>
      </c>
      <c r="L86" s="861">
        <f>N79*K86</f>
        <v>1132.7897405178026</v>
      </c>
      <c r="M86" s="862"/>
      <c r="N86" s="51"/>
    </row>
    <row r="87" spans="1:14" ht="15.75" thickBot="1">
      <c r="B87" s="825" t="s">
        <v>953</v>
      </c>
      <c r="C87" s="826"/>
      <c r="D87" s="826"/>
      <c r="E87" s="826"/>
      <c r="F87" s="826"/>
      <c r="G87" s="826"/>
      <c r="H87" s="826"/>
      <c r="I87" s="826"/>
      <c r="J87" s="826"/>
      <c r="K87" s="826"/>
      <c r="L87" s="826"/>
      <c r="M87" s="827"/>
      <c r="N87" s="52">
        <f>L84+L85+L86</f>
        <v>6796.7384431068158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29452.533253462865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33741.753042275275</v>
      </c>
      <c r="L36" s="270"/>
      <c r="M36" s="336">
        <v>8000</v>
      </c>
      <c r="N36" s="272">
        <f>K36/M36</f>
        <v>4.2177191302844097</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26.907924361440802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31.125643491725214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12834.219251301249</v>
      </c>
      <c r="N48" s="272">
        <f>K48*M48</f>
        <v>13475.930213866312</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14267.710654522894</v>
      </c>
      <c r="N49" s="272">
        <f>K49*M49</f>
        <v>14267.710654522894</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733.81752739588239</v>
      </c>
      <c r="N50" s="272">
        <f>K50*M50</f>
        <v>1467.6350547917648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29211.275923180972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31933.194002816781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6386.6388005633562</v>
      </c>
      <c r="M84" s="860"/>
      <c r="N84" s="51"/>
    </row>
    <row r="85" spans="1:14">
      <c r="B85" s="89" t="s">
        <v>973</v>
      </c>
      <c r="C85" s="90"/>
      <c r="D85" s="90"/>
      <c r="E85" s="90"/>
      <c r="F85" s="90"/>
      <c r="G85" s="90"/>
      <c r="H85" s="90"/>
      <c r="I85" s="87"/>
      <c r="J85" s="88"/>
      <c r="K85" s="304">
        <v>0.05</v>
      </c>
      <c r="L85" s="859">
        <f>N79*K85</f>
        <v>1596.659700140839</v>
      </c>
      <c r="M85" s="860"/>
      <c r="N85" s="51"/>
    </row>
    <row r="86" spans="1:14" ht="15.75" thickBot="1">
      <c r="B86" s="91" t="s">
        <v>974</v>
      </c>
      <c r="C86" s="92"/>
      <c r="D86" s="92"/>
      <c r="E86" s="92"/>
      <c r="F86" s="92"/>
      <c r="G86" s="92"/>
      <c r="H86" s="92"/>
      <c r="I86" s="93"/>
      <c r="J86" s="94"/>
      <c r="K86" s="305">
        <v>0.05</v>
      </c>
      <c r="L86" s="861">
        <f>N79*K86</f>
        <v>1596.659700140839</v>
      </c>
      <c r="M86" s="862"/>
      <c r="N86" s="51"/>
    </row>
    <row r="87" spans="1:14" ht="15.75" thickBot="1">
      <c r="B87" s="825" t="s">
        <v>953</v>
      </c>
      <c r="C87" s="826"/>
      <c r="D87" s="826"/>
      <c r="E87" s="826"/>
      <c r="F87" s="826"/>
      <c r="G87" s="826"/>
      <c r="H87" s="826"/>
      <c r="I87" s="826"/>
      <c r="J87" s="826"/>
      <c r="K87" s="826"/>
      <c r="L87" s="826"/>
      <c r="M87" s="827"/>
      <c r="N87" s="52">
        <f>L84+L85+L86</f>
        <v>9579.9582008450343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41513.152203661812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119</v>
      </c>
      <c r="B36" s="838" t="str">
        <f>VLOOKUP(A36,EQUIPOS!A6:D154,3,FALSE)</f>
        <v xml:space="preserve">Bomba de concreto, Producción: 30 m3/h, POTENCIA: 67 HP, MAX PRESION DE CONCRETO: 1150 PSI
</v>
      </c>
      <c r="C36" s="839"/>
      <c r="D36" s="839"/>
      <c r="E36" s="839"/>
      <c r="F36" s="839"/>
      <c r="G36" s="839"/>
      <c r="H36" s="840"/>
      <c r="I36" s="267"/>
      <c r="J36" s="268"/>
      <c r="K36" s="269">
        <f>VLOOKUP(A36,EQUIPOS!A6:D163,4,FALSE)</f>
        <v>43700.768123854337</v>
      </c>
      <c r="L36" s="270"/>
      <c r="M36" s="336">
        <v>100</v>
      </c>
      <c r="N36" s="272">
        <f>K36/M36</f>
        <v>437.0076812385434</v>
      </c>
    </row>
    <row r="37" spans="1:14">
      <c r="A37" s="113" t="s">
        <v>138</v>
      </c>
      <c r="B37" s="838" t="str">
        <f>VLOOKUP(A37,EQUIPOS!A7:D154,3,FALSE)</f>
        <v>Camioneta D-300</v>
      </c>
      <c r="C37" s="839"/>
      <c r="D37" s="839"/>
      <c r="E37" s="839"/>
      <c r="F37" s="839"/>
      <c r="G37" s="839"/>
      <c r="H37" s="840"/>
      <c r="I37" s="421"/>
      <c r="J37" s="422"/>
      <c r="K37" s="269">
        <f>VLOOKUP(A37,EQUIPOS!A7:D164,4,FALSE)</f>
        <v>33741.753042275275</v>
      </c>
      <c r="L37" s="335"/>
      <c r="M37" s="336">
        <v>1000</v>
      </c>
      <c r="N37" s="272">
        <f>K37/M37</f>
        <v>33.741753042275278</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4.0401280451800998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474.78956232599876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383260.86298641132</v>
      </c>
      <c r="N48" s="272">
        <f>K48*M48</f>
        <v>38326.08629864113</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3531.4291052522667</v>
      </c>
      <c r="N49" s="272">
        <f>K49*M49</f>
        <v>3884.5720157774936</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13649.87314992075</v>
      </c>
      <c r="N50" s="272">
        <f>K50*M50</f>
        <v>13649.87314992075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55860.531464339372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404.01280451800994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56739.33383118338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11347.866766236677</v>
      </c>
      <c r="M84" s="860"/>
      <c r="N84" s="51"/>
    </row>
    <row r="85" spans="1:14">
      <c r="B85" s="89" t="s">
        <v>973</v>
      </c>
      <c r="C85" s="90"/>
      <c r="D85" s="90"/>
      <c r="E85" s="90"/>
      <c r="F85" s="90"/>
      <c r="G85" s="90"/>
      <c r="H85" s="90"/>
      <c r="I85" s="87"/>
      <c r="J85" s="88"/>
      <c r="K85" s="304">
        <v>0.05</v>
      </c>
      <c r="L85" s="859">
        <f>N79*K85</f>
        <v>2836.9666915591692</v>
      </c>
      <c r="M85" s="860"/>
      <c r="N85" s="51"/>
    </row>
    <row r="86" spans="1:14" ht="15.75" thickBot="1">
      <c r="B86" s="91" t="s">
        <v>974</v>
      </c>
      <c r="C86" s="92"/>
      <c r="D86" s="92"/>
      <c r="E86" s="92"/>
      <c r="F86" s="92"/>
      <c r="G86" s="92"/>
      <c r="H86" s="92"/>
      <c r="I86" s="93"/>
      <c r="J86" s="94"/>
      <c r="K86" s="305">
        <v>0.05</v>
      </c>
      <c r="L86" s="861">
        <f>N79*K86</f>
        <v>2836.9666915591692</v>
      </c>
      <c r="M86" s="862"/>
      <c r="N86" s="51"/>
    </row>
    <row r="87" spans="1:14" ht="15.75" thickBot="1">
      <c r="B87" s="825" t="s">
        <v>953</v>
      </c>
      <c r="C87" s="826"/>
      <c r="D87" s="826"/>
      <c r="E87" s="826"/>
      <c r="F87" s="826"/>
      <c r="G87" s="826"/>
      <c r="H87" s="826"/>
      <c r="I87" s="826"/>
      <c r="J87" s="826"/>
      <c r="K87" s="826"/>
      <c r="L87" s="826"/>
      <c r="M87" s="827"/>
      <c r="N87" s="52">
        <f>L84+L85+L86</f>
        <v>17021.800149355015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73761.13398053839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270.65500000000003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59007.817391291639</v>
      </c>
      <c r="N48" s="272">
        <f>K48*M48</f>
        <v>29503.90869564582</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55722.439362433564</v>
      </c>
      <c r="N49" s="272">
        <f>K49*M49</f>
        <v>55722.439362433564</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85226.348058079384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90910.103058079389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18182.020611615877</v>
      </c>
      <c r="M84" s="860"/>
      <c r="N84" s="51"/>
    </row>
    <row r="85" spans="1:14">
      <c r="B85" s="89" t="s">
        <v>973</v>
      </c>
      <c r="C85" s="90"/>
      <c r="D85" s="90"/>
      <c r="E85" s="90"/>
      <c r="F85" s="90"/>
      <c r="G85" s="90"/>
      <c r="H85" s="90"/>
      <c r="I85" s="87"/>
      <c r="J85" s="88"/>
      <c r="K85" s="304">
        <v>0.05</v>
      </c>
      <c r="L85" s="859">
        <f>N79*K85</f>
        <v>4545.5051529039692</v>
      </c>
      <c r="M85" s="860"/>
      <c r="N85" s="51"/>
    </row>
    <row r="86" spans="1:14" ht="15.75" thickBot="1">
      <c r="B86" s="91" t="s">
        <v>974</v>
      </c>
      <c r="C86" s="92"/>
      <c r="D86" s="92"/>
      <c r="E86" s="92"/>
      <c r="F86" s="92"/>
      <c r="G86" s="92"/>
      <c r="H86" s="92"/>
      <c r="I86" s="93"/>
      <c r="J86" s="94"/>
      <c r="K86" s="305">
        <v>0.05</v>
      </c>
      <c r="L86" s="861">
        <f>N79*K86</f>
        <v>4545.5051529039692</v>
      </c>
      <c r="M86" s="862"/>
      <c r="N86" s="51"/>
    </row>
    <row r="87" spans="1:14" ht="15.75" thickBot="1">
      <c r="B87" s="825" t="s">
        <v>953</v>
      </c>
      <c r="C87" s="826"/>
      <c r="D87" s="826"/>
      <c r="E87" s="826"/>
      <c r="F87" s="826"/>
      <c r="G87" s="826"/>
      <c r="H87" s="826"/>
      <c r="I87" s="826"/>
      <c r="J87" s="826"/>
      <c r="K87" s="826"/>
      <c r="L87" s="826"/>
      <c r="M87" s="827"/>
      <c r="N87" s="52">
        <f>L84+L85+L86</f>
        <v>27273.030917423817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118183.13397550321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N76*M41</f>
        <v>90218.333333333343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11949.19412409484</v>
      </c>
      <c r="N48" s="272">
        <f>K48*M48</f>
        <v>13144113.536504325</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13144113.536504325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7"/>
      <c r="M64" s="998"/>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977"/>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3"/>
      <c r="C75" s="994"/>
      <c r="D75" s="994"/>
      <c r="E75" s="994"/>
      <c r="F75" s="994"/>
      <c r="G75" s="994"/>
      <c r="H75" s="994"/>
      <c r="I75" s="169"/>
      <c r="J75" s="169"/>
      <c r="K75" s="169"/>
      <c r="L75" s="995"/>
      <c r="M75" s="996"/>
      <c r="N75" s="45"/>
    </row>
    <row r="76" spans="1:15" ht="15.75" thickBot="1">
      <c r="B76" s="825" t="s">
        <v>953</v>
      </c>
      <c r="C76" s="826"/>
      <c r="D76" s="826"/>
      <c r="E76" s="826"/>
      <c r="F76" s="826"/>
      <c r="G76" s="826"/>
      <c r="H76" s="826"/>
      <c r="I76" s="826"/>
      <c r="J76" s="826"/>
      <c r="K76" s="826"/>
      <c r="L76" s="826"/>
      <c r="M76" s="827"/>
      <c r="N76" s="301">
        <f>SUM(N70:N75)</f>
        <v>1804366.6666666667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15038698.536504325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3007739.7073008651</v>
      </c>
      <c r="M83" s="860"/>
      <c r="N83" s="51"/>
    </row>
    <row r="84" spans="1:14">
      <c r="B84" s="89" t="s">
        <v>973</v>
      </c>
      <c r="C84" s="90"/>
      <c r="D84" s="90"/>
      <c r="E84" s="90"/>
      <c r="F84" s="90"/>
      <c r="G84" s="90"/>
      <c r="H84" s="90"/>
      <c r="I84" s="87"/>
      <c r="J84" s="88"/>
      <c r="K84" s="304">
        <v>0.05</v>
      </c>
      <c r="L84" s="859">
        <f>N78*K84</f>
        <v>751934.92682521627</v>
      </c>
      <c r="M84" s="860"/>
      <c r="N84" s="51"/>
    </row>
    <row r="85" spans="1:14" ht="15.75" thickBot="1">
      <c r="B85" s="91" t="s">
        <v>974</v>
      </c>
      <c r="C85" s="92"/>
      <c r="D85" s="92"/>
      <c r="E85" s="92"/>
      <c r="F85" s="92"/>
      <c r="G85" s="92"/>
      <c r="H85" s="92"/>
      <c r="I85" s="93"/>
      <c r="J85" s="94"/>
      <c r="K85" s="305">
        <v>0.05</v>
      </c>
      <c r="L85" s="861">
        <f>N78*K85</f>
        <v>751934.92682521627</v>
      </c>
      <c r="M85" s="862"/>
      <c r="N85" s="51"/>
    </row>
    <row r="86" spans="1:14" ht="15.75" thickBot="1">
      <c r="B86" s="825" t="s">
        <v>953</v>
      </c>
      <c r="C86" s="826"/>
      <c r="D86" s="826"/>
      <c r="E86" s="826"/>
      <c r="F86" s="826"/>
      <c r="G86" s="826"/>
      <c r="H86" s="826"/>
      <c r="I86" s="826"/>
      <c r="J86" s="826"/>
      <c r="K86" s="826"/>
      <c r="L86" s="826"/>
      <c r="M86" s="827"/>
      <c r="N86" s="52">
        <f>L83+L84+L85</f>
        <v>4511609.5609512972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19550308.097455621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71" t="s">
        <v>373</v>
      </c>
      <c r="B36" s="838" t="str">
        <f>VLOOKUP(A36,EQUIPOS!A6:D154,3,FALSE)</f>
        <v>Volqueta 6 m3</v>
      </c>
      <c r="C36" s="839"/>
      <c r="D36" s="839"/>
      <c r="E36" s="839"/>
      <c r="F36" s="839"/>
      <c r="G36" s="839"/>
      <c r="H36" s="840"/>
      <c r="I36" s="267"/>
      <c r="J36" s="268"/>
      <c r="K36" s="269">
        <f>VLOOKUP(A36,EQUIPOS!A6:D161,4,FALSE)</f>
        <v>61303.682738873831</v>
      </c>
      <c r="L36" s="270"/>
      <c r="M36" s="455">
        <v>81</v>
      </c>
      <c r="N36" s="272">
        <f>K36/M36</f>
        <v>756.83558936881275</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756.83558936881275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756.83558936881275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151.36711787376257</v>
      </c>
      <c r="M83" s="860"/>
      <c r="N83" s="51"/>
    </row>
    <row r="84" spans="1:14">
      <c r="B84" s="89" t="s">
        <v>973</v>
      </c>
      <c r="C84" s="90"/>
      <c r="D84" s="90"/>
      <c r="E84" s="90"/>
      <c r="F84" s="90"/>
      <c r="G84" s="90"/>
      <c r="H84" s="90"/>
      <c r="I84" s="87"/>
      <c r="J84" s="88"/>
      <c r="K84" s="304">
        <v>0.05</v>
      </c>
      <c r="L84" s="859">
        <f>N78*K84</f>
        <v>37.841779468440642</v>
      </c>
      <c r="M84" s="860"/>
      <c r="N84" s="51"/>
    </row>
    <row r="85" spans="1:14" ht="15.75" thickBot="1">
      <c r="B85" s="91" t="s">
        <v>974</v>
      </c>
      <c r="C85" s="92"/>
      <c r="D85" s="92"/>
      <c r="E85" s="92"/>
      <c r="F85" s="92"/>
      <c r="G85" s="92"/>
      <c r="H85" s="92"/>
      <c r="I85" s="93"/>
      <c r="J85" s="94"/>
      <c r="K85" s="305">
        <v>0.05</v>
      </c>
      <c r="L85" s="861">
        <f>N78*K85</f>
        <v>37.841779468440642</v>
      </c>
      <c r="M85" s="862"/>
      <c r="N85" s="51"/>
    </row>
    <row r="86" spans="1:14" ht="15.75" thickBot="1">
      <c r="B86" s="825" t="s">
        <v>953</v>
      </c>
      <c r="C86" s="826"/>
      <c r="D86" s="826"/>
      <c r="E86" s="826"/>
      <c r="F86" s="826"/>
      <c r="G86" s="826"/>
      <c r="H86" s="826"/>
      <c r="I86" s="826"/>
      <c r="J86" s="826"/>
      <c r="K86" s="826"/>
      <c r="L86" s="826"/>
      <c r="M86" s="827"/>
      <c r="N86" s="52">
        <f>L83+L84+L85</f>
        <v>227.05067681064386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983.88626617945658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61303.682738873831</v>
      </c>
      <c r="L36" s="270"/>
      <c r="M36" s="283">
        <v>66</v>
      </c>
      <c r="N36" s="272">
        <f>K36/M36</f>
        <v>928.8436778617247</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928.8436778617247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928.8436778617247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185.76873557234495</v>
      </c>
      <c r="M83" s="860"/>
      <c r="N83" s="51"/>
    </row>
    <row r="84" spans="1:14">
      <c r="B84" s="89" t="s">
        <v>973</v>
      </c>
      <c r="C84" s="90"/>
      <c r="D84" s="90"/>
      <c r="E84" s="90"/>
      <c r="F84" s="90"/>
      <c r="G84" s="90"/>
      <c r="H84" s="90"/>
      <c r="I84" s="87"/>
      <c r="J84" s="88"/>
      <c r="K84" s="304">
        <v>0.05</v>
      </c>
      <c r="L84" s="859">
        <f>N78*K84</f>
        <v>46.442183893086238</v>
      </c>
      <c r="M84" s="860"/>
      <c r="N84" s="51"/>
    </row>
    <row r="85" spans="1:14" ht="15.75" thickBot="1">
      <c r="B85" s="91" t="s">
        <v>974</v>
      </c>
      <c r="C85" s="92"/>
      <c r="D85" s="92"/>
      <c r="E85" s="92"/>
      <c r="F85" s="92"/>
      <c r="G85" s="92"/>
      <c r="H85" s="92"/>
      <c r="I85" s="93"/>
      <c r="J85" s="94"/>
      <c r="K85" s="305">
        <v>0.05</v>
      </c>
      <c r="L85" s="861">
        <f>N78*K85</f>
        <v>46.442183893086238</v>
      </c>
      <c r="M85" s="862"/>
      <c r="N85" s="51"/>
    </row>
    <row r="86" spans="1:14" ht="15.75" thickBot="1">
      <c r="B86" s="825" t="s">
        <v>953</v>
      </c>
      <c r="C86" s="826"/>
      <c r="D86" s="826"/>
      <c r="E86" s="826"/>
      <c r="F86" s="826"/>
      <c r="G86" s="826"/>
      <c r="H86" s="826"/>
      <c r="I86" s="826"/>
      <c r="J86" s="826"/>
      <c r="K86" s="826"/>
      <c r="L86" s="826"/>
      <c r="M86" s="827"/>
      <c r="N86" s="52">
        <f>L83+L84+L85</f>
        <v>278.6531033585174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1207.4967812202422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1" t="s">
        <v>944</v>
      </c>
      <c r="D29" s="1002"/>
      <c r="E29" s="1002"/>
      <c r="F29" s="1002"/>
      <c r="G29" s="1002"/>
      <c r="H29" s="1002"/>
      <c r="I29" s="1002"/>
      <c r="J29" s="72"/>
      <c r="K29" s="342" t="s">
        <v>2215</v>
      </c>
      <c r="L29" s="1006" t="s">
        <v>945</v>
      </c>
      <c r="M29" s="100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61303.682738873831</v>
      </c>
      <c r="L36" s="270"/>
      <c r="M36" s="283">
        <v>66</v>
      </c>
      <c r="N36" s="272">
        <f>K36/M36</f>
        <v>928.8436778617247</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928.8436778617247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928.8436778617247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185.76873557234495</v>
      </c>
      <c r="M83" s="860"/>
      <c r="N83" s="51"/>
    </row>
    <row r="84" spans="1:14">
      <c r="B84" s="89" t="s">
        <v>973</v>
      </c>
      <c r="C84" s="90"/>
      <c r="D84" s="90"/>
      <c r="E84" s="90"/>
      <c r="F84" s="90"/>
      <c r="G84" s="90"/>
      <c r="H84" s="90"/>
      <c r="I84" s="87"/>
      <c r="J84" s="88"/>
      <c r="K84" s="304">
        <v>0.05</v>
      </c>
      <c r="L84" s="859">
        <f>N78*K84</f>
        <v>46.442183893086238</v>
      </c>
      <c r="M84" s="860"/>
      <c r="N84" s="51"/>
    </row>
    <row r="85" spans="1:14" ht="15.75" thickBot="1">
      <c r="B85" s="91" t="s">
        <v>974</v>
      </c>
      <c r="C85" s="92"/>
      <c r="D85" s="92"/>
      <c r="E85" s="92"/>
      <c r="F85" s="92"/>
      <c r="G85" s="92"/>
      <c r="H85" s="92"/>
      <c r="I85" s="93"/>
      <c r="J85" s="94"/>
      <c r="K85" s="305">
        <v>0.05</v>
      </c>
      <c r="L85" s="861">
        <f>N78*K85</f>
        <v>46.442183893086238</v>
      </c>
      <c r="M85" s="862"/>
      <c r="N85" s="51"/>
    </row>
    <row r="86" spans="1:14" ht="15.75" thickBot="1">
      <c r="B86" s="825" t="s">
        <v>953</v>
      </c>
      <c r="C86" s="826"/>
      <c r="D86" s="826"/>
      <c r="E86" s="826"/>
      <c r="F86" s="826"/>
      <c r="G86" s="826"/>
      <c r="H86" s="826"/>
      <c r="I86" s="826"/>
      <c r="J86" s="826"/>
      <c r="K86" s="826"/>
      <c r="L86" s="826"/>
      <c r="M86" s="827"/>
      <c r="N86" s="52">
        <f>L83+L84+L85</f>
        <v>278.6531033585174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1207.4967812202422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2021-04-06T22:42:53Z</dcterms:modified>
</cp:coreProperties>
</file>